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C026B480-071E-DA80-A48C-D3F380F32C35}"/>
  <workbookPr codeName="ThisWorkbook"/>
  <mc:AlternateContent xmlns:mc="http://schemas.openxmlformats.org/markup-compatibility/2006">
    <mc:Choice Requires="x15">
      <x15ac:absPath xmlns:x15ac="http://schemas.microsoft.com/office/spreadsheetml/2010/11/ac" url="E:\Data Analyst Projects\Excel Projects\"/>
    </mc:Choice>
  </mc:AlternateContent>
  <xr:revisionPtr revIDLastSave="0" documentId="13_ncr:1_{6A12940B-2705-47A4-9632-B63088B939D6}" xr6:coauthVersionLast="47" xr6:coauthVersionMax="47" xr10:uidLastSave="{00000000-0000-0000-0000-000000000000}"/>
  <bookViews>
    <workbookView xWindow="-110" yWindow="-110" windowWidth="19420" windowHeight="10300" xr2:uid="{2F43B59A-29CA-466A-9B36-E961AA051D99}"/>
  </bookViews>
  <sheets>
    <sheet name="Dashboard_final" sheetId="4" r:id="rId1"/>
    <sheet name="Working" sheetId="2" r:id="rId2"/>
    <sheet name="Source_data" sheetId="1" r:id="rId3"/>
    <sheet name="Sheet3" sheetId="7" r:id="rId4"/>
    <sheet name="Working sheet" sheetId="5" r:id="rId5"/>
    <sheet name="Dashboard_Wireframe" sheetId="3" r:id="rId6"/>
  </sheets>
  <definedNames>
    <definedName name="Slicer_Category">#N/A</definedName>
    <definedName name="Slicer_Category1">#N/A</definedName>
    <definedName name="Slicer_Category2">#N/A</definedName>
    <definedName name="Slicer_Category3">#N/A</definedName>
    <definedName name="Slicer_Category4">#N/A</definedName>
    <definedName name="Slicer_Segment">#N/A</definedName>
    <definedName name="Slicer_Segment1">#N/A</definedName>
    <definedName name="Slicer_Segment2">#N/A</definedName>
    <definedName name="Slicer_Segment3">#N/A</definedName>
    <definedName name="Slicer_Segment4">#N/A</definedName>
    <definedName name="Slicer_Segment5">#N/A</definedName>
    <definedName name="Slicer_Ship_Mode">#N/A</definedName>
    <definedName name="Slicer_Ship_Mode1">#N/A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5" i="3" l="1"/>
  <c r="C16" i="3"/>
  <c r="C17" i="3"/>
  <c r="C18" i="3"/>
  <c r="C19" i="3"/>
  <c r="C20" i="3"/>
  <c r="C21" i="3"/>
  <c r="C22" i="3"/>
  <c r="C23" i="3"/>
  <c r="C14" i="3"/>
  <c r="U15" i="3" l="1"/>
  <c r="U16" i="3"/>
  <c r="U17" i="3"/>
  <c r="U18" i="3"/>
  <c r="U19" i="3"/>
  <c r="U20" i="3"/>
  <c r="U21" i="3"/>
  <c r="U22" i="3"/>
  <c r="U23" i="3"/>
  <c r="U14" i="3"/>
  <c r="O15" i="3"/>
  <c r="O16" i="3"/>
  <c r="O17" i="3"/>
  <c r="O18" i="3"/>
  <c r="O19" i="3"/>
  <c r="O20" i="3"/>
  <c r="O21" i="3"/>
  <c r="O22" i="3"/>
  <c r="O23" i="3"/>
  <c r="O14" i="3"/>
  <c r="I15" i="3"/>
  <c r="I16" i="3"/>
  <c r="I17" i="3"/>
  <c r="I18" i="3"/>
  <c r="I19" i="3"/>
  <c r="I20" i="3"/>
  <c r="I21" i="3"/>
  <c r="I22" i="3"/>
  <c r="I23" i="3"/>
  <c r="I14" i="3"/>
  <c r="E67" i="5"/>
  <c r="E68" i="5"/>
  <c r="E69" i="5"/>
  <c r="E70" i="5"/>
  <c r="E71" i="5"/>
  <c r="E72" i="5"/>
  <c r="E73" i="5"/>
  <c r="E74" i="5"/>
  <c r="E75" i="5"/>
  <c r="E76" i="5"/>
  <c r="D68" i="5"/>
  <c r="D69" i="5"/>
  <c r="D70" i="5"/>
  <c r="D71" i="5"/>
  <c r="D72" i="5"/>
  <c r="D73" i="5"/>
  <c r="D74" i="5"/>
  <c r="D75" i="5"/>
  <c r="D76" i="5"/>
  <c r="D67" i="5"/>
  <c r="H43" i="5"/>
  <c r="I43" i="5"/>
  <c r="H44" i="5"/>
  <c r="I44" i="5"/>
  <c r="H45" i="5"/>
  <c r="I45" i="5"/>
  <c r="H46" i="5"/>
  <c r="I46" i="5"/>
  <c r="H47" i="5"/>
  <c r="I47" i="5"/>
  <c r="H48" i="5"/>
  <c r="I48" i="5"/>
  <c r="H49" i="5"/>
  <c r="I49" i="5"/>
  <c r="H50" i="5"/>
  <c r="I50" i="5"/>
  <c r="H51" i="5"/>
  <c r="I51" i="5"/>
  <c r="H52" i="5"/>
  <c r="I52" i="5"/>
  <c r="H53" i="5"/>
  <c r="I53" i="5"/>
  <c r="H54" i="5"/>
  <c r="I54" i="5"/>
  <c r="H55" i="5"/>
  <c r="I55" i="5"/>
  <c r="H56" i="5"/>
  <c r="I56" i="5"/>
  <c r="H57" i="5"/>
  <c r="I57" i="5"/>
  <c r="H58" i="5"/>
  <c r="I58" i="5"/>
  <c r="G44" i="5"/>
  <c r="G45" i="5"/>
  <c r="G46" i="5"/>
  <c r="G47" i="5"/>
  <c r="G48" i="5"/>
  <c r="G49" i="5"/>
  <c r="G50" i="5"/>
  <c r="G51" i="5"/>
  <c r="G52" i="5"/>
  <c r="G53" i="5"/>
  <c r="G54" i="5"/>
  <c r="G55" i="5"/>
  <c r="G56" i="5"/>
  <c r="G57" i="5"/>
  <c r="G58" i="5"/>
  <c r="G43" i="5"/>
  <c r="I74" i="2" a="1"/>
  <c r="I74" i="2" s="1"/>
  <c r="J74" i="2" s="1"/>
  <c r="D75" i="2" a="1"/>
  <c r="D75" i="2" s="1"/>
  <c r="K24" i="4"/>
  <c r="J24" i="4"/>
  <c r="I24" i="4"/>
  <c r="K23" i="4"/>
  <c r="J23" i="4"/>
  <c r="I23" i="4"/>
  <c r="K22" i="4"/>
  <c r="J22" i="4"/>
  <c r="I22" i="4"/>
  <c r="K21" i="4"/>
  <c r="J21" i="4"/>
  <c r="I21" i="4"/>
  <c r="K20" i="4"/>
  <c r="J20" i="4"/>
  <c r="I20" i="4"/>
  <c r="K19" i="4"/>
  <c r="J19" i="4"/>
  <c r="I19" i="4"/>
  <c r="K18" i="4"/>
  <c r="J18" i="4"/>
  <c r="I18" i="4"/>
  <c r="K17" i="4"/>
  <c r="J17" i="4"/>
  <c r="I17" i="4"/>
  <c r="K16" i="4"/>
  <c r="J16" i="4"/>
  <c r="I16" i="4"/>
  <c r="K15" i="4"/>
  <c r="J15" i="4"/>
  <c r="I15" i="4"/>
  <c r="E24" i="4"/>
  <c r="D24" i="4"/>
  <c r="C24" i="4"/>
  <c r="E23" i="4"/>
  <c r="D23" i="4"/>
  <c r="C23" i="4"/>
  <c r="E22" i="4"/>
  <c r="D22" i="4"/>
  <c r="C22" i="4"/>
  <c r="E21" i="4"/>
  <c r="D21" i="4"/>
  <c r="C21" i="4"/>
  <c r="E20" i="4"/>
  <c r="D20" i="4"/>
  <c r="C20" i="4"/>
  <c r="E19" i="4"/>
  <c r="D19" i="4"/>
  <c r="C19" i="4"/>
  <c r="E18" i="4"/>
  <c r="D18" i="4"/>
  <c r="C18" i="4"/>
  <c r="E17" i="4"/>
  <c r="D17" i="4"/>
  <c r="C17" i="4"/>
  <c r="E16" i="4"/>
  <c r="D16" i="4"/>
  <c r="C16" i="4"/>
  <c r="E15" i="4"/>
  <c r="D15" i="4"/>
  <c r="C15" i="4"/>
  <c r="V15" i="4"/>
  <c r="W15" i="4"/>
  <c r="V16" i="4"/>
  <c r="W16" i="4"/>
  <c r="V17" i="4"/>
  <c r="W17" i="4"/>
  <c r="V18" i="4"/>
  <c r="W18" i="4"/>
  <c r="V19" i="4"/>
  <c r="W19" i="4"/>
  <c r="V20" i="4"/>
  <c r="W20" i="4"/>
  <c r="V21" i="4"/>
  <c r="W21" i="4"/>
  <c r="V22" i="4"/>
  <c r="W22" i="4"/>
  <c r="V23" i="4"/>
  <c r="W23" i="4"/>
  <c r="V24" i="4"/>
  <c r="W24" i="4"/>
  <c r="U16" i="4"/>
  <c r="U17" i="4"/>
  <c r="U18" i="4"/>
  <c r="U19" i="4"/>
  <c r="U20" i="4"/>
  <c r="U21" i="4"/>
  <c r="U22" i="4"/>
  <c r="U23" i="4"/>
  <c r="U24" i="4"/>
  <c r="U15" i="4"/>
  <c r="P15" i="4"/>
  <c r="Q15" i="4"/>
  <c r="P16" i="4"/>
  <c r="Q16" i="4"/>
  <c r="P17" i="4"/>
  <c r="Q17" i="4"/>
  <c r="P18" i="4"/>
  <c r="Q18" i="4"/>
  <c r="P19" i="4"/>
  <c r="Q19" i="4"/>
  <c r="P20" i="4"/>
  <c r="Q20" i="4"/>
  <c r="P21" i="4"/>
  <c r="Q21" i="4"/>
  <c r="P22" i="4"/>
  <c r="Q22" i="4"/>
  <c r="P23" i="4"/>
  <c r="Q23" i="4"/>
  <c r="P24" i="4"/>
  <c r="Q24" i="4"/>
  <c r="O16" i="4"/>
  <c r="O17" i="4"/>
  <c r="O18" i="4"/>
  <c r="O19" i="4"/>
  <c r="O20" i="4"/>
  <c r="O21" i="4"/>
  <c r="O22" i="4"/>
  <c r="O23" i="4"/>
  <c r="O24" i="4"/>
  <c r="O15" i="4"/>
  <c r="G53" i="2"/>
  <c r="H53" i="2"/>
  <c r="I53" i="2" s="1"/>
  <c r="G54" i="2"/>
  <c r="H54" i="2"/>
  <c r="I54" i="2" s="1"/>
  <c r="G55" i="2"/>
  <c r="H55" i="2"/>
  <c r="I55" i="2" s="1"/>
  <c r="G56" i="2"/>
  <c r="H56" i="2"/>
  <c r="I56" i="2" s="1"/>
  <c r="G57" i="2"/>
  <c r="H57" i="2"/>
  <c r="I57" i="2" s="1"/>
  <c r="G58" i="2"/>
  <c r="H58" i="2"/>
  <c r="I58" i="2" s="1"/>
  <c r="G59" i="2"/>
  <c r="H59" i="2"/>
  <c r="I59" i="2" s="1"/>
  <c r="G60" i="2"/>
  <c r="H60" i="2"/>
  <c r="I60" i="2" s="1"/>
  <c r="G61" i="2"/>
  <c r="H61" i="2"/>
  <c r="I61" i="2" s="1"/>
  <c r="G62" i="2"/>
  <c r="H62" i="2"/>
  <c r="I62" i="2" s="1"/>
  <c r="G63" i="2"/>
  <c r="H63" i="2"/>
  <c r="I63" i="2" s="1"/>
  <c r="G64" i="2"/>
  <c r="H64" i="2"/>
  <c r="I64" i="2" s="1"/>
  <c r="G65" i="2"/>
  <c r="H65" i="2"/>
  <c r="I65" i="2" s="1"/>
  <c r="G66" i="2"/>
  <c r="H66" i="2"/>
  <c r="I66" i="2" s="1"/>
  <c r="G67" i="2"/>
  <c r="H67" i="2"/>
  <c r="I67" i="2" s="1"/>
  <c r="G68" i="2"/>
  <c r="H68" i="2"/>
  <c r="I68" i="2" s="1"/>
  <c r="F57" i="2"/>
  <c r="F61" i="2"/>
  <c r="F65" i="2"/>
  <c r="F53" i="2"/>
  <c r="F5" i="2"/>
  <c r="E5" i="2"/>
  <c r="AF6" i="4" s="1"/>
  <c r="L18" i="3"/>
  <c r="L17" i="3"/>
  <c r="L16" i="3"/>
  <c r="L15" i="3"/>
  <c r="L14" i="3"/>
  <c r="F23" i="3"/>
  <c r="F22" i="3"/>
  <c r="F21" i="3"/>
  <c r="F20" i="3"/>
  <c r="F19" i="3"/>
  <c r="X23" i="3"/>
  <c r="X22" i="3"/>
  <c r="X21" i="3"/>
  <c r="X20" i="3"/>
  <c r="X19" i="3"/>
  <c r="X18" i="3"/>
  <c r="X17" i="3"/>
  <c r="X16" i="3"/>
  <c r="X15" i="3"/>
  <c r="X14" i="3"/>
  <c r="W23" i="3"/>
  <c r="W22" i="3"/>
  <c r="W21" i="3"/>
  <c r="W20" i="3"/>
  <c r="W19" i="3"/>
  <c r="W18" i="3"/>
  <c r="W17" i="3"/>
  <c r="W16" i="3"/>
  <c r="W15" i="3"/>
  <c r="W14" i="3"/>
  <c r="R23" i="3"/>
  <c r="R22" i="3"/>
  <c r="R21" i="3"/>
  <c r="R20" i="3"/>
  <c r="R19" i="3"/>
  <c r="R18" i="3"/>
  <c r="R17" i="3"/>
  <c r="R16" i="3"/>
  <c r="R15" i="3"/>
  <c r="E37" i="5"/>
  <c r="R14" i="3"/>
  <c r="Q23" i="3"/>
  <c r="Q22" i="3"/>
  <c r="Q21" i="3"/>
  <c r="Q20" i="3"/>
  <c r="Q19" i="3"/>
  <c r="Q18" i="3"/>
  <c r="Q17" i="3"/>
  <c r="Q16" i="3"/>
  <c r="Q15" i="3"/>
  <c r="Q14" i="3"/>
  <c r="K23" i="3"/>
  <c r="K22" i="3"/>
  <c r="K21" i="3"/>
  <c r="K20" i="3"/>
  <c r="K19" i="3"/>
  <c r="K18" i="3"/>
  <c r="K17" i="3"/>
  <c r="K16" i="3"/>
  <c r="K15" i="3"/>
  <c r="K14" i="3"/>
  <c r="L23" i="3"/>
  <c r="L22" i="3"/>
  <c r="L21" i="3"/>
  <c r="L20" i="3"/>
  <c r="L19" i="3"/>
  <c r="F18" i="3"/>
  <c r="F17" i="3"/>
  <c r="F16" i="3"/>
  <c r="F15" i="3"/>
  <c r="F14" i="3"/>
  <c r="E23" i="3"/>
  <c r="E22" i="3"/>
  <c r="E21" i="3"/>
  <c r="E20" i="3"/>
  <c r="E19" i="3"/>
  <c r="E18" i="3"/>
  <c r="E17" i="3"/>
  <c r="E16" i="3"/>
  <c r="E15" i="3"/>
  <c r="E14" i="3"/>
  <c r="J44" i="5"/>
  <c r="J52" i="5"/>
  <c r="J46" i="5"/>
  <c r="J47" i="5"/>
  <c r="J55" i="5"/>
  <c r="J48" i="5"/>
  <c r="J56" i="5"/>
  <c r="J57" i="5"/>
  <c r="J53" i="5"/>
  <c r="J49" i="5"/>
  <c r="J54" i="5"/>
  <c r="J50" i="5"/>
  <c r="J58" i="5"/>
  <c r="J51" i="5"/>
  <c r="J45" i="5"/>
  <c r="J43" i="5"/>
  <c r="F4" i="5"/>
  <c r="E4" i="5"/>
  <c r="E24" i="3" l="1"/>
  <c r="G14" i="3"/>
  <c r="G15" i="3"/>
  <c r="G16" i="3"/>
  <c r="G17" i="3"/>
  <c r="G18" i="3"/>
  <c r="F24" i="3"/>
  <c r="K24" i="3"/>
  <c r="M14" i="3"/>
  <c r="M15" i="3"/>
  <c r="M16" i="3"/>
  <c r="M17" i="3"/>
  <c r="M18" i="3"/>
  <c r="M19" i="3"/>
  <c r="M20" i="3"/>
  <c r="M21" i="3"/>
  <c r="M22" i="3"/>
  <c r="M23" i="3"/>
  <c r="S14" i="3"/>
  <c r="Q24" i="3"/>
  <c r="S15" i="3"/>
  <c r="S16" i="3"/>
  <c r="S17" i="3"/>
  <c r="S18" i="3"/>
  <c r="S19" i="3"/>
  <c r="S20" i="3"/>
  <c r="S21" i="3"/>
  <c r="S22" i="3"/>
  <c r="S23" i="3"/>
  <c r="R24" i="3"/>
  <c r="W24" i="3"/>
  <c r="Y14" i="3"/>
  <c r="Y15" i="3"/>
  <c r="Y16" i="3"/>
  <c r="Y17" i="3"/>
  <c r="Y18" i="3"/>
  <c r="Y19" i="3"/>
  <c r="Y20" i="3"/>
  <c r="Y21" i="3"/>
  <c r="Y22" i="3"/>
  <c r="Y23" i="3"/>
  <c r="X24" i="3"/>
  <c r="L24" i="3"/>
  <c r="G23" i="3"/>
  <c r="G22" i="3"/>
  <c r="G21" i="3"/>
  <c r="G20" i="3"/>
  <c r="G19" i="3"/>
  <c r="F22" i="4"/>
  <c r="F23" i="4"/>
  <c r="F24" i="4"/>
  <c r="F21" i="4"/>
  <c r="F20" i="4"/>
  <c r="F15" i="4"/>
  <c r="F17" i="4"/>
  <c r="F18" i="4"/>
  <c r="F19" i="4"/>
  <c r="F16" i="4"/>
  <c r="X17" i="4"/>
  <c r="X16" i="4"/>
  <c r="L20" i="4"/>
  <c r="X21" i="4"/>
  <c r="R22" i="4"/>
  <c r="R24" i="4"/>
  <c r="R16" i="4"/>
  <c r="X23" i="4"/>
  <c r="L16" i="4"/>
  <c r="R23" i="4"/>
  <c r="X22" i="4"/>
  <c r="L23" i="4"/>
  <c r="L21" i="4"/>
  <c r="R20" i="4"/>
  <c r="X19" i="4"/>
  <c r="K25" i="4"/>
  <c r="L19" i="4"/>
  <c r="L22" i="4"/>
  <c r="L18" i="4"/>
  <c r="L17" i="4"/>
  <c r="X20" i="4"/>
  <c r="R19" i="4"/>
  <c r="X18" i="4"/>
  <c r="R17" i="4"/>
  <c r="X24" i="4"/>
  <c r="L15" i="4"/>
  <c r="W25" i="4"/>
  <c r="L24" i="4"/>
  <c r="V25" i="4"/>
  <c r="R18" i="4"/>
  <c r="J25" i="4"/>
  <c r="Q25" i="4"/>
  <c r="R21" i="4"/>
  <c r="P25" i="4"/>
  <c r="X15" i="4"/>
  <c r="E25" i="4"/>
  <c r="R15" i="4"/>
  <c r="D25" i="4"/>
  <c r="M24" i="3" l="1"/>
  <c r="Y24" i="3"/>
  <c r="S24" i="3"/>
  <c r="G24" i="3"/>
  <c r="F25" i="4"/>
  <c r="X25" i="4"/>
  <c r="L25" i="4"/>
  <c r="R25"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<sst xmlns="http://schemas.openxmlformats.org/spreadsheetml/2006/main" count="133648" uniqueCount="10984">
  <si>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</si>
  <si>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</si>
  <si>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</si>
  <si>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</si>
  <si>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</si>
  <si>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</si>
  <si>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</si>
  <si>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</si>
  <si>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</si>
  <si>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</si>
  <si>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</si>
  <si>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</si>
  <si>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</si>
  <si>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</si>
  <si>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</si>
  <si>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</si>
  <si>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</si>
  <si>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</si>
  <si>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</si>
  <si>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</si>
  <si>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</si>
  <si>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</si>
  <si>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</si>
  <si>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</si>
  <si>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</si>
  <si>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</si>
  <si>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</si>
  <si>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</si>
  <si>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</si>
  <si>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</si>
  <si>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</si>
  <si>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</si>
  <si>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</si>
  <si>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</si>
  <si>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</si>
  <si>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</si>
  <si>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</si>
  <si>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</si>
  <si>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</si>
  <si>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</si>
  <si>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</si>
  <si>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</si>
  <si>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</si>
  <si>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</si>
  <si>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</si>
  <si>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</si>
  <si>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</si>
  <si>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</si>
  <si>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</si>
  <si>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</si>
  <si>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</si>
  <si>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</si>
  <si>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</si>
  <si>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</si>
  <si>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</si>
  <si>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</si>
  <si>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</si>
  <si>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</si>
  <si>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</si>
  <si>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</si>
  <si>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</si>
  <si>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</si>
  <si>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</si>
  <si>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</si>
  <si>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</si>
  <si>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</si>
  <si>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</si>
  <si>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</si>
  <si>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</si>
  <si>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</si>
  <si>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</si>
  <si>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</si>
  <si>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</si>
  <si>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</si>
  <si>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</si>
  <si>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</si>
  <si>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</si>
  <si>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</si>
  <si>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</si>
  <si>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</si>
  <si>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</si>
  <si>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</si>
  <si>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</si>
  <si>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</si>
  <si>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</si>
  <si>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</si>
  <si>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</si>
  <si>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</si>
  <si>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</si>
  <si>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</si>
  <si>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</si>
  <si>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</si>
  <si>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</si>
  <si>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</si>
  <si>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</si>
  <si>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</si>
  <si>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</si>
  <si>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</si>
  <si>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</si>
  <si>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</si>
  <si>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</si>
  <si>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</si>
  <si>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</si>
  <si>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</si>
  <si>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</si>
  <si>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</si>
  <si>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</si>
  <si>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</si>
  <si>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</si>
  <si>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</si>
  <si>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</si>
  <si>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</si>
  <si>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</si>
  <si>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</si>
  <si>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</si>
  <si>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</si>
  <si>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</si>
  <si>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</si>
  <si>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</si>
  <si>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</si>
  <si>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</si>
  <si>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</si>
  <si>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</si>
  <si>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</si>
  <si>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</si>
  <si>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</si>
  <si>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</si>
  <si>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</si>
  <si>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</si>
  <si>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</si>
  <si>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</si>
  <si>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</si>
  <si>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</si>
  <si>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</si>
  <si>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</si>
  <si>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</si>
  <si>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</si>
  <si>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</si>
  <si>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</si>
  <si>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</si>
  <si>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</si>
  <si>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</si>
  <si>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</si>
  <si>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</si>
  <si>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</si>
  <si>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</si>
  <si>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</si>
  <si>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</si>
  <si>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</si>
  <si>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</si>
  <si>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</si>
  <si>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</si>
  <si>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</si>
  <si>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</si>
  <si>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</si>
  <si>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</si>
  <si>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</si>
  <si>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</si>
  <si>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</si>
  <si>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</si>
  <si>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</si>
  <si>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</si>
  <si>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</si>
  <si>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</si>
  <si>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</si>
  <si>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</si>
  <si>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</si>
  <si>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</si>
  <si>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</si>
  <si>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</si>
  <si>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</si>
  <si>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</si>
  <si>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</si>
  <si>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</si>
  <si>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</si>
  <si>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</si>
  <si>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</si>
  <si>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</si>
  <si>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</si>
  <si>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</si>
  <si>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</si>
  <si>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</si>
  <si>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</si>
  <si>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</si>
  <si>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</si>
  <si>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</si>
  <si>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</si>
  <si>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</si>
  <si>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</si>
  <si>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</si>
  <si>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</si>
  <si>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</si>
  <si>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</si>
  <si>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</si>
  <si>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</si>
  <si>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</si>
  <si>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</si>
  <si>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</si>
  <si>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</si>
  <si>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</si>
  <si>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</si>
  <si>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</si>
  <si>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</si>
  <si>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</si>
  <si>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</si>
  <si>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</si>
  <si>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</si>
  <si>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</si>
  <si>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</si>
  <si>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</si>
  <si>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</si>
  <si>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</si>
  <si>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</si>
  <si>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</si>
  <si>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</si>
  <si>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</si>
  <si>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</si>
  <si>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</si>
  <si>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</si>
  <si>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</si>
  <si>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</si>
  <si>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</si>
  <si>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</si>
  <si>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</si>
  <si>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</si>
  <si>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</si>
  <si>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</si>
  <si>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</si>
  <si>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</si>
  <si>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</si>
  <si>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</si>
  <si>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</si>
  <si>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</si>
  <si>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</si>
  <si>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</si>
  <si>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</si>
  <si>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</si>
  <si>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</si>
  <si>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</si>
  <si>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</si>
  <si>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</si>
  <si>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</si>
  <si>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</si>
  <si>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</si>
  <si>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</si>
  <si>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</si>
  <si>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</si>
  <si>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</si>
  <si>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</si>
  <si>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</si>
  <si>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</si>
  <si>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</si>
  <si>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</si>
  <si>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</si>
  <si>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</si>
  <si>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</si>
  <si>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</si>
  <si>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</si>
  <si>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</si>
  <si>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</si>
  <si>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</si>
  <si>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</si>
  <si>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</si>
  <si>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</si>
  <si>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</si>
  <si>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</si>
  <si>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</si>
  <si>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</si>
  <si>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</si>
  <si>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</si>
  <si>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</si>
  <si>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</si>
  <si>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</si>
  <si>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</si>
  <si>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</si>
  <si>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</si>
  <si>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</si>
  <si>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</si>
  <si>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</si>
  <si>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</si>
  <si>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</si>
  <si>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</si>
  <si>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</si>
  <si>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</si>
  <si>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</si>
  <si>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</si>
  <si>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</si>
  <si>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</si>
  <si>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</si>
  <si>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</si>
  <si>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</si>
  <si>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</si>
  <si>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</si>
  <si>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</si>
  <si>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</si>
  <si>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</si>
  <si>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</si>
  <si>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</si>
  <si>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</si>
  <si>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</si>
  <si>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</si>
  <si>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</si>
  <si>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</si>
  <si>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</si>
  <si>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</si>
  <si>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</si>
  <si>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</si>
  <si>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</si>
  <si>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</si>
  <si>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</si>
  <si>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</si>
  <si>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</si>
  <si>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</si>
  <si>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</si>
  <si>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</si>
  <si>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</si>
  <si>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</si>
  <si>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</si>
  <si>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</si>
  <si>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</si>
  <si>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</si>
  <si>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</si>
  <si>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</si>
  <si>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</si>
  <si>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</si>
  <si>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</si>
  <si>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</si>
  <si>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</si>
  <si>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</si>
  <si>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</si>
  <si>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</si>
  <si>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</si>
  <si>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</si>
  <si>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</si>
  <si>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</si>
  <si>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</si>
  <si>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</si>
  <si>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</si>
  <si>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</si>
  <si>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</si>
  <si>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</si>
  <si>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</si>
  <si>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</si>
  <si>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</si>
  <si>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</si>
  <si>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</si>
  <si>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</si>
  <si>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</si>
  <si>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</si>
  <si>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</si>
  <si>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</si>
  <si>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</si>
  <si>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</si>
  <si>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</si>
  <si>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</si>
  <si>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</si>
  <si>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</si>
  <si>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</si>
  <si>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</si>
  <si>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</si>
  <si>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</si>
  <si>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</si>
  <si>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</si>
  <si>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</si>
  <si>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</si>
  <si>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</si>
  <si>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</si>
  <si>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</si>
  <si>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</si>
  <si>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</si>
  <si>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</si>
  <si>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</si>
  <si>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</si>
  <si>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</si>
  <si>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</si>
  <si>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</si>
  <si>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</si>
  <si>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</si>
  <si>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</si>
  <si>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</si>
  <si>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</si>
  <si>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</si>
  <si>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</si>
  <si>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</si>
  <si>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</si>
  <si>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</si>
  <si>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</si>
  <si>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</si>
  <si>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</si>
  <si>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</si>
  <si>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</si>
  <si>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</si>
  <si>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</si>
  <si>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</si>
  <si>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</si>
  <si>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</si>
  <si>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</si>
  <si>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</si>
  <si>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</si>
  <si>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</si>
  <si>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</si>
  <si>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</si>
  <si>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</si>
  <si>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</si>
  <si>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</si>
  <si>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</si>
  <si>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</si>
  <si>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</si>
  <si>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</si>
  <si>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</si>
  <si>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</si>
  <si>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</si>
  <si>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</si>
  <si>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</si>
  <si>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</si>
  <si>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</si>
  <si>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</si>
  <si>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</si>
  <si>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</si>
  <si>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</si>
  <si>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</si>
  <si>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</si>
  <si>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</si>
  <si>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</si>
  <si>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</si>
  <si>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</si>
  <si>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</si>
  <si>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</si>
  <si>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</si>
  <si>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</si>
  <si>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</si>
  <si>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</si>
  <si>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</si>
  <si>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</si>
  <si>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</si>
  <si>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</si>
  <si>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</si>
  <si>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</si>
  <si>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</si>
  <si>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</si>
  <si>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</si>
  <si>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</si>
  <si>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</si>
  <si>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</si>
  <si>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</si>
  <si>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</si>
  <si>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</si>
  <si>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</si>
  <si>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</si>
  <si>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</si>
  <si>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</si>
  <si>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</si>
  <si>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</si>
  <si>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</si>
  <si>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</si>
  <si>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</si>
  <si>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</si>
  <si>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</si>
  <si>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</si>
  <si>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</si>
  <si>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</si>
  <si>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</si>
  <si>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</si>
  <si>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</si>
  <si>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</si>
  <si>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</si>
  <si>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</si>
  <si>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</si>
  <si>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</si>
  <si>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</si>
  <si>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</si>
  <si>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</si>
  <si>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</si>
  <si>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</si>
  <si>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</si>
  <si>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</si>
  <si>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</si>
  <si>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</si>
  <si>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</si>
  <si>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</si>
  <si>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</si>
  <si>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</si>
  <si>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</si>
  <si>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</si>
  <si>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</si>
  <si>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</si>
  <si>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</si>
  <si>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</si>
  <si>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</si>
  <si>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</si>
  <si>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</si>
  <si>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</si>
  <si>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</si>
  <si>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</si>
  <si>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</si>
  <si>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</si>
  <si>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</si>
  <si>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</si>
  <si>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</si>
  <si>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</si>
  <si>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</si>
  <si>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</si>
  <si>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</si>
  <si>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</si>
  <si>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</si>
  <si>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</si>
  <si>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</si>
  <si>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</si>
  <si>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</si>
  <si>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</si>
  <si>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</si>
  <si>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</si>
  <si>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</si>
  <si>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</si>
  <si>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</si>
  <si>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</si>
  <si>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</si>
  <si>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</si>
  <si>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</si>
  <si>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</si>
  <si>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</si>
  <si>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</si>
  <si>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</si>
  <si>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</si>
  <si>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</si>
  <si>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</si>
  <si>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</si>
  <si>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</si>
  <si>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</si>
  <si>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</si>
  <si>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</si>
  <si>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</si>
  <si>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</si>
  <si>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</si>
  <si>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</si>
  <si>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</si>
  <si>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</si>
  <si>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</si>
  <si>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</si>
  <si>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</si>
  <si>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</si>
  <si>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</si>
  <si>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</si>
  <si>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</si>
  <si>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</si>
  <si>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</si>
  <si>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</si>
  <si>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</si>
  <si>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</si>
  <si>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</si>
  <si>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</si>
  <si>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</si>
  <si>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</si>
  <si>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</si>
  <si>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</si>
  <si>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</si>
  <si>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</si>
  <si>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</si>
  <si>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</si>
  <si>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</si>
  <si>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</si>
  <si>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</si>
  <si>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</si>
  <si>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</si>
  <si>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</si>
  <si>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</si>
  <si>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</si>
  <si>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</si>
  <si>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</si>
  <si>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</si>
  <si>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</si>
  <si>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</si>
  <si>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</si>
  <si>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</si>
  <si>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</si>
  <si>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</si>
  <si>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</si>
  <si>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</si>
  <si>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</si>
  <si>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</si>
  <si>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</si>
  <si>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</si>
  <si>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</si>
  <si>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</si>
  <si>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</si>
  <si>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</si>
  <si>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</si>
  <si>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</si>
  <si>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</si>
  <si>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</si>
  <si>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</si>
  <si>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</si>
  <si>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</si>
  <si>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</si>
  <si>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</si>
  <si>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</si>
  <si>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</si>
  <si>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</si>
  <si>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</si>
  <si>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</si>
  <si>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</si>
  <si>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</si>
  <si>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</si>
  <si>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</si>
  <si>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</si>
  <si>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</si>
  <si>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</si>
  <si>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</si>
  <si>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</si>
  <si>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</si>
  <si>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</si>
  <si>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</si>
  <si>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</si>
  <si>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</si>
  <si>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</si>
  <si>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</si>
  <si>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</si>
  <si>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</si>
  <si>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</si>
  <si>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</si>
  <si>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</si>
  <si>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</si>
  <si>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</si>
  <si>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</si>
  <si>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</si>
  <si>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</si>
  <si>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</si>
  <si>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</si>
  <si>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</si>
  <si>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</si>
  <si>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</si>
  <si>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</si>
  <si>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</si>
  <si>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</si>
  <si>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</si>
  <si>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</si>
  <si>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</si>
  <si>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</si>
  <si>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</si>
  <si>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</si>
  <si>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</si>
  <si>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</si>
  <si>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</si>
  <si>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</si>
  <si>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</si>
  <si>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</si>
  <si>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</si>
  <si>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</si>
  <si>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</si>
  <si>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</si>
  <si>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</si>
  <si>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</si>
  <si>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</si>
  <si>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</si>
  <si>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</si>
  <si>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</si>
  <si>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</si>
  <si>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</si>
  <si>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</si>
  <si>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</si>
  <si>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</si>
  <si>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</si>
  <si>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</si>
  <si>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</si>
  <si>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</si>
  <si>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</si>
  <si>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</si>
  <si>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</si>
  <si>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</si>
  <si>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</si>
  <si>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</si>
  <si>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</si>
  <si>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</si>
  <si>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</si>
  <si>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</si>
  <si>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</si>
  <si>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</si>
  <si>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</si>
  <si>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</si>
  <si>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</si>
  <si>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</si>
  <si>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</si>
  <si>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</si>
  <si>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</si>
  <si>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</si>
  <si>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</si>
  <si>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</si>
  <si>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</si>
  <si>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</si>
  <si>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</si>
  <si>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</si>
  <si>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</si>
  <si>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</si>
  <si>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</si>
  <si>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</si>
  <si>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</si>
  <si>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</si>
  <si>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</si>
  <si>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</si>
  <si>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</si>
  <si>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</si>
  <si>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</si>
  <si>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</si>
  <si>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</si>
  <si>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</si>
  <si>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</si>
  <si>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</si>
  <si>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</si>
  <si>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</si>
  <si>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</si>
  <si>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</si>
  <si>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</si>
  <si>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</si>
  <si>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</si>
  <si>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</si>
  <si>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</si>
  <si>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</si>
  <si>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</si>
  <si>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</si>
  <si>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</si>
  <si>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</si>
  <si>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</si>
  <si>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</si>
  <si>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</si>
  <si>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</si>
  <si>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</si>
  <si>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</si>
  <si>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</si>
  <si>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</si>
  <si>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</si>
  <si>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</si>
  <si>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</si>
  <si>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</si>
  <si>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</si>
  <si>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</si>
  <si>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</si>
  <si>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</si>
  <si>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</si>
  <si>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</si>
  <si>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</si>
  <si>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</si>
  <si>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</si>
  <si>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</si>
  <si>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</si>
  <si>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</si>
  <si>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</si>
  <si>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</si>
  <si>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</si>
  <si>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</si>
  <si>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</si>
  <si>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</si>
  <si>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</si>
  <si>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</si>
  <si>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</si>
  <si>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</si>
  <si>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</si>
  <si>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</si>
  <si>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</si>
  <si>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</si>
  <si>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</si>
  <si>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</si>
  <si>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</si>
  <si>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</si>
  <si>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</si>
  <si>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</si>
  <si>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</si>
  <si>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</si>
  <si>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</si>
  <si>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</si>
  <si>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</si>
  <si>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</si>
  <si>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</si>
  <si>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</si>
  <si>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</si>
  <si>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</si>
  <si>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</si>
  <si>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</si>
  <si>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</si>
  <si>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</si>
  <si>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</si>
  <si>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</si>
  <si>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</si>
  <si>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</si>
  <si>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</si>
  <si>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</si>
  <si>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</si>
  <si>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</si>
  <si>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</si>
  <si>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</si>
  <si>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</si>
  <si>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</si>
  <si>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</si>
  <si>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</si>
  <si>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</si>
  <si>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</si>
  <si>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</si>
  <si>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</si>
  <si>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</si>
  <si>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</si>
  <si>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</si>
  <si>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</si>
  <si>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</si>
  <si>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</si>
  <si>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</si>
  <si>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</si>
  <si>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</si>
  <si>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</si>
  <si>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</si>
  <si>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</si>
  <si>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</si>
  <si>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</si>
  <si>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</si>
  <si>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</si>
  <si>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</si>
  <si>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</si>
  <si>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</si>
  <si>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</si>
  <si>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</si>
  <si>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</si>
  <si>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</si>
  <si>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</si>
  <si>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</si>
  <si>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</si>
  <si>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</si>
  <si>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</si>
  <si>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</si>
  <si>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</si>
  <si>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</si>
  <si>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</si>
  <si>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</si>
  <si>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</si>
  <si>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</si>
  <si>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</si>
  <si>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</si>
  <si>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</si>
  <si>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</si>
  <si>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</si>
  <si>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</si>
  <si>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</si>
  <si>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</si>
  <si>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</si>
  <si>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</si>
  <si>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</si>
  <si>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</si>
  <si>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</si>
  <si>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</si>
  <si>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</si>
  <si>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</si>
  <si>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</si>
  <si>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</si>
  <si>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</si>
  <si>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</si>
  <si>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</si>
  <si>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</si>
  <si>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</si>
  <si>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</si>
  <si>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</si>
  <si>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</si>
  <si>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</si>
  <si>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</si>
  <si>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</si>
  <si>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</si>
  <si>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</si>
  <si>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</si>
  <si>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</si>
  <si>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</si>
  <si>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</si>
  <si>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</si>
  <si>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</si>
  <si>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</si>
  <si>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</si>
  <si>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</si>
  <si>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</si>
  <si>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</si>
  <si>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</si>
  <si>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</si>
  <si>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</si>
  <si>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</si>
  <si>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</si>
  <si>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</si>
  <si>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</si>
  <si>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</si>
  <si>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</si>
  <si>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</si>
  <si>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</si>
  <si>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</si>
  <si>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</si>
  <si>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</si>
  <si>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</si>
  <si>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</si>
  <si>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</si>
  <si>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</si>
  <si>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</si>
  <si>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</si>
  <si>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</si>
  <si>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</si>
  <si>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</si>
  <si>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</si>
  <si>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</si>
  <si>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</si>
  <si>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</si>
  <si>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</si>
  <si>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</si>
  <si>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</si>
  <si>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</si>
  <si>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</si>
  <si>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</si>
  <si>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</si>
  <si>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</si>
  <si>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</si>
  <si>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</si>
  <si>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</si>
  <si>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</si>
  <si>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</si>
  <si>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</si>
  <si>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</si>
  <si>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</si>
  <si>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</si>
  <si>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</si>
  <si>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</si>
  <si>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</si>
  <si>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</si>
  <si>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</si>
  <si>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</si>
  <si>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</si>
  <si>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</si>
  <si>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</si>
  <si>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</si>
  <si>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</si>
  <si>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</si>
  <si>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</si>
  <si>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</si>
  <si>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</si>
  <si>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</si>
  <si>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</si>
  <si>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</si>
  <si>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</si>
  <si>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</si>
  <si>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</si>
  <si>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</si>
  <si>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</si>
  <si>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</si>
  <si>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</si>
  <si>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</si>
  <si>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</si>
  <si>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</si>
  <si>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</si>
  <si>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</si>
  <si>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</si>
  <si>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</si>
  <si>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</si>
  <si>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</si>
  <si>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</si>
  <si>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</si>
  <si>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</si>
  <si>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</si>
  <si>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</si>
  <si>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</si>
  <si>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</si>
  <si>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</si>
  <si>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</si>
  <si>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</si>
  <si>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</si>
  <si>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</si>
  <si>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</si>
  <si>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</si>
  <si>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</si>
  <si>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</si>
  <si>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</si>
  <si>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</si>
  <si>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</si>
  <si>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</si>
  <si>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</si>
  <si>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</si>
  <si>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</si>
  <si>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</si>
  <si>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</si>
  <si>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</si>
  <si>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</si>
  <si>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</si>
  <si>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</si>
  <si>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</si>
  <si>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</si>
  <si>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</si>
  <si>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</si>
  <si>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</si>
  <si>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</si>
  <si>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</si>
  <si>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</si>
  <si>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</si>
  <si>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</si>
  <si>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</si>
  <si>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</si>
  <si>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</si>
  <si>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</si>
  <si>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</si>
  <si>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</si>
  <si>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</si>
  <si>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</si>
  <si>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</si>
  <si>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</si>
  <si>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</si>
  <si>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</si>
  <si>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</si>
  <si>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</si>
  <si>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</si>
  <si>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</si>
  <si>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</si>
  <si>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</si>
  <si>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</si>
  <si>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</si>
  <si>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</si>
  <si>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</si>
  <si>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</si>
  <si>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</si>
  <si>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</si>
  <si>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</si>
  <si>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</si>
  <si>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</si>
  <si>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</si>
  <si>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</si>
  <si>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</si>
  <si>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</si>
  <si>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</si>
  <si>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</si>
  <si>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</si>
  <si>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</si>
  <si>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</si>
  <si>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</si>
  <si>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</si>
  <si>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</si>
  <si>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</si>
  <si>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</si>
  <si>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</si>
  <si>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</si>
  <si>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</si>
  <si>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</si>
  <si>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</si>
  <si>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</si>
  <si>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</si>
  <si>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</si>
  <si>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</si>
  <si>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</si>
  <si>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</si>
  <si>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</si>
  <si>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</si>
  <si>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</si>
  <si>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</si>
  <si>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</si>
  <si>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</si>
  <si>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</si>
  <si>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</si>
  <si>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</si>
  <si>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</si>
  <si>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</si>
  <si>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</si>
  <si>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</si>
  <si>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</si>
  <si>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</si>
  <si>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</si>
  <si>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</si>
  <si>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</si>
  <si>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</si>
  <si>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</si>
  <si>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</si>
  <si>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</si>
  <si>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</si>
  <si>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</si>
  <si>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</si>
  <si>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</si>
  <si>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</si>
  <si>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</si>
  <si>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</si>
  <si>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</si>
  <si>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</si>
  <si>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</si>
  <si>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</si>
  <si>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</si>
  <si>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</si>
  <si>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</si>
  <si>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</si>
  <si>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</si>
  <si>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</si>
  <si>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</si>
  <si>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</si>
  <si>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</si>
  <si>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</si>
  <si>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</si>
  <si>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</si>
  <si>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</si>
  <si>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</si>
  <si>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</si>
  <si>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</si>
  <si>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</si>
  <si>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</si>
  <si>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</si>
  <si>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</si>
  <si>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</si>
  <si>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</si>
  <si>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</si>
  <si>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</si>
  <si>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</si>
  <si>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</si>
  <si>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</si>
  <si>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</si>
  <si>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</si>
  <si>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</si>
  <si>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</si>
  <si>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</si>
  <si>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</si>
  <si>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</si>
  <si>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</si>
  <si>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</si>
  <si>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</si>
  <si>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</si>
  <si>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</si>
  <si>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</si>
  <si>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</si>
  <si>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</si>
  <si>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</si>
  <si>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</si>
  <si>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</si>
  <si>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</si>
  <si>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</si>
  <si>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</si>
  <si>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</si>
  <si>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</si>
  <si>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</si>
  <si>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</si>
  <si>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</si>
  <si>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</si>
  <si>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</si>
  <si>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</si>
  <si>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</si>
  <si>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</si>
  <si>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</si>
  <si>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</si>
  <si>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</si>
  <si>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</si>
  <si>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</si>
  <si>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</si>
  <si>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</si>
  <si>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</si>
  <si>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</si>
  <si>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</si>
  <si>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</si>
  <si>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</si>
  <si>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</si>
  <si>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</si>
  <si>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</si>
  <si>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</si>
  <si>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</si>
  <si>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</si>
  <si>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</si>
  <si>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</si>
  <si>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</si>
  <si>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</si>
  <si>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</si>
  <si>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</si>
  <si>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</si>
  <si>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</si>
  <si>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</si>
  <si>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</si>
  <si>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</si>
  <si>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</si>
  <si>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</si>
  <si>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</si>
  <si>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</si>
  <si>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</si>
  <si>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</si>
  <si>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</si>
  <si>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</si>
  <si>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</si>
  <si>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</si>
  <si>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</si>
  <si>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</si>
  <si>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</si>
  <si>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</si>
  <si>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</si>
  <si>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</si>
  <si>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</si>
  <si>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</si>
  <si>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</si>
  <si>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</si>
  <si>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</si>
  <si>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</si>
  <si>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</si>
  <si>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</si>
  <si>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</si>
  <si>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</si>
  <si>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</si>
  <si>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</si>
  <si>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</si>
  <si>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</si>
  <si>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</si>
  <si>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</si>
  <si>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</si>
  <si>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</si>
  <si>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</si>
  <si>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</si>
  <si>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</si>
  <si>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</si>
  <si>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</si>
  <si>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</si>
  <si>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</si>
  <si>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</si>
  <si>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</si>
  <si>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</si>
  <si>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</si>
  <si>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</si>
  <si>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</si>
  <si>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</si>
  <si>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</si>
  <si>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</si>
  <si>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</si>
  <si>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</si>
  <si>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</si>
  <si>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</si>
  <si>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</si>
  <si>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</si>
  <si>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</si>
  <si>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</si>
  <si>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</si>
  <si>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</si>
  <si>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</si>
  <si>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</si>
  <si>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</si>
  <si>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</si>
  <si>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</si>
  <si>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</si>
  <si>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</si>
  <si>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</si>
  <si>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</si>
  <si>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</si>
  <si>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</si>
  <si>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</si>
  <si>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</si>
  <si>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</si>
  <si>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</si>
  <si>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</si>
  <si>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</si>
  <si>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</si>
  <si>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</si>
  <si>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</si>
  <si>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</si>
  <si>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</si>
  <si>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</si>
  <si>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</si>
  <si>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</si>
  <si>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</si>
  <si>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</si>
  <si>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</si>
  <si>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</si>
  <si>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</si>
  <si>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</si>
  <si>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</si>
  <si>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</si>
  <si>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</si>
  <si>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</si>
  <si>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</si>
  <si>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</si>
  <si>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</si>
  <si>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</si>
  <si>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</si>
  <si>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</si>
  <si>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</si>
  <si>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</si>
  <si>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</si>
  <si>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</si>
  <si>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</si>
  <si>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</si>
  <si>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</si>
  <si>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</si>
  <si>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</si>
  <si>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</si>
  <si>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</si>
  <si>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</si>
  <si>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</si>
  <si>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</si>
  <si>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</si>
  <si>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</si>
  <si>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</si>
  <si>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</si>
  <si>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</si>
  <si>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</si>
  <si>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</si>
  <si>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</si>
  <si>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</si>
  <si>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</si>
  <si>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</si>
  <si>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</si>
  <si>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</si>
  <si>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</si>
  <si>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</si>
  <si>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</si>
  <si>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</si>
  <si>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</si>
  <si>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</si>
  <si>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</si>
  <si>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</si>
  <si>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</si>
  <si>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</si>
  <si>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</si>
  <si>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</si>
  <si>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</si>
  <si>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</si>
  <si>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</si>
  <si>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</si>
  <si>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</si>
  <si>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</si>
  <si>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</si>
  <si>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</si>
  <si>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</si>
  <si>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</si>
  <si>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</si>
  <si>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</si>
  <si>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</si>
  <si>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</si>
  <si>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</si>
  <si>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</si>
  <si>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</si>
  <si>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</si>
  <si>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</si>
  <si>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</si>
  <si>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</si>
  <si>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</si>
  <si>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</si>
  <si>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</si>
  <si>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</si>
  <si>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</si>
  <si>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</si>
  <si>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</si>
  <si>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</si>
  <si>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</si>
  <si>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</si>
  <si>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</si>
  <si>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</si>
  <si>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</si>
  <si>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</si>
  <si>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</si>
  <si>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</si>
  <si>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</si>
  <si>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</si>
  <si>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</si>
  <si>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</si>
  <si>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</si>
  <si>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</si>
  <si>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</si>
  <si>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</si>
  <si>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</si>
  <si>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</si>
  <si>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</si>
  <si>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</si>
  <si>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</si>
  <si>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</si>
  <si>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</si>
  <si>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</si>
  <si>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</si>
  <si>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</si>
  <si>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</si>
  <si>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</si>
  <si>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</si>
  <si>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</si>
  <si>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</si>
  <si>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</si>
  <si>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</si>
  <si>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</si>
  <si>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</si>
  <si>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</si>
  <si>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</si>
  <si>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</si>
  <si>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</si>
  <si>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</si>
  <si>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</si>
  <si>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</si>
  <si>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</si>
  <si>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</si>
  <si>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</si>
  <si>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</si>
  <si>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</si>
  <si>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</si>
  <si>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</si>
  <si>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</si>
  <si>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</si>
  <si>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</si>
  <si>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</si>
  <si>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</si>
  <si>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</si>
  <si>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</si>
  <si>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</si>
  <si>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</si>
  <si>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</si>
  <si>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</si>
  <si>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</si>
  <si>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</si>
  <si>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</si>
  <si>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</si>
  <si>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</si>
  <si>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</si>
  <si>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</si>
  <si>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</si>
  <si>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</si>
  <si>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</si>
  <si>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</si>
  <si>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</si>
  <si>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</si>
  <si>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</si>
  <si>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</si>
  <si>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</si>
  <si>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</si>
  <si>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</si>
  <si>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</si>
  <si>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</si>
  <si>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</si>
  <si>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</si>
  <si>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</si>
  <si>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</si>
  <si>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</si>
  <si>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</si>
  <si>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</si>
  <si>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</si>
  <si>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</si>
  <si>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</si>
  <si>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</si>
  <si>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</si>
  <si>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</si>
  <si>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</si>
  <si>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</si>
  <si>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</si>
  <si>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</si>
  <si>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</si>
  <si>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</si>
  <si>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</si>
  <si>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</si>
  <si>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</si>
  <si>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</si>
  <si>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</si>
  <si>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</si>
  <si>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</si>
  <si>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</si>
  <si>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</si>
  <si>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</si>
  <si>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</si>
  <si>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</si>
  <si>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</si>
  <si>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</si>
  <si>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</si>
  <si>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</si>
  <si>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</si>
  <si>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</si>
  <si>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</si>
  <si>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</si>
  <si>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</si>
  <si>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</si>
  <si>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</si>
  <si>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</si>
  <si>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</si>
  <si>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</si>
  <si>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</si>
  <si>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</si>
  <si>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</si>
  <si>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</si>
  <si>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</si>
  <si>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</si>
  <si>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</si>
  <si>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</si>
  <si>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</si>
  <si>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</si>
  <si>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</si>
  <si>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</si>
  <si>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</si>
  <si>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</si>
  <si>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</si>
  <si>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</si>
  <si>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</si>
  <si>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</si>
  <si>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</si>
  <si>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</si>
  <si>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</si>
  <si>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</si>
  <si>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</si>
  <si>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</si>
  <si>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</si>
  <si>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</si>
  <si>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</si>
  <si>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</si>
  <si>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</si>
  <si>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</si>
  <si>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</si>
  <si>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</si>
  <si>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</si>
  <si>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</si>
  <si>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</si>
  <si>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</si>
  <si>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</si>
  <si>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</si>
  <si>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</si>
  <si>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</si>
  <si>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</si>
  <si>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</si>
  <si>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</si>
  <si>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</si>
  <si>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</si>
  <si>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</si>
  <si>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</si>
  <si>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</si>
  <si>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</si>
  <si>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</si>
  <si>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</si>
  <si>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</si>
  <si>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</si>
  <si>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</si>
  <si>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</si>
  <si>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</si>
  <si>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</si>
  <si>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</si>
  <si>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</si>
  <si>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</si>
  <si>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</si>
  <si>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</si>
  <si>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</si>
  <si>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</si>
  <si>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</si>
  <si>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</si>
  <si>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</si>
  <si>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</si>
  <si>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</si>
  <si>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</si>
  <si>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</si>
  <si>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</si>
  <si>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</si>
  <si>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</si>
  <si>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</si>
  <si>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</si>
  <si>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</si>
  <si>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</si>
  <si>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</si>
  <si>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</si>
  <si>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</si>
  <si>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</si>
  <si>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</si>
  <si>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</si>
  <si>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</si>
  <si>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</si>
  <si>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</si>
  <si>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</si>
  <si>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</si>
  <si>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</si>
  <si>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</si>
  <si>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</si>
  <si>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</si>
  <si>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</si>
  <si>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</si>
  <si>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</si>
  <si>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</si>
  <si>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</si>
  <si>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</si>
  <si>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</si>
  <si>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</si>
  <si>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</si>
  <si>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</si>
  <si>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</si>
  <si>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</si>
  <si>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</si>
  <si>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</si>
  <si>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</si>
  <si>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</si>
  <si>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</si>
  <si>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</si>
  <si>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</si>
  <si>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</si>
  <si>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</si>
  <si>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</si>
  <si>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</si>
  <si>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</si>
  <si>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</si>
  <si>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</si>
  <si>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</si>
  <si>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</si>
  <si>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</si>
  <si>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</si>
  <si>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</si>
  <si>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</si>
  <si>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</si>
  <si>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</si>
  <si>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</si>
  <si>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</si>
  <si>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</si>
  <si>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</si>
  <si>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</si>
  <si>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</si>
  <si>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</si>
  <si>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</si>
  <si>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</si>
  <si>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</si>
  <si>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</si>
  <si>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</si>
  <si>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</si>
  <si>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</si>
  <si>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</si>
  <si>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</si>
  <si>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</si>
  <si>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</si>
  <si>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</si>
  <si>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</si>
  <si>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</si>
  <si>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</si>
  <si>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</si>
  <si>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</si>
  <si>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</si>
  <si>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</si>
  <si>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</si>
  <si>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</si>
  <si>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</si>
  <si>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</si>
  <si>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</si>
  <si>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</si>
  <si>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</si>
  <si>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</si>
  <si>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</si>
  <si>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</si>
  <si>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</si>
  <si>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</si>
  <si>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</si>
  <si>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</si>
  <si>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</si>
  <si>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</si>
  <si>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</si>
  <si>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</si>
  <si>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</si>
  <si>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</si>
  <si>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</si>
  <si>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</si>
  <si>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</si>
  <si>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</si>
  <si>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</si>
  <si>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</si>
  <si>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</si>
  <si>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</si>
  <si>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</si>
  <si>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</si>
  <si>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</si>
  <si>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</si>
  <si>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</si>
  <si>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</si>
  <si>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</si>
  <si>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</si>
  <si>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</si>
  <si>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</si>
  <si>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</si>
  <si>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</si>
  <si>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</si>
  <si>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</si>
  <si>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</si>
  <si>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</si>
  <si>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</si>
  <si>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</si>
  <si>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</si>
  <si>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</si>
  <si>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</si>
  <si>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</si>
  <si>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</si>
  <si>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</si>
  <si>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</si>
  <si>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</si>
  <si>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</si>
  <si>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</si>
  <si>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</si>
  <si>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</si>
  <si>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</si>
  <si>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</si>
  <si>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</si>
  <si>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</si>
  <si>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</si>
  <si>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</si>
  <si>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</si>
  <si>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</si>
  <si>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</si>
  <si>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</si>
  <si>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</si>
  <si>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</si>
  <si>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</si>
  <si>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</si>
  <si>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</si>
  <si>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</si>
  <si>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</si>
  <si>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</si>
  <si>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</si>
  <si>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</si>
  <si>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</si>
  <si>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</si>
  <si>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</si>
  <si>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</si>
  <si>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</si>
  <si>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</si>
  <si>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</si>
  <si>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</si>
  <si>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</si>
  <si>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</si>
  <si>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</si>
  <si>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</si>
  <si>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</si>
  <si>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</si>
  <si>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</si>
  <si>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</si>
  <si>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</si>
  <si>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</si>
  <si>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</si>
  <si>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</si>
  <si>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</si>
  <si>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</si>
  <si>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</si>
  <si>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</si>
  <si>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</si>
  <si>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</si>
  <si>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</si>
  <si>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</si>
  <si>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</si>
  <si>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</si>
  <si>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</si>
  <si>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</si>
  <si>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</si>
  <si>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</si>
  <si>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</si>
  <si>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</si>
  <si>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</si>
  <si>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</si>
  <si>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</si>
  <si>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</si>
  <si>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</si>
  <si>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</si>
  <si>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</si>
  <si>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</si>
  <si>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</si>
  <si>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</si>
  <si>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</si>
  <si>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</si>
  <si>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</si>
  <si>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</si>
  <si>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</si>
  <si>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</si>
  <si>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</si>
  <si>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</si>
  <si>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</si>
  <si>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</si>
  <si>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</si>
  <si>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</si>
  <si>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</si>
  <si>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</si>
  <si>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</si>
  <si>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</si>
  <si>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</si>
  <si>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</si>
  <si>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</si>
  <si>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</si>
  <si>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</si>
  <si>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</si>
  <si>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</si>
  <si>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</si>
  <si>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</si>
  <si>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</si>
  <si>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</si>
  <si>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</si>
  <si>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</si>
  <si>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</si>
  <si>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</si>
  <si>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</si>
  <si>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</si>
  <si>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</si>
  <si>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</si>
  <si>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</si>
  <si>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</si>
  <si>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</si>
  <si>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</si>
  <si>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</si>
  <si>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</si>
  <si>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</si>
  <si>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</si>
  <si>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</si>
  <si>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</si>
  <si>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</si>
  <si>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</si>
  <si>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</si>
  <si>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</si>
  <si>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</si>
  <si>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</si>
  <si>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</si>
  <si>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</si>
  <si>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</si>
  <si>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</si>
  <si>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</si>
  <si>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</si>
  <si>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</si>
  <si>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</si>
  <si>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</si>
  <si>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</si>
  <si>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</si>
  <si>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</si>
  <si>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</si>
  <si>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</si>
  <si>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</si>
  <si>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</si>
  <si>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</si>
  <si>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</si>
  <si>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</si>
  <si>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</si>
  <si>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</si>
  <si>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</si>
  <si>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</si>
  <si>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</si>
  <si>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</si>
  <si>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</si>
  <si>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</si>
  <si>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</si>
  <si>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</si>
  <si>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</si>
  <si>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</si>
  <si>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</si>
  <si>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</si>
  <si>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</si>
  <si>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</si>
  <si>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</si>
  <si>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</si>
  <si>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</si>
  <si>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</si>
  <si>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</si>
  <si>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</si>
  <si>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</si>
  <si>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</si>
  <si>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</si>
  <si>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</si>
  <si>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</si>
  <si>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</si>
  <si>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</si>
  <si>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</si>
  <si>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</si>
  <si>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</si>
  <si>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</si>
  <si>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</si>
  <si>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</si>
  <si>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</si>
  <si>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</si>
  <si>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</si>
  <si>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</si>
  <si>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</si>
  <si>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</si>
  <si>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</si>
  <si>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</si>
  <si>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</si>
  <si>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</si>
  <si>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</si>
  <si>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</si>
  <si>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</si>
  <si>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</si>
  <si>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</si>
  <si>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</si>
  <si>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</si>
  <si>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</si>
  <si>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</si>
  <si>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</si>
  <si>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</si>
  <si>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</si>
  <si>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</si>
  <si>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</si>
  <si>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</si>
  <si>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</si>
  <si>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</si>
  <si>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</si>
  <si>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</si>
  <si>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</si>
  <si>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</si>
  <si>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</si>
  <si>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</si>
  <si>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</si>
  <si>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</si>
  <si>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</si>
  <si>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</si>
  <si>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</si>
  <si>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</si>
  <si>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</si>
  <si>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</si>
  <si>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</si>
  <si>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</si>
  <si>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</si>
  <si>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</si>
  <si>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</si>
  <si>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</si>
  <si>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</si>
  <si>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</si>
  <si>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</si>
  <si>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</si>
  <si>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</si>
  <si>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</si>
  <si>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</si>
  <si>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</si>
  <si>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</si>
  <si>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</si>
  <si>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</si>
  <si>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</si>
  <si>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</si>
  <si>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</si>
  <si>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</si>
  <si>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</si>
  <si>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</si>
  <si>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</si>
  <si>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</si>
  <si>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</si>
  <si>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</si>
  <si>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</si>
  <si>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</si>
  <si>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</si>
  <si>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</si>
  <si>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</si>
  <si>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</si>
  <si>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</si>
  <si>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</si>
  <si>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</si>
  <si>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</si>
  <si>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</si>
  <si>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</si>
  <si>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</si>
  <si>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</si>
  <si>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</si>
  <si>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</si>
  <si>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</si>
  <si>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</si>
  <si>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</si>
  <si>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</si>
  <si>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</si>
  <si>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</si>
  <si>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</si>
  <si>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</si>
  <si>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</si>
  <si>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</si>
  <si>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</si>
  <si>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</si>
  <si>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</si>
  <si>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</si>
  <si>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</si>
  <si>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</si>
  <si>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</si>
  <si>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</si>
  <si>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</si>
  <si>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</si>
  <si>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</si>
  <si>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</si>
  <si>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</si>
  <si>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</si>
  <si>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</si>
  <si>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</si>
  <si>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</si>
  <si>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</si>
  <si>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</si>
  <si>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</si>
  <si>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</si>
  <si>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</si>
  <si>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</si>
  <si>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</si>
  <si>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</si>
  <si>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</si>
  <si>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</si>
  <si>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</si>
  <si>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</si>
  <si>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</si>
  <si>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</si>
  <si>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</si>
  <si>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</si>
  <si>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</si>
  <si>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</si>
  <si>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</si>
  <si>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</si>
  <si>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</si>
  <si>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</si>
  <si>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</si>
  <si>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</si>
  <si>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</si>
  <si>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</si>
  <si>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</si>
  <si>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</si>
  <si>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</si>
  <si>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</si>
  <si>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</si>
  <si>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</si>
  <si>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</si>
  <si>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</si>
  <si>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</si>
  <si>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</si>
  <si>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</si>
  <si>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</si>
  <si>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</si>
  <si>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</si>
  <si>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</si>
  <si>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</si>
  <si>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</si>
  <si>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</si>
  <si>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</si>
  <si>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</si>
  <si>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</si>
  <si>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</si>
  <si>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</si>
  <si>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</si>
  <si>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</si>
  <si>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</si>
  <si>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</si>
  <si>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</si>
  <si>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</si>
  <si>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</si>
  <si>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</si>
  <si>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</si>
  <si>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</si>
  <si>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</si>
  <si>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</si>
  <si>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</si>
  <si>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</si>
  <si>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</si>
  <si>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</si>
  <si>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</si>
  <si>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</si>
  <si>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</si>
  <si>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</si>
  <si>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</si>
  <si>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</si>
  <si>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</si>
  <si>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</si>
  <si>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</si>
  <si>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</si>
  <si>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</si>
  <si>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</si>
  <si>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</si>
  <si>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</si>
  <si>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</si>
  <si>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</si>
  <si>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</si>
  <si>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</si>
  <si>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</si>
  <si>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</si>
  <si>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</si>
  <si>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</si>
  <si>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</si>
  <si>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</si>
  <si>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</si>
  <si>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</si>
  <si>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</si>
  <si>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</si>
  <si>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</si>
  <si>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</si>
  <si>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</si>
  <si>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</si>
  <si>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</si>
  <si>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</si>
  <si>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</si>
  <si>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</si>
  <si>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</si>
  <si>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</si>
  <si>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</si>
  <si>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</si>
  <si>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</si>
  <si>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</si>
  <si>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</si>
  <si>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</si>
  <si>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</si>
  <si>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</si>
  <si>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</si>
  <si>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</si>
  <si>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</si>
  <si>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</si>
  <si>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</si>
  <si>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</si>
  <si>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</si>
  <si>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</si>
  <si>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</si>
  <si>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</si>
  <si>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</si>
  <si>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</si>
  <si>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</si>
  <si>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</si>
  <si>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</si>
  <si>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</si>
  <si>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</si>
  <si>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</si>
  <si>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</si>
  <si>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</si>
  <si>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</si>
  <si>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</si>
  <si>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</si>
  <si>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</si>
  <si>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</si>
  <si>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</si>
  <si>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</si>
  <si>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</si>
  <si>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</si>
  <si>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</si>
  <si>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</si>
  <si>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</si>
  <si>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</si>
  <si>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</si>
  <si>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</si>
  <si>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</si>
  <si>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</si>
  <si>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</si>
  <si>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</si>
  <si>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</si>
  <si>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</si>
  <si>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</si>
  <si>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</si>
  <si>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</si>
  <si>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</si>
  <si>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</si>
  <si>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</si>
  <si>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</si>
  <si>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</si>
  <si>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</si>
  <si>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</si>
  <si>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</si>
  <si>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</si>
  <si>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</si>
  <si>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</si>
  <si>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</si>
  <si>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</si>
  <si>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</si>
  <si>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</si>
  <si>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</si>
  <si>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</si>
  <si>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</si>
  <si>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</si>
  <si>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</si>
  <si>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</si>
  <si>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</si>
  <si>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</si>
  <si>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</si>
  <si>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</si>
  <si>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</si>
  <si>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</si>
  <si>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</si>
  <si>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</si>
  <si>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</si>
  <si>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</si>
  <si>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</si>
  <si>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</si>
  <si>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</si>
  <si>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</si>
  <si>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</si>
  <si>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</si>
  <si>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</si>
  <si>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</si>
  <si>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</si>
  <si>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</si>
  <si>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</si>
  <si>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</si>
  <si>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</si>
  <si>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</si>
  <si>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</si>
  <si>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</si>
  <si>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</si>
  <si>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</si>
  <si>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</si>
  <si>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</si>
  <si>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</si>
  <si>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</si>
  <si>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</si>
  <si>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</si>
  <si>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</si>
  <si>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</si>
  <si>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</si>
  <si>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</si>
  <si>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</si>
  <si>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</si>
  <si>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</si>
  <si>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</si>
  <si>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</si>
  <si>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</si>
  <si>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</si>
  <si>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</si>
  <si>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</si>
  <si>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</si>
  <si>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</si>
  <si>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</si>
  <si>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</si>
  <si>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</si>
  <si>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</si>
  <si>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</si>
  <si>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</si>
  <si>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</si>
  <si>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</si>
  <si>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</si>
  <si>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</si>
  <si>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</si>
  <si>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</si>
  <si>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</si>
  <si>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</si>
  <si>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</si>
  <si>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</si>
  <si>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</si>
  <si>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</si>
  <si>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</si>
  <si>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</si>
  <si>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</si>
  <si>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</si>
  <si>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</si>
  <si>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</si>
  <si>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</si>
  <si>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</si>
  <si>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</si>
  <si>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</si>
  <si>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</si>
  <si>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</si>
  <si>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</si>
  <si>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</si>
  <si>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</si>
  <si>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</si>
  <si>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</si>
  <si>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</si>
  <si>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</si>
  <si>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</si>
  <si>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</si>
  <si>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</si>
  <si>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</si>
  <si>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</si>
  <si>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</si>
  <si>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</si>
  <si>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</si>
  <si>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</si>
  <si>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</si>
  <si>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</si>
  <si>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</si>
  <si>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</si>
  <si>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</si>
  <si>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</si>
  <si>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</si>
  <si>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</si>
  <si>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</si>
  <si>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</si>
  <si>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</si>
  <si>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</si>
  <si>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</si>
  <si>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</si>
  <si>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</si>
  <si>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</si>
  <si>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</si>
  <si>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</si>
  <si>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</si>
  <si>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</si>
  <si>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</si>
  <si>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</si>
  <si>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</si>
  <si>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</si>
  <si>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</si>
  <si>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</si>
  <si>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</si>
  <si>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</si>
  <si>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</si>
  <si>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</si>
  <si>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</si>
  <si>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</si>
  <si>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</si>
  <si>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</si>
  <si>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</si>
  <si>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</si>
  <si>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</si>
  <si>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</si>
  <si>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</si>
  <si>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</si>
  <si>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</si>
  <si>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</si>
  <si>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</si>
  <si>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</si>
  <si>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</si>
  <si>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</si>
  <si>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</si>
  <si>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</si>
  <si>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</si>
  <si>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</si>
  <si>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</si>
  <si>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</si>
  <si>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</si>
  <si>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</si>
  <si>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</si>
  <si>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</si>
  <si>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</si>
  <si>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</si>
  <si>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</si>
  <si>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</si>
  <si>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</si>
  <si>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</si>
  <si>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</si>
  <si>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</si>
  <si>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</si>
  <si>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</si>
  <si>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</si>
  <si>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</si>
  <si>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</si>
  <si>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</si>
  <si>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</si>
  <si>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</si>
  <si>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</si>
  <si>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</si>
  <si>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</si>
  <si>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</si>
  <si>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</si>
  <si>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</si>
  <si>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</si>
  <si>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</si>
  <si>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</si>
  <si>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</si>
  <si>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</si>
  <si>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</si>
  <si>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</si>
  <si>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</si>
  <si>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</si>
  <si>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</si>
  <si>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</si>
  <si>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</si>
  <si>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</si>
  <si>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</si>
  <si>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</si>
  <si>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</si>
  <si>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</si>
  <si>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</si>
  <si>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</si>
  <si>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</si>
  <si>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</si>
  <si>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</si>
  <si>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</si>
  <si>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</si>
  <si>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</si>
  <si>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</si>
  <si>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</si>
  <si>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</si>
  <si>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</si>
  <si>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</si>
  <si>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</si>
  <si>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</si>
  <si>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</si>
  <si>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</si>
  <si>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</si>
  <si>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</si>
  <si>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</si>
  <si>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</si>
  <si>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</si>
  <si>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</si>
  <si>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</si>
  <si>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</si>
  <si>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</si>
  <si>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</si>
  <si>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</si>
  <si>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</si>
  <si>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</si>
  <si>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</si>
  <si>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</si>
  <si>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</si>
  <si>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</si>
  <si>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</si>
  <si>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</si>
  <si>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</si>
  <si>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</si>
  <si>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</si>
  <si>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</si>
  <si>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</si>
  <si>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</si>
  <si>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</si>
  <si>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</si>
  <si>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</si>
  <si>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</si>
  <si>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</si>
  <si>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</si>
  <si>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</si>
  <si>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</si>
  <si>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</si>
  <si>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</si>
  <si>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</si>
  <si>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</si>
  <si>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</si>
  <si>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</si>
  <si>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</si>
  <si>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</si>
  <si>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</si>
  <si>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</si>
  <si>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</si>
  <si>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</si>
  <si>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</si>
  <si>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</si>
  <si>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</si>
  <si>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</si>
  <si>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</si>
  <si>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</si>
  <si>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</si>
  <si>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</si>
  <si>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</si>
  <si>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</si>
  <si>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</si>
  <si>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</si>
  <si>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</si>
  <si>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</si>
  <si>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</si>
  <si>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</si>
  <si>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</si>
  <si>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</si>
  <si>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</si>
  <si>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</si>
  <si>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</si>
  <si>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</si>
  <si>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</si>
  <si>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</si>
  <si>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</si>
  <si>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</si>
  <si>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</si>
  <si>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</si>
  <si>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</si>
  <si>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</si>
  <si>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</si>
  <si>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</si>
  <si>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</si>
  <si>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</si>
  <si>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</si>
  <si>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</si>
  <si>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</si>
  <si>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</si>
  <si>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</si>
  <si>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</si>
  <si>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</si>
  <si>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</si>
  <si>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</si>
  <si>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</si>
  <si>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</si>
  <si>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</si>
  <si>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</si>
  <si>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</si>
  <si>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</si>
  <si>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</si>
  <si>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</si>
  <si>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</si>
  <si>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</si>
  <si>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</si>
  <si>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</si>
  <si>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</si>
  <si>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</si>
  <si>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</si>
  <si>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</si>
  <si>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</si>
  <si>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</si>
  <si>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</si>
  <si>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</si>
  <si>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</si>
  <si>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</si>
  <si>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</si>
  <si>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</si>
  <si>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</si>
  <si>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</si>
  <si>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</si>
  <si>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</si>
  <si>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</si>
  <si>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</si>
  <si>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</si>
  <si>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</si>
  <si>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</si>
  <si>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</si>
  <si>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</si>
  <si>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</si>
  <si>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</si>
  <si>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</si>
  <si>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</si>
  <si>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</si>
  <si>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</si>
  <si>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</si>
  <si>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</si>
  <si>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</si>
  <si>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</si>
  <si>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</si>
  <si>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</si>
  <si>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</si>
  <si>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</si>
  <si>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</si>
  <si>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</si>
  <si>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</si>
  <si>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</si>
  <si>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</si>
  <si>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</si>
  <si>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</si>
  <si>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</si>
  <si>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</si>
  <si>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</si>
  <si>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</si>
  <si>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</si>
  <si>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</si>
  <si>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</si>
  <si>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</si>
  <si>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</si>
  <si>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</si>
  <si>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</si>
  <si>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</si>
  <si>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</si>
  <si>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</si>
  <si>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</si>
  <si>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</si>
  <si>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</si>
  <si>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</si>
  <si>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</si>
  <si>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</si>
  <si>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</si>
  <si>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</si>
  <si>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</si>
  <si>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</si>
  <si>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</si>
  <si>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</si>
  <si>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</si>
  <si>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</si>
  <si>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</si>
  <si>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</si>
  <si>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</si>
  <si>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</si>
  <si>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</si>
  <si>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</si>
  <si>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</si>
  <si>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</si>
  <si>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</si>
  <si>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</si>
  <si>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</si>
  <si>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</si>
  <si>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</si>
  <si>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</si>
  <si>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</si>
  <si>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</si>
  <si>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</si>
  <si>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</si>
  <si>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</si>
  <si>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</si>
  <si>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</si>
  <si>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</si>
  <si>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</si>
  <si>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</si>
  <si>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</si>
  <si>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</si>
  <si>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</si>
  <si>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</si>
  <si>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</si>
  <si>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</si>
  <si>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</si>
  <si>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</si>
  <si>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</si>
  <si>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</si>
  <si>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</si>
  <si>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</si>
  <si>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</si>
  <si>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</si>
  <si>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</si>
  <si>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</si>
  <si>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</si>
  <si>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</si>
  <si>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</si>
  <si>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</si>
  <si>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</si>
  <si>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</si>
  <si>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</si>
  <si>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</si>
  <si>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</si>
  <si>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</si>
  <si>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</si>
  <si>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</si>
  <si>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</si>
  <si>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</si>
  <si>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</si>
  <si>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</si>
  <si>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</si>
  <si>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</si>
  <si>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</si>
  <si>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</si>
  <si>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</si>
  <si>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</si>
  <si>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</si>
  <si>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</si>
  <si>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</si>
  <si>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</si>
  <si>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</si>
  <si>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</si>
  <si>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</si>
  <si>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</si>
  <si>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</si>
  <si>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</si>
  <si>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</si>
  <si>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</si>
  <si>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</si>
  <si>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</si>
  <si>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</si>
  <si>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</si>
  <si>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</si>
  <si>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</si>
  <si>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</si>
  <si>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</si>
  <si>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</si>
  <si>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</si>
  <si>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</si>
  <si>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</si>
  <si>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</si>
  <si>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</si>
  <si>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</si>
  <si>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</si>
  <si>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</si>
  <si>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</si>
  <si>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</si>
  <si>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</si>
  <si>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</si>
  <si>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</si>
  <si>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</si>
  <si>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</si>
  <si>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</si>
  <si>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</si>
  <si>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</si>
  <si>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</si>
  <si>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</si>
  <si>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</si>
  <si>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</si>
  <si>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</si>
  <si>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</si>
  <si>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</si>
  <si>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</si>
  <si>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</si>
  <si>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</si>
  <si>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</si>
  <si>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</si>
  <si>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</si>
  <si>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</si>
  <si>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</si>
  <si>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</si>
  <si>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</si>
  <si>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</si>
  <si>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</si>
  <si>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</si>
  <si>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</si>
  <si>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</si>
  <si>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</si>
  <si>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</si>
  <si>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</si>
  <si>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</si>
  <si>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</si>
  <si>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</si>
  <si>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</si>
  <si>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</si>
  <si>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</si>
  <si>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</si>
  <si>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</si>
  <si>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</si>
  <si>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</si>
  <si>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</si>
  <si>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</si>
  <si>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</si>
  <si>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</si>
  <si>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</si>
  <si>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</si>
  <si>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</si>
  <si>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</si>
  <si>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</si>
  <si>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</si>
  <si>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</si>
  <si>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</si>
  <si>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</si>
  <si>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</si>
  <si>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</si>
  <si>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</si>
  <si>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</si>
  <si>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</si>
  <si>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</si>
  <si>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</si>
  <si>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</si>
  <si>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</si>
  <si>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</si>
  <si>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</si>
  <si>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</si>
  <si>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</si>
  <si>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</si>
  <si>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</si>
  <si>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</si>
  <si>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</si>
  <si>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</si>
  <si>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</si>
  <si>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</si>
  <si>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</si>
  <si>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</si>
  <si>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</si>
  <si>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</si>
  <si>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</si>
  <si>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</si>
  <si>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</si>
  <si>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</si>
  <si>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</si>
  <si>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</si>
  <si>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</si>
  <si>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</si>
  <si>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</si>
  <si>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</si>
  <si>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</si>
  <si>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</si>
  <si>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</si>
  <si>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</si>
  <si>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</si>
  <si>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</si>
  <si>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</si>
  <si>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</si>
  <si>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</si>
  <si>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</si>
  <si>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</si>
  <si>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</si>
  <si>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</si>
  <si>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</si>
  <si>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</si>
  <si>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</si>
  <si>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</si>
  <si>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</si>
  <si>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</si>
  <si>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</si>
  <si>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</si>
  <si>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</si>
  <si>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</si>
  <si>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</si>
  <si>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</si>
  <si>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</si>
  <si>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</si>
  <si>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</si>
  <si>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</si>
  <si>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</si>
  <si>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</si>
  <si>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</si>
  <si>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</si>
  <si>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</si>
  <si>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</si>
  <si>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</si>
  <si>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</si>
  <si>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</si>
  <si>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</si>
  <si>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</si>
  <si>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</si>
  <si>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</si>
  <si>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</si>
  <si>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</si>
  <si>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</si>
  <si>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</si>
  <si>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</si>
  <si>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</si>
  <si>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</si>
  <si>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</si>
  <si>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</si>
  <si>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</si>
  <si>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</si>
  <si>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</si>
  <si>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</si>
  <si>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</si>
  <si>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</si>
  <si>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</si>
  <si>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</si>
  <si>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</si>
  <si>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</si>
  <si>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</si>
  <si>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</si>
  <si>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</si>
  <si>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</si>
  <si>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</si>
  <si>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</si>
  <si>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</si>
  <si>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</si>
  <si>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</si>
  <si>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</si>
  <si>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</si>
  <si>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</si>
  <si>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</si>
  <si>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</si>
  <si>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</si>
  <si>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</si>
  <si>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</si>
  <si>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</si>
  <si>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</si>
  <si>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</si>
  <si>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</si>
  <si>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</si>
  <si>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</si>
  <si>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</si>
  <si>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</si>
  <si>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</si>
  <si>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</si>
  <si>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</si>
  <si>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</si>
  <si>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</si>
  <si>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</si>
  <si>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</si>
  <si>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</si>
  <si>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</si>
  <si>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</si>
  <si>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</si>
  <si>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</si>
  <si>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</si>
  <si>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</si>
  <si>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</si>
  <si>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</si>
  <si>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</si>
  <si>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</si>
  <si>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</si>
  <si>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</si>
  <si>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</si>
  <si>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</si>
  <si>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</si>
  <si>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</si>
  <si>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</si>
  <si>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</si>
  <si>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</si>
  <si>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</si>
  <si>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</si>
  <si>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</si>
  <si>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</si>
  <si>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</si>
  <si>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</si>
  <si>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</si>
  <si>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</si>
  <si>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</si>
  <si>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</si>
  <si>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</si>
  <si>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</si>
  <si>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</si>
  <si>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</si>
  <si>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</si>
  <si>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</si>
  <si>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</si>
  <si>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</si>
  <si>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</si>
  <si>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</si>
  <si>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</si>
  <si>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</si>
  <si>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</si>
  <si>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</si>
  <si>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</si>
  <si>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</si>
  <si>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</si>
  <si>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</si>
  <si>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</si>
  <si>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</si>
  <si>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</si>
  <si>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</si>
  <si>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</si>
  <si>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</si>
  <si>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</si>
  <si>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</si>
  <si>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</si>
  <si>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</si>
  <si>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</si>
  <si>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</si>
  <si>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</si>
  <si>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</si>
  <si>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</si>
  <si>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</si>
  <si>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</si>
  <si>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</si>
  <si>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</si>
  <si>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</si>
  <si>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</si>
  <si>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</si>
  <si>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</si>
  <si>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</si>
  <si>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</si>
  <si>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</si>
  <si>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</si>
  <si>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</si>
  <si>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</si>
  <si>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</si>
  <si>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</si>
  <si>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</si>
  <si>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</si>
  <si>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</si>
  <si>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</si>
  <si>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</si>
  <si>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</si>
  <si>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</si>
  <si>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</si>
  <si>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</si>
  <si>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</si>
  <si>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</si>
  <si>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</si>
  <si>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</si>
  <si>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</si>
  <si>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</si>
  <si>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</si>
  <si>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</si>
  <si>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</si>
  <si>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</si>
  <si>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</si>
  <si>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</si>
  <si>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</si>
  <si>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</si>
  <si>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</si>
  <si>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</si>
  <si>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</si>
  <si>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</si>
  <si>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</si>
  <si>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</si>
  <si>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</si>
  <si>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</si>
  <si>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</si>
  <si>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</si>
  <si>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</si>
  <si>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</si>
  <si>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</si>
  <si>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</si>
  <si>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</si>
  <si>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</si>
  <si>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</si>
  <si>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</si>
  <si>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</si>
  <si>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</si>
  <si>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</si>
  <si>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</si>
  <si>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</si>
  <si>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</si>
  <si>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</si>
  <si>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</si>
  <si>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</si>
  <si>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</si>
  <si>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</si>
  <si>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</si>
  <si>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</si>
  <si>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</si>
  <si>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</si>
  <si>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</si>
  <si>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</si>
  <si>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</si>
  <si>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</si>
  <si>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</si>
  <si>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</si>
  <si>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</si>
  <si>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</si>
  <si>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</si>
  <si>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</si>
  <si>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</si>
  <si>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</si>
  <si>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</si>
  <si>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</si>
  <si>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</si>
  <si>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</si>
  <si>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</si>
  <si>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</si>
  <si>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</si>
  <si>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</si>
  <si>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</si>
  <si>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</si>
  <si>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</si>
  <si>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</si>
  <si>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</si>
  <si>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</si>
  <si>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</si>
  <si>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</si>
  <si>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</si>
  <si>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</si>
  <si>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</si>
  <si>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</si>
  <si>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</si>
  <si>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</si>
  <si>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</si>
  <si>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</si>
  <si>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</si>
  <si>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</si>
  <si>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</si>
  <si>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</si>
  <si>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</si>
  <si>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</si>
  <si>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</si>
  <si>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</si>
  <si>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</si>
  <si>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</si>
  <si>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</si>
  <si>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</si>
  <si>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</si>
  <si>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</si>
  <si>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</si>
  <si>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</si>
  <si>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</si>
  <si>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</si>
  <si>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</si>
  <si>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</si>
  <si>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</si>
  <si>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</si>
  <si>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</si>
  <si>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</si>
  <si>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</si>
  <si>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</si>
  <si>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</si>
  <si>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</si>
  <si>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</si>
  <si>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</si>
  <si>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</si>
  <si>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</si>
  <si>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</si>
  <si>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</si>
  <si>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</si>
  <si>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</si>
  <si>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</si>
  <si>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</si>
  <si>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</si>
  <si>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</si>
  <si>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</si>
  <si>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</si>
  <si>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</si>
  <si>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</si>
  <si>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</si>
  <si>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</si>
  <si>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</si>
  <si>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</si>
  <si>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</si>
  <si>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</si>
  <si>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</si>
  <si>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</si>
  <si>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</si>
  <si>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</si>
  <si>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</si>
  <si>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</si>
  <si>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</si>
  <si>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</si>
  <si>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</si>
  <si>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</si>
  <si>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</si>
  <si>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</si>
  <si>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</si>
  <si>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</si>
  <si>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</si>
  <si>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</si>
  <si>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</si>
  <si>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</si>
  <si>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</si>
  <si>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</si>
  <si>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</si>
  <si>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</si>
  <si>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</si>
  <si>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</si>
  <si>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</si>
  <si>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</si>
  <si>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</si>
  <si>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</si>
  <si>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</si>
  <si>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</si>
  <si>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</si>
  <si>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</si>
  <si>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</si>
  <si>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</si>
  <si>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</si>
  <si>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</si>
  <si>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</si>
  <si>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</si>
  <si>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</si>
  <si>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</si>
  <si>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</si>
  <si>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</si>
  <si>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</si>
  <si>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</si>
  <si>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</si>
  <si>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</si>
  <si>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</si>
  <si>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</si>
  <si>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</si>
  <si>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</si>
  <si>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</si>
  <si>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</si>
  <si>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</si>
  <si>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</si>
  <si>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</si>
  <si>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</si>
  <si>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</si>
  <si>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</si>
  <si>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</si>
  <si>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</si>
  <si>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</si>
  <si>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</si>
  <si>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</si>
  <si>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</si>
  <si>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</si>
  <si>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</si>
  <si>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</si>
  <si>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</si>
  <si>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</si>
  <si>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</si>
  <si>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</si>
  <si>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</si>
  <si>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</si>
  <si>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</si>
  <si>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</si>
  <si>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</si>
  <si>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</si>
  <si>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</si>
  <si>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</si>
  <si>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</si>
  <si>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</si>
  <si>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</si>
  <si>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</si>
  <si>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</si>
  <si>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</si>
  <si>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</si>
  <si>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</si>
  <si>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</si>
  <si>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</si>
  <si>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</si>
  <si>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</si>
  <si>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</si>
  <si>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</si>
  <si>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</si>
  <si>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</si>
  <si>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</si>
  <si>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</si>
  <si>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</si>
  <si>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</si>
  <si>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</si>
  <si>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</si>
  <si>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</si>
  <si>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</si>
  <si>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</si>
  <si>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</si>
  <si>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</si>
  <si>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</si>
  <si>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</si>
  <si>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</si>
  <si>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</si>
  <si>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</si>
  <si>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</si>
  <si>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</si>
  <si>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</si>
  <si>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</si>
  <si>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</si>
  <si>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</si>
  <si>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</si>
  <si>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</si>
  <si>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</si>
  <si>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</si>
  <si>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</si>
  <si>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</si>
  <si>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</si>
  <si>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</si>
  <si>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</si>
  <si>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</si>
  <si>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</si>
  <si>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</si>
  <si>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</si>
  <si>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</si>
  <si>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</si>
  <si>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</si>
  <si>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</si>
  <si>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</si>
  <si>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</si>
  <si>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</si>
  <si>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</si>
  <si>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</si>
  <si>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</si>
  <si>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</si>
  <si>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</si>
  <si>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</si>
  <si>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</si>
  <si>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</si>
  <si>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</si>
  <si>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</si>
  <si>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</si>
  <si>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</si>
  <si>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</si>
  <si>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</si>
  <si>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</si>
  <si>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</si>
  <si>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</si>
  <si>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</si>
  <si>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</si>
  <si>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</si>
  <si>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</si>
  <si>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</si>
  <si>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</si>
  <si>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</si>
  <si>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</si>
  <si>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</si>
  <si>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</si>
  <si>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</si>
  <si>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</si>
  <si>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</si>
  <si>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</si>
  <si>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</si>
  <si>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</si>
  <si>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</si>
  <si>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</si>
  <si>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</si>
  <si>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</si>
  <si>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</si>
  <si>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</si>
  <si>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</si>
  <si>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</si>
  <si>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</si>
  <si>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</si>
  <si>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</si>
  <si>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</si>
  <si>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</si>
  <si>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</si>
  <si>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</si>
  <si>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</si>
  <si>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</si>
  <si>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</si>
  <si>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</si>
  <si>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</si>
  <si>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</si>
  <si>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</si>
  <si>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</si>
  <si>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</si>
  <si>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</si>
  <si>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</si>
  <si>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</si>
  <si>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</si>
  <si>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</si>
  <si>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</si>
  <si>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</si>
  <si>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</si>
  <si>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</si>
  <si>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</si>
  <si>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</si>
  <si>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</si>
  <si>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</si>
  <si>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</si>
  <si>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</si>
  <si>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</si>
  <si>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</si>
  <si>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</si>
  <si>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</si>
  <si>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</si>
  <si>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</si>
  <si>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</si>
  <si>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</si>
  <si>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</si>
  <si>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</si>
  <si>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</si>
  <si>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</si>
  <si>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</si>
  <si>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</si>
  <si>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</si>
  <si>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</si>
  <si>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</si>
  <si>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</si>
  <si>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</si>
  <si>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</si>
  <si>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</si>
  <si>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</si>
  <si>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</si>
  <si>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</si>
  <si>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</si>
  <si>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</si>
  <si>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</si>
  <si>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</si>
  <si>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</si>
  <si>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</si>
  <si>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</si>
  <si>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</si>
  <si>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</si>
  <si>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</si>
  <si>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</si>
  <si>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</si>
  <si>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</si>
  <si>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</si>
  <si>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</si>
  <si>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</si>
  <si>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</si>
  <si>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</si>
  <si>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</si>
  <si>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</si>
  <si>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</si>
  <si>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</si>
  <si>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</si>
  <si>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</si>
  <si>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</si>
  <si>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</si>
  <si>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</si>
  <si>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</si>
  <si>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</si>
  <si>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</si>
  <si>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</si>
  <si>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</si>
  <si>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</si>
  <si>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</si>
  <si>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</si>
  <si>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</si>
  <si>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</si>
  <si>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</si>
  <si>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</si>
  <si>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</si>
  <si>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</si>
  <si>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</si>
  <si>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</si>
  <si>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</si>
  <si>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</si>
  <si>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</si>
  <si>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</si>
  <si>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</si>
  <si>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</si>
  <si>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</si>
  <si>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</si>
  <si>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</si>
  <si>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</si>
  <si>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</si>
  <si>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</si>
  <si>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</si>
  <si>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</si>
  <si>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</si>
  <si>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</si>
  <si>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</si>
  <si>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</si>
  <si>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</si>
  <si>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</si>
  <si>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</si>
  <si>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</si>
  <si>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</si>
  <si>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</si>
  <si>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</si>
  <si>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</si>
  <si>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</si>
  <si>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</si>
  <si>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</si>
  <si>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</si>
  <si>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</si>
  <si>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</si>
  <si>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</si>
  <si>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</si>
  <si>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</si>
  <si>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</si>
  <si>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</si>
  <si>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</si>
  <si>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</si>
  <si>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</si>
  <si>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</si>
  <si>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</si>
  <si>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</si>
  <si>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</si>
  <si>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</si>
  <si>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</si>
  <si>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</si>
  <si>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</si>
  <si>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</si>
  <si>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</si>
  <si>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</si>
  <si>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</si>
  <si>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</si>
  <si>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</si>
  <si>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</si>
  <si>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</si>
  <si>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</si>
  <si>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</si>
  <si>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</si>
  <si>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</si>
  <si>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</si>
  <si>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</si>
  <si>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</si>
  <si>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</si>
  <si>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</si>
  <si>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</si>
  <si>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</si>
  <si>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</si>
  <si>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</si>
  <si>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</si>
  <si>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</si>
  <si>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</si>
  <si>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</si>
  <si>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</si>
  <si>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</si>
  <si>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</si>
  <si>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</si>
  <si>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</si>
  <si>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</si>
  <si>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</si>
  <si>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</si>
  <si>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</si>
  <si>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</si>
  <si>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</si>
  <si>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</si>
  <si>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</si>
  <si>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</si>
  <si>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</si>
  <si>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</si>
  <si>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</si>
  <si>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</si>
  <si>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</si>
  <si>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</si>
  <si>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</si>
  <si>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</si>
  <si>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</si>
  <si>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</si>
  <si>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</si>
  <si>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</si>
  <si>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</si>
  <si>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</si>
  <si>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</si>
  <si>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</si>
  <si>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</si>
  <si>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</si>
  <si>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</si>
  <si>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</si>
  <si>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</si>
  <si>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</si>
  <si>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</si>
  <si>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</si>
  <si>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</si>
  <si>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</si>
  <si>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</si>
  <si>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</si>
  <si>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</si>
  <si>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</si>
  <si>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</si>
  <si>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</si>
  <si>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</si>
  <si>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</si>
  <si>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</si>
  <si>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</si>
  <si>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</si>
  <si>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</si>
  <si>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</si>
  <si>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</si>
  <si>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</si>
  <si>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</si>
  <si>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</si>
  <si>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</si>
  <si>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</si>
  <si>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</si>
  <si>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</si>
  <si>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</si>
  <si>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</si>
  <si>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</si>
  <si>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</si>
  <si>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</si>
  <si>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</si>
  <si>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</si>
  <si>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</si>
  <si>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</si>
  <si>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</si>
  <si>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</si>
  <si>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</si>
  <si>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</si>
  <si>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</si>
  <si>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</si>
  <si>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</si>
  <si>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</si>
  <si>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</si>
  <si>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</si>
  <si>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</si>
  <si>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</si>
  <si>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</si>
  <si>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</si>
  <si>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</si>
  <si>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</si>
  <si>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</si>
  <si>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</si>
  <si>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</si>
  <si>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</si>
  <si>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</si>
  <si>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</si>
  <si>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</si>
  <si>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</si>
  <si>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</si>
  <si>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</si>
  <si>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</si>
  <si>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</si>
  <si>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</si>
  <si>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</si>
  <si>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</si>
  <si>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</si>
  <si>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</si>
  <si>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</si>
  <si>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</si>
  <si>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</si>
  <si>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</si>
  <si>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</si>
  <si>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</si>
  <si>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</si>
  <si>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</si>
  <si>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</si>
  <si>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</si>
  <si>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</si>
  <si>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</si>
  <si>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</si>
  <si>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</si>
  <si>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</si>
  <si>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</si>
  <si>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</si>
  <si>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</si>
  <si>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</si>
  <si>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</si>
  <si>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</si>
  <si>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</si>
  <si>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</si>
  <si>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</si>
  <si>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</si>
  <si>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</si>
  <si>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</si>
  <si>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</si>
  <si>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</si>
  <si>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</si>
  <si>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</si>
  <si>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</si>
  <si>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</si>
  <si>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</si>
  <si>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</si>
  <si>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</si>
  <si>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</si>
  <si>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</si>
  <si>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</si>
  <si>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</si>
  <si>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</si>
  <si>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</si>
  <si>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</si>
  <si>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</si>
  <si>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</si>
  <si>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</si>
  <si>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</si>
  <si>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</si>
  <si>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</si>
  <si>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</si>
  <si>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</si>
  <si>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</si>
  <si>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</si>
  <si>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</si>
  <si>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</si>
  <si>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</si>
  <si>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</si>
  <si>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</si>
  <si>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</si>
  <si>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</si>
  <si>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</si>
  <si>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</si>
  <si>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</si>
  <si>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</si>
  <si>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</si>
  <si>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</si>
  <si>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</si>
  <si>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</si>
  <si>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</si>
  <si>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</si>
  <si>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</si>
  <si>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</si>
  <si>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</si>
  <si>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</si>
  <si>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</si>
  <si>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</si>
  <si>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</si>
  <si>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</si>
  <si>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</si>
  <si>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</si>
  <si>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</si>
  <si>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</si>
  <si>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</si>
  <si>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</si>
  <si>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</si>
  <si>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</si>
  <si>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</si>
  <si>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</si>
  <si>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</si>
  <si>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</si>
  <si>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</si>
  <si>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</si>
  <si>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</si>
  <si>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</si>
  <si>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</si>
  <si>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</si>
  <si>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</si>
  <si>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</si>
  <si>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</si>
  <si>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</si>
  <si>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</si>
  <si>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</si>
  <si>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</si>
  <si>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</si>
  <si>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</si>
  <si>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</si>
  <si>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</si>
  <si>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</si>
  <si>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</si>
  <si>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</si>
  <si>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</si>
  <si>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</si>
  <si>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</si>
  <si>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</si>
  <si>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</si>
  <si>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</si>
  <si>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</si>
  <si>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</si>
  <si>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</si>
  <si>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</si>
  <si>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</si>
  <si>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</si>
  <si>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</si>
  <si>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</si>
  <si>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</si>
  <si>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</si>
  <si>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</si>
  <si>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</si>
  <si>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</si>
  <si>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</si>
  <si>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</si>
  <si>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</si>
  <si>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</si>
  <si>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</si>
  <si>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</si>
  <si>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</si>
  <si>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</si>
  <si>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</si>
  <si>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</si>
  <si>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</si>
  <si>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</si>
  <si>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</si>
  <si>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</si>
  <si>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</si>
  <si>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</si>
  <si>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</si>
  <si>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</si>
  <si>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</si>
  <si>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</si>
  <si>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</si>
  <si>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</si>
  <si>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</si>
  <si>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</si>
  <si>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</si>
  <si>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</si>
  <si>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</si>
  <si>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</si>
  <si>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</si>
  <si>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</si>
  <si>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</si>
  <si>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</si>
  <si>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</si>
  <si>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</si>
  <si>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</si>
  <si>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</si>
  <si>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</si>
  <si>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</si>
  <si>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</si>
  <si>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</si>
  <si>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</si>
  <si>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</si>
  <si>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</si>
  <si>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</si>
  <si>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</si>
  <si>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</si>
  <si>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</si>
  <si>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</si>
  <si>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</si>
  <si>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</si>
  <si>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</si>
  <si>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</si>
  <si>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</si>
  <si>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</si>
  <si>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</si>
  <si>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</si>
  <si>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</si>
  <si>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</si>
  <si>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</si>
  <si>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</si>
  <si>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</si>
  <si>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</si>
  <si>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</si>
  <si>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</si>
  <si>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</si>
  <si>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</si>
  <si>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</si>
  <si>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</si>
  <si>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</si>
  <si>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</si>
  <si>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</si>
  <si>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</si>
  <si>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</si>
  <si>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</si>
  <si>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</si>
  <si>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</si>
  <si>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</si>
  <si>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</si>
  <si>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</si>
  <si>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</si>
  <si>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</si>
  <si>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</si>
  <si>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</si>
  <si>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</si>
  <si>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</si>
  <si>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</si>
  <si>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</si>
  <si>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</si>
  <si>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</si>
  <si>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</si>
  <si>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</si>
  <si>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</si>
  <si>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</si>
  <si>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</si>
  <si>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</si>
  <si>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</si>
  <si>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</si>
  <si>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</si>
  <si>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</si>
  <si>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</si>
  <si>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</si>
  <si>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</si>
  <si>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</si>
  <si>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</si>
  <si>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</si>
  <si>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</si>
  <si>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</si>
  <si>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</si>
  <si>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</si>
  <si>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</si>
  <si>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</si>
  <si>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</si>
  <si>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</si>
  <si>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</si>
  <si>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</si>
  <si>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</si>
  <si>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</si>
  <si>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</si>
  <si>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</si>
  <si>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</si>
  <si>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</si>
  <si>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</si>
  <si>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</si>
  <si>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</si>
  <si>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</si>
  <si>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</si>
  <si>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</si>
  <si>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</si>
  <si>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</si>
  <si>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</si>
  <si>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</si>
  <si>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</si>
  <si>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</si>
  <si>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</si>
  <si>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</si>
  <si>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</si>
  <si>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</si>
  <si>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</si>
  <si>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</si>
  <si>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</si>
  <si>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</si>
  <si>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</si>
  <si>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</si>
  <si>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</si>
  <si>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</si>
  <si>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</si>
  <si>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</si>
  <si>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</si>
  <si>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</si>
  <si>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</si>
  <si>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</si>
  <si>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</si>
  <si>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</si>
  <si>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</si>
  <si>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</si>
  <si>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</si>
  <si>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</si>
  <si>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</si>
  <si>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</si>
  <si>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</si>
  <si>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</si>
  <si>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</si>
  <si>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</si>
  <si>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</si>
  <si>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</si>
  <si>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</si>
  <si>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</si>
  <si>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</si>
  <si>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</si>
  <si>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</si>
  <si>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</si>
  <si>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</si>
  <si>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</si>
  <si>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</si>
  <si>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</si>
  <si>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</si>
  <si>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</si>
  <si>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</si>
  <si>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</si>
  <si>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</si>
  <si>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</si>
  <si>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</si>
  <si>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</si>
  <si>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</si>
  <si>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</si>
  <si>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</si>
  <si>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</si>
  <si>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</si>
  <si>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</si>
  <si>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</si>
  <si>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</si>
  <si>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</si>
  <si>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</si>
  <si>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</si>
  <si>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</si>
  <si>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</si>
  <si>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</si>
  <si>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</si>
  <si>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</si>
  <si>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</si>
  <si>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</si>
  <si>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</si>
  <si>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</si>
  <si>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</si>
  <si>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</si>
  <si>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</si>
  <si>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</si>
  <si>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</si>
  <si>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</si>
  <si>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</si>
  <si>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</si>
  <si>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</si>
  <si>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</si>
  <si>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</si>
  <si>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</si>
  <si>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</si>
  <si>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</si>
  <si>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</si>
  <si>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</si>
  <si>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</si>
  <si>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</si>
  <si>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</si>
  <si>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</si>
  <si>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</si>
  <si>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</si>
  <si>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</si>
  <si>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</si>
  <si>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</si>
  <si>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</si>
  <si>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</si>
  <si>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</si>
  <si>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</si>
  <si>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</si>
  <si>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</si>
  <si>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</si>
  <si>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</si>
  <si>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</si>
  <si>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</si>
  <si>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</si>
  <si>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</si>
  <si>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</si>
  <si>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</si>
  <si>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</si>
  <si>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</si>
  <si>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</si>
  <si>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</si>
  <si>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</si>
  <si>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</si>
  <si>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</si>
  <si>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</si>
  <si>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</si>
  <si>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</si>
  <si>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</si>
  <si>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</si>
  <si>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</si>
  <si>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</si>
  <si>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</si>
  <si>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</si>
  <si>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</si>
  <si>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</si>
  <si>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</si>
  <si>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</si>
  <si>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</si>
  <si>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</si>
  <si>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</si>
  <si>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</si>
  <si>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</si>
  <si>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</si>
  <si>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</si>
  <si>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</si>
  <si>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</si>
  <si>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</si>
  <si>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</si>
  <si>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</si>
  <si>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</si>
  <si>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</si>
  <si>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</si>
  <si>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</si>
  <si>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</si>
  <si>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</si>
  <si>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</si>
  <si>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</si>
  <si>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</si>
  <si>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</si>
  <si>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</si>
  <si>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</si>
  <si>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</si>
  <si>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</si>
  <si>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</si>
  <si>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</si>
  <si>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</si>
  <si>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</si>
  <si>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</si>
  <si>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</si>
  <si>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</si>
  <si>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</si>
  <si>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</si>
  <si>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</si>
  <si>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</si>
  <si>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</si>
  <si>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</si>
  <si>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</si>
  <si>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</si>
  <si>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</si>
  <si>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</si>
  <si>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</si>
  <si>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</si>
  <si>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</si>
  <si>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</si>
  <si>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</si>
  <si>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</si>
  <si>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</si>
  <si>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</si>
  <si>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</si>
  <si>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</si>
  <si>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</si>
  <si>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</si>
  <si>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</si>
  <si>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</si>
  <si>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</si>
  <si>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</si>
  <si>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</si>
  <si>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</si>
  <si>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</si>
  <si>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</si>
  <si>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</si>
  <si>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</si>
  <si>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</si>
  <si>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</si>
  <si>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</si>
  <si>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</si>
  <si>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</si>
  <si>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</si>
  <si>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</si>
  <si>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</si>
  <si>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</si>
  <si>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</si>
  <si>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</si>
  <si>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</si>
  <si>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</si>
  <si>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</si>
  <si>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</si>
  <si>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</si>
  <si>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</si>
  <si>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</si>
  <si>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</si>
  <si>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</si>
  <si>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</si>
  <si>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</si>
  <si>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</si>
  <si>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</si>
  <si>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</si>
  <si>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</si>
  <si>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</si>
  <si>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</si>
  <si>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</si>
  <si>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</si>
  <si>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</si>
  <si>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</si>
  <si>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</si>
  <si>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</si>
  <si>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</si>
  <si>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</si>
  <si>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</si>
  <si>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</si>
  <si>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</si>
  <si>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</si>
  <si>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</si>
  <si>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</si>
  <si>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</si>
  <si>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</si>
  <si>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</si>
  <si>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</si>
  <si>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</si>
  <si>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</si>
  <si>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</si>
  <si>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</si>
  <si>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</si>
  <si>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</si>
  <si>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</si>
  <si>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</si>
  <si>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</si>
  <si>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</si>
  <si>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</si>
  <si>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</si>
  <si>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</si>
  <si>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</si>
  <si>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</si>
  <si>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</si>
  <si>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</si>
  <si>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</si>
  <si>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</si>
  <si>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</si>
  <si>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</si>
  <si>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</si>
  <si>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</si>
  <si>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</si>
  <si>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</si>
  <si>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</si>
  <si>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</si>
  <si>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</si>
  <si>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</si>
  <si>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</si>
  <si>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</si>
  <si>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</si>
  <si>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</si>
  <si>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</si>
  <si>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</si>
  <si>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</si>
  <si>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</si>
  <si>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</si>
  <si>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</si>
  <si>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</si>
  <si>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</si>
  <si>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</si>
  <si>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</si>
  <si>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</si>
  <si>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</si>
  <si>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</si>
  <si>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</si>
  <si>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</si>
  <si>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</si>
  <si>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</si>
  <si>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</si>
  <si>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</si>
  <si>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</si>
  <si>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</si>
  <si>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</si>
  <si>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</si>
  <si>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</si>
  <si>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</si>
  <si>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</si>
  <si>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</si>
  <si>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</si>
  <si>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</si>
  <si>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</si>
  <si>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</si>
  <si>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</si>
  <si>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</si>
  <si>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</si>
  <si>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</si>
  <si>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</si>
  <si>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</si>
  <si>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</si>
  <si>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</si>
  <si>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</si>
  <si>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</si>
  <si>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</si>
  <si>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</si>
  <si>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</si>
  <si>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</si>
  <si>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</si>
  <si>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</si>
  <si>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</si>
  <si>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</si>
  <si>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</si>
  <si>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</si>
  <si>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</si>
  <si>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</si>
  <si>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</si>
  <si>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</si>
  <si>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</si>
  <si>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</si>
  <si>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</si>
  <si>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</si>
  <si>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</si>
  <si>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</si>
  <si>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</si>
  <si>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</si>
  <si>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</si>
  <si>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</si>
  <si>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</si>
  <si>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</si>
  <si>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</si>
  <si>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</si>
  <si>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</si>
  <si>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</si>
  <si>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</si>
  <si>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</si>
  <si>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</si>
  <si>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</si>
  <si>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</si>
  <si>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</si>
  <si>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</si>
  <si>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</si>
  <si>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</si>
  <si>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</si>
  <si>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</si>
  <si>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</si>
  <si>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</si>
  <si>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</si>
  <si>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</si>
  <si>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</si>
  <si>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</si>
  <si>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</si>
  <si>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</si>
  <si>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</si>
  <si>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</si>
  <si>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</si>
  <si>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</si>
  <si>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</si>
  <si>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</si>
  <si>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</si>
  <si>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</si>
  <si>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</si>
  <si>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</si>
  <si>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</si>
  <si>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</si>
  <si>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</si>
  <si>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</si>
  <si>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</si>
  <si>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</si>
  <si>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</si>
  <si>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</si>
  <si>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</si>
  <si>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</si>
  <si>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</si>
  <si>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</si>
  <si>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</si>
  <si>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</si>
  <si>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</si>
  <si>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</si>
  <si>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</si>
  <si>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</si>
  <si>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</si>
  <si>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</si>
  <si>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</si>
  <si>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</si>
  <si>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</si>
  <si>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</si>
  <si>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</si>
  <si>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</si>
  <si>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</si>
  <si>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</si>
  <si>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</si>
  <si>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</si>
  <si>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</si>
  <si>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</si>
  <si>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</si>
  <si>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</si>
  <si>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</si>
  <si>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</si>
  <si>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</si>
  <si>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</si>
  <si>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</si>
  <si>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</si>
  <si>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</si>
  <si>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</si>
  <si>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</si>
  <si>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</si>
  <si>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</si>
  <si>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</si>
  <si>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</si>
  <si>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</si>
  <si>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</si>
  <si>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</si>
  <si>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</si>
  <si>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</si>
  <si>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</si>
  <si>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</si>
  <si>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</si>
  <si>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</si>
  <si>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</si>
  <si>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</si>
  <si>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</si>
  <si>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</si>
  <si>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</si>
  <si>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</si>
  <si>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</si>
  <si>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</si>
  <si>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</si>
  <si>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</si>
  <si>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</si>
  <si>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</si>
  <si>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</si>
  <si>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</si>
  <si>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</si>
  <si>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</si>
  <si>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</si>
  <si>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</si>
  <si>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</si>
  <si>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</si>
  <si>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</si>
  <si>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</si>
  <si>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</si>
  <si>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</si>
  <si>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</si>
  <si>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</si>
  <si>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</si>
  <si>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</si>
  <si>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</si>
  <si>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</si>
  <si>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</si>
  <si>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</si>
  <si>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</si>
  <si>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</si>
  <si>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</si>
  <si>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</si>
  <si>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</si>
  <si>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</si>
  <si>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</si>
  <si>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</si>
  <si>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</si>
  <si>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</si>
  <si>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</si>
  <si>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</si>
  <si>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</si>
  <si>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</si>
  <si>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</si>
  <si>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</si>
  <si>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</si>
  <si>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</si>
  <si>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</si>
  <si>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</si>
  <si>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</si>
  <si>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</si>
  <si>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</si>
  <si>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</si>
  <si>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</si>
  <si>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</si>
  <si>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</si>
  <si>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</si>
  <si>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</si>
  <si>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</si>
  <si>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</si>
  <si>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</si>
  <si>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</si>
  <si>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</si>
  <si>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</si>
  <si>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</si>
  <si>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</si>
  <si>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</si>
  <si>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</si>
  <si>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</si>
  <si>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</si>
  <si>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</si>
  <si>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</si>
  <si>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</si>
  <si>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</si>
  <si>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</si>
  <si>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</si>
  <si>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</si>
  <si>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</si>
  <si>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</si>
  <si>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</si>
  <si>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</si>
  <si>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</si>
  <si>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</si>
  <si>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</si>
  <si>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</si>
  <si>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</si>
  <si>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</si>
  <si>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</si>
  <si>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</si>
  <si>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</si>
  <si>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</si>
  <si>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</si>
  <si>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</si>
  <si>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</si>
  <si>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</si>
  <si>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</si>
  <si>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</si>
  <si>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</si>
  <si>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</si>
  <si>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</si>
  <si>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</si>
  <si>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</si>
  <si>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</si>
  <si>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</si>
  <si>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</si>
  <si>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</si>
  <si>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</si>
  <si>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</si>
  <si>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</si>
  <si>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</si>
  <si>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</si>
  <si>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</si>
  <si>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</si>
  <si>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</si>
  <si>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</si>
  <si>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</si>
  <si>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</si>
  <si>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</si>
  <si>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</si>
  <si>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</si>
  <si>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</si>
  <si>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</si>
  <si>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</si>
  <si>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</si>
  <si>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</si>
  <si>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</si>
  <si>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</si>
  <si>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</si>
  <si>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</si>
  <si>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</si>
  <si>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</si>
  <si>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</si>
  <si>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</si>
  <si>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</si>
  <si>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</si>
  <si>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</si>
  <si>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</si>
  <si>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</si>
  <si>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</si>
  <si>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</si>
  <si>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</si>
  <si>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</si>
  <si>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</si>
  <si>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</si>
  <si>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</si>
  <si>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</si>
  <si>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</si>
  <si>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</si>
  <si>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</si>
  <si>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</si>
  <si>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</si>
  <si>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</si>
  <si>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</si>
  <si>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</si>
  <si>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</si>
  <si>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</si>
  <si>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</si>
  <si>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</si>
  <si>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</si>
  <si>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</si>
  <si>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</si>
  <si>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</si>
  <si>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</si>
  <si>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</si>
  <si>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</si>
  <si>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</si>
  <si>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</si>
  <si>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</si>
  <si>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</si>
  <si>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</si>
  <si>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</si>
  <si>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</si>
  <si>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</si>
  <si>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</si>
  <si>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</si>
  <si>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</si>
  <si>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</si>
  <si>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</si>
  <si>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</si>
  <si>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</si>
  <si>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</si>
  <si>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</si>
  <si>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</si>
  <si>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</si>
  <si>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</si>
  <si>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</si>
  <si>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</si>
  <si>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</si>
  <si>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</si>
  <si>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</si>
  <si>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</si>
  <si>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</si>
  <si>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</si>
  <si>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</si>
  <si>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</si>
  <si>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</si>
  <si>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</si>
  <si>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</si>
  <si>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</si>
  <si>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</si>
  <si>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</si>
  <si>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</si>
  <si>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</si>
  <si>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</si>
  <si>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</si>
  <si>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</si>
  <si>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</si>
  <si>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</si>
  <si>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</si>
  <si>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</si>
  <si>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</si>
  <si>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</si>
  <si>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</si>
  <si>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</si>
  <si>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</si>
  <si>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</si>
  <si>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</si>
  <si>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</si>
  <si>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</si>
  <si>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</si>
  <si>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</si>
  <si>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</si>
  <si>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</si>
  <si>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</si>
  <si>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</si>
  <si>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</si>
  <si>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</si>
  <si>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</si>
  <si>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</si>
  <si>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</si>
  <si>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</si>
  <si>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</si>
  <si>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</si>
  <si>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</si>
  <si>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</si>
  <si>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</si>
  <si>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</si>
  <si>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</si>
  <si>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</si>
  <si>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</si>
  <si>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</si>
  <si>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</si>
  <si>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</si>
  <si>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</si>
  <si>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</si>
  <si>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</si>
  <si>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</si>
  <si>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</si>
  <si>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</si>
  <si>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</si>
  <si>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</si>
  <si>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</si>
  <si>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</si>
  <si>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</si>
  <si>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</si>
  <si>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</si>
  <si>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</si>
  <si>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</si>
  <si>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</si>
  <si>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</si>
  <si>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</si>
  <si>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</si>
  <si>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</si>
  <si>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</si>
  <si>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</si>
  <si>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</si>
  <si>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</si>
  <si>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</si>
  <si>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</si>
  <si>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</si>
  <si>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</si>
  <si>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</si>
  <si>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</si>
  <si>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</si>
  <si>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</si>
  <si>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</si>
  <si>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</si>
  <si>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</si>
  <si>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</si>
  <si>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</si>
  <si>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</si>
  <si>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</si>
  <si>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</si>
  <si>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</si>
  <si>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</si>
  <si>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</si>
  <si>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</si>
  <si>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</si>
  <si>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</si>
  <si>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</si>
  <si>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</si>
  <si>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</si>
  <si>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</si>
  <si>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</si>
  <si>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</si>
  <si>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</si>
  <si>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</si>
  <si>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</si>
  <si>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</si>
  <si>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</si>
  <si>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</si>
  <si>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</si>
  <si>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</si>
  <si>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</si>
  <si>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</si>
  <si>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</si>
  <si>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</si>
  <si>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</si>
  <si>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</si>
  <si>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</si>
  <si>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</si>
  <si>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</si>
  <si>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</si>
  <si>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</si>
  <si>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</si>
  <si>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</si>
  <si>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</si>
  <si>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</si>
  <si>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</si>
  <si>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</si>
  <si>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</si>
  <si>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</si>
  <si>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</si>
  <si>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</si>
  <si>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</si>
  <si>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</si>
  <si>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</si>
  <si>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</si>
  <si>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</si>
  <si>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</si>
  <si>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</si>
  <si>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</si>
  <si>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</si>
  <si>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</si>
  <si>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</si>
  <si>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</si>
  <si>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</si>
  <si>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</si>
  <si>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</si>
  <si>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</si>
  <si>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</si>
  <si>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</si>
  <si>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</si>
  <si>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</si>
  <si>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</si>
  <si>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</si>
  <si>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</si>
  <si>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</si>
  <si>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</si>
  <si>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</si>
  <si>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</si>
  <si>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</si>
  <si>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</si>
  <si>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</si>
  <si>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</si>
  <si>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</si>
  <si>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</si>
  <si>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</si>
  <si>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</si>
  <si>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</si>
  <si>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</si>
  <si>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</si>
  <si>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</si>
  <si>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</si>
  <si>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</si>
  <si>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</si>
  <si>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</si>
  <si>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</si>
  <si>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</si>
  <si>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</si>
  <si>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</si>
  <si>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</si>
  <si>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</si>
  <si>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</si>
  <si>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</si>
  <si>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</si>
  <si>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</si>
  <si>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</si>
  <si>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</si>
  <si>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</si>
  <si>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</si>
  <si>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</si>
  <si>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</si>
  <si>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</si>
  <si>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</si>
  <si>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</si>
  <si>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</si>
  <si>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</si>
  <si>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</si>
  <si>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</si>
  <si>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</si>
  <si>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</si>
  <si>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</si>
  <si>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</si>
  <si>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</si>
  <si>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</si>
  <si>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</si>
  <si>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</si>
  <si>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</si>
  <si>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</si>
  <si>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</si>
  <si>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</si>
  <si>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</si>
  <si>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</si>
  <si>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</si>
  <si>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</si>
  <si>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</si>
  <si>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</si>
  <si>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</si>
  <si>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</si>
  <si>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</si>
  <si>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</si>
  <si>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</si>
  <si>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</si>
  <si>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</si>
  <si>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</si>
  <si>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</si>
  <si>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</si>
  <si>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</si>
  <si>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</si>
  <si>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</si>
  <si>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</si>
  <si>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</si>
  <si>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</si>
  <si>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</si>
  <si>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</si>
  <si>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</si>
  <si>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</si>
  <si>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</si>
  <si>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</si>
  <si>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</si>
  <si>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</si>
  <si>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</si>
  <si>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</si>
  <si>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</si>
  <si>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</si>
  <si>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</si>
  <si>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</si>
  <si>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</si>
  <si>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</si>
  <si>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</si>
  <si>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</si>
  <si>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</si>
  <si>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</si>
  <si>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</si>
  <si>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</si>
  <si>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</si>
  <si>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</si>
  <si>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</si>
  <si>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</si>
  <si>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</si>
  <si>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</si>
  <si>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</si>
  <si>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</si>
  <si>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</si>
  <si>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</si>
  <si>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</si>
  <si>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</si>
  <si>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</si>
  <si>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</si>
  <si>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</si>
  <si>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</si>
  <si>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</si>
  <si>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</si>
  <si>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</si>
  <si>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</si>
  <si>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</si>
  <si>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</si>
  <si>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</si>
  <si>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</si>
  <si>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</si>
  <si>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</si>
  <si>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</si>
  <si>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</si>
  <si>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</si>
  <si>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</si>
  <si>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</si>
  <si>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</si>
  <si>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</si>
  <si>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</si>
  <si>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</si>
  <si>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</si>
  <si>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</si>
  <si>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</si>
  <si>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</si>
  <si>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</si>
  <si>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</si>
  <si>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</si>
  <si>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</si>
  <si>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</si>
  <si>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</si>
  <si>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</si>
  <si>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</si>
  <si>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</si>
  <si>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</si>
  <si>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</si>
  <si>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</si>
  <si>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</si>
  <si>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</si>
  <si>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</si>
  <si>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</si>
  <si>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</si>
  <si>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</si>
  <si>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</si>
  <si>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</si>
  <si>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</si>
  <si>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</si>
  <si>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</si>
  <si>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</si>
  <si>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</si>
  <si>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</si>
  <si>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</si>
  <si>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</si>
  <si>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</si>
  <si>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</si>
  <si>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</si>
  <si>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</si>
  <si>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</si>
  <si>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</si>
  <si>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</si>
  <si>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</si>
  <si>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</si>
  <si>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</si>
  <si>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</si>
  <si>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</si>
  <si>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</si>
  <si>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</si>
  <si>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</si>
  <si>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</si>
  <si>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</si>
  <si>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</si>
  <si>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</si>
  <si>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</si>
  <si>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</si>
  <si>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</si>
  <si>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</si>
  <si>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</si>
  <si>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</si>
  <si>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</si>
  <si>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</si>
  <si>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</si>
  <si>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</si>
  <si>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</si>
  <si>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</si>
  <si>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</si>
  <si>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</si>
  <si>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</si>
  <si>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</si>
  <si>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</si>
  <si>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</si>
  <si>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</si>
  <si>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</si>
  <si>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</si>
  <si>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</si>
  <si>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</si>
  <si>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</si>
  <si>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</si>
  <si>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</si>
  <si>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</si>
  <si>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</si>
  <si>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</si>
  <si>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</si>
  <si>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</si>
  <si>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</si>
  <si>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</si>
  <si>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</si>
  <si>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</si>
  <si>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</si>
  <si>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</si>
  <si>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</si>
  <si>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</si>
  <si>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</si>
  <si>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</si>
  <si>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</si>
  <si>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</si>
  <si>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</si>
  <si>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</si>
  <si>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</si>
  <si>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</si>
  <si>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</si>
  <si>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</si>
  <si>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</si>
  <si>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</si>
  <si>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</si>
  <si>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</si>
  <si>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</si>
  <si>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</si>
  <si>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</si>
  <si>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</si>
  <si>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</si>
  <si>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</si>
  <si>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</si>
  <si>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</si>
  <si>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</si>
  <si>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</si>
  <si>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</si>
  <si>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</si>
  <si>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</si>
  <si>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</si>
  <si>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</si>
  <si>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</si>
  <si>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</si>
  <si>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</si>
  <si>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</si>
  <si>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</si>
  <si>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</si>
  <si>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</si>
  <si>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</si>
  <si>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</si>
  <si>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</si>
  <si>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</si>
  <si>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</si>
  <si>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</si>
  <si>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</si>
  <si>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</si>
  <si>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</si>
  <si>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</si>
  <si>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</si>
  <si>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</si>
  <si>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</si>
  <si>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</si>
  <si>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</si>
  <si>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</si>
  <si>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</si>
  <si>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</si>
  <si>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</si>
  <si>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</si>
  <si>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</si>
  <si>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</si>
  <si>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</si>
  <si>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</si>
  <si>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</si>
  <si>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</si>
  <si>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</si>
  <si>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</si>
  <si>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</si>
  <si>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</si>
  <si>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</si>
  <si>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</si>
  <si>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</si>
  <si>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</si>
  <si>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</si>
  <si>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</si>
  <si>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</si>
  <si>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</si>
  <si>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</si>
  <si>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</si>
  <si>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</si>
  <si>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</si>
  <si>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</si>
  <si>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</si>
  <si>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</si>
  <si>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</si>
  <si>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</si>
  <si>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</si>
  <si>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</si>
  <si>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</si>
  <si>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</si>
  <si>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</si>
  <si>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</si>
  <si>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</si>
  <si>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</si>
  <si>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</si>
  <si>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</si>
  <si>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</si>
  <si>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</si>
  <si>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</si>
  <si>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</si>
  <si>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</si>
  <si>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</si>
  <si>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</si>
  <si>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</si>
  <si>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</si>
  <si>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</si>
  <si>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</si>
  <si>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</si>
  <si>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</si>
  <si>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</si>
  <si>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</si>
  <si>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</si>
  <si>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</si>
  <si>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</si>
  <si>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</si>
  <si>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</si>
  <si>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</si>
  <si>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</si>
  <si>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</si>
  <si>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</si>
  <si>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</si>
  <si>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</si>
  <si>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</si>
  <si>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</si>
  <si>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</si>
  <si>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</si>
  <si>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</si>
  <si>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</si>
  <si>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</si>
  <si>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</si>
  <si>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</si>
  <si>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</si>
  <si>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</si>
  <si>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</si>
  <si>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</si>
  <si>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</si>
  <si>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</si>
  <si>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</si>
  <si>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</si>
  <si>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</si>
  <si>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</si>
  <si>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</si>
  <si>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</si>
  <si>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</si>
  <si>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</si>
  <si>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</si>
  <si>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</si>
  <si>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</si>
  <si>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</si>
  <si>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</si>
  <si>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</si>
  <si>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</si>
  <si>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</si>
  <si>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</si>
  <si>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</si>
  <si>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</si>
  <si>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</si>
  <si>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</si>
  <si>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</si>
  <si>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</si>
  <si>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</si>
  <si>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</si>
  <si>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</si>
  <si>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</si>
  <si>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</si>
  <si>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</si>
  <si>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</si>
  <si>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</si>
  <si>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</si>
  <si>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</si>
  <si>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</si>
  <si>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</si>
  <si>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</si>
  <si>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</si>
  <si>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</si>
  <si>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</si>
  <si>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</si>
  <si>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</si>
  <si>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</si>
  <si>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</si>
  <si>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</si>
  <si>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</si>
  <si>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</si>
  <si>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</si>
  <si>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</si>
  <si>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</si>
  <si>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</si>
  <si>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</si>
  <si>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</si>
  <si>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</si>
  <si>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</si>
  <si>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</si>
  <si>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</si>
  <si>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</si>
  <si>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</si>
  <si>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</si>
  <si>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</si>
  <si>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</si>
  <si>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</si>
  <si>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</si>
  <si>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</si>
  <si>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</si>
  <si>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</si>
  <si>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</si>
  <si>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</si>
  <si>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</si>
  <si>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</si>
  <si>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</si>
  <si>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</si>
  <si>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</si>
  <si>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</si>
  <si>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</si>
  <si>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</si>
  <si>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</si>
  <si>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</si>
  <si>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</si>
  <si>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</si>
  <si>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</si>
  <si>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</si>
  <si>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</si>
  <si>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</si>
  <si>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</si>
  <si>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</si>
  <si>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</si>
  <si>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</si>
  <si>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</si>
  <si>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</si>
  <si>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</si>
  <si>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</si>
  <si>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</si>
  <si>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</si>
  <si>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</si>
  <si>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</si>
  <si>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</si>
  <si>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</si>
  <si>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</si>
  <si>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</si>
  <si>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</si>
  <si>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</si>
  <si>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</si>
  <si>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</si>
  <si>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</si>
  <si>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</si>
  <si>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</si>
  <si>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</si>
  <si>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</si>
  <si>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</si>
  <si>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</si>
  <si>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</si>
  <si>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</si>
  <si>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</si>
  <si>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</si>
  <si>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</si>
  <si>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</si>
  <si>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</si>
  <si>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</si>
  <si>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</si>
  <si>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</si>
  <si>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</si>
  <si>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</si>
  <si>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</si>
  <si>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</si>
  <si>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</si>
  <si>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</si>
  <si>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</si>
  <si>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</si>
  <si>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</si>
  <si>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</si>
  <si>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</si>
  <si>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</si>
  <si>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</si>
  <si>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</si>
  <si>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</si>
  <si>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</si>
  <si>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</si>
  <si>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</si>
  <si>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</si>
  <si>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</si>
  <si>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</si>
  <si>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</si>
  <si>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</si>
  <si>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</si>
  <si>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</si>
  <si>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</si>
  <si>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</si>
  <si>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</si>
  <si>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</si>
  <si>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</si>
  <si>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</si>
  <si>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</si>
  <si>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</si>
  <si>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</si>
  <si>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</si>
  <si>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</si>
  <si>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</si>
  <si>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</si>
  <si>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</si>
  <si>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</si>
  <si>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</si>
  <si>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</si>
  <si>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</si>
  <si>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</si>
  <si>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</si>
  <si>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</si>
  <si>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</si>
  <si>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</si>
  <si>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</si>
  <si>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</si>
  <si>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</si>
  <si>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</si>
  <si>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</si>
  <si>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</si>
  <si>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</si>
  <si>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</si>
  <si>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</si>
  <si>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</si>
  <si>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</si>
  <si>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</si>
  <si>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</si>
  <si>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</si>
  <si>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</si>
  <si>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</si>
  <si>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</si>
  <si>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</si>
  <si>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</si>
  <si>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</si>
  <si>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</si>
  <si>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</si>
  <si>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</si>
  <si>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</si>
  <si>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</si>
  <si>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</si>
  <si>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</si>
  <si>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</si>
  <si>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</si>
  <si>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</si>
  <si>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</si>
  <si>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</si>
  <si>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</si>
  <si>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</si>
  <si>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</si>
  <si>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</si>
  <si>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</si>
  <si>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</si>
  <si>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</si>
  <si>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</si>
  <si>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</si>
  <si>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</si>
  <si>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</si>
  <si>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</si>
  <si>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</si>
  <si>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</si>
  <si>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</si>
  <si>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</si>
  <si>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</si>
  <si>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</si>
  <si>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</si>
  <si>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</si>
  <si>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</si>
  <si>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</si>
  <si>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</si>
  <si>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</si>
  <si>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</si>
  <si>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</si>
  <si>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</si>
  <si>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</si>
  <si>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</si>
  <si>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</si>
  <si>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</si>
  <si>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</si>
  <si>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</si>
  <si>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</si>
  <si>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</si>
  <si>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</si>
  <si>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</si>
  <si>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</si>
  <si>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</si>
  <si>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</si>
  <si>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</si>
  <si>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</si>
  <si>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</si>
  <si>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</si>
  <si>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</si>
  <si>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</si>
  <si>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</si>
  <si>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</si>
  <si>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</si>
  <si>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</si>
  <si>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</si>
  <si>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</si>
  <si>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</si>
  <si>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</si>
  <si>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</si>
  <si>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</si>
  <si>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</si>
  <si>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</si>
  <si>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</si>
  <si>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</si>
  <si>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</si>
  <si>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</si>
  <si>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</si>
  <si>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</si>
  <si>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</si>
  <si>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</si>
  <si>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</si>
  <si>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</si>
  <si>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</si>
  <si>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</si>
  <si>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</si>
  <si>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</si>
  <si>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</si>
  <si>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</si>
  <si>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</si>
  <si>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</si>
  <si>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</si>
  <si>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</si>
  <si>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</si>
  <si>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</si>
  <si>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</si>
  <si>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</si>
  <si>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</si>
  <si>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</si>
  <si>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</si>
  <si>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</si>
  <si>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</si>
  <si>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</si>
  <si>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</si>
  <si>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</si>
  <si>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</si>
  <si>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</si>
  <si>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</si>
  <si>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</si>
  <si>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</si>
  <si>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</si>
  <si>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</si>
  <si>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</si>
  <si>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</si>
  <si>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</si>
  <si>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</si>
  <si>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</si>
  <si>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</si>
  <si>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</si>
  <si>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</si>
  <si>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</si>
  <si>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</si>
  <si>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</si>
  <si>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</si>
  <si>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</si>
  <si>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</si>
  <si>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</si>
  <si>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</si>
  <si>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</si>
  <si>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</si>
  <si>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</si>
  <si>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</si>
  <si>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</si>
  <si>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</si>
  <si>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</si>
  <si>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</si>
  <si>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</si>
  <si>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</si>
  <si>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</si>
  <si>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</si>
  <si>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</si>
  <si>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</si>
  <si>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</si>
  <si>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</si>
  <si>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</si>
  <si>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</si>
  <si>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</si>
  <si>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</si>
  <si>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</si>
  <si>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</si>
  <si>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</si>
  <si>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</si>
  <si>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</si>
  <si>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</si>
  <si>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</si>
  <si>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</si>
  <si>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</si>
  <si>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</si>
  <si>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</si>
  <si>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</si>
  <si>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</si>
  <si>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</si>
  <si>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</si>
  <si>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</si>
  <si>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</si>
  <si>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</si>
  <si>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</si>
  <si>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</si>
  <si>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</si>
  <si>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</si>
  <si>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</si>
  <si>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</si>
  <si>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</si>
  <si>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</si>
  <si>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</si>
  <si>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</si>
  <si>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</si>
  <si>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</si>
  <si>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</si>
  <si>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</si>
  <si>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</si>
  <si>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</si>
  <si>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</si>
  <si>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</si>
  <si>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</si>
  <si>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</si>
  <si>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</si>
  <si>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</si>
  <si>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</si>
  <si>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</si>
  <si>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</si>
  <si>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</si>
  <si>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</si>
  <si>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</si>
  <si>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</si>
  <si>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</si>
  <si>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</si>
  <si>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</si>
  <si>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</si>
  <si>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</si>
  <si>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</si>
  <si>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</si>
  <si>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</si>
  <si>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</si>
  <si>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</si>
  <si>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</si>
  <si>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</si>
  <si>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</si>
  <si>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</si>
  <si>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</si>
  <si>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</si>
  <si>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</si>
  <si>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</si>
  <si>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</si>
  <si>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</si>
  <si>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</si>
  <si>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</si>
  <si>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</si>
  <si>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</si>
  <si>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</si>
  <si>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</si>
  <si>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</si>
  <si>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</si>
  <si>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</si>
  <si>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</si>
  <si>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</si>
  <si>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</si>
  <si>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</si>
  <si>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</si>
  <si>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</si>
  <si>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</si>
  <si>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</si>
  <si>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</si>
  <si>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</si>
  <si>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</si>
  <si>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</si>
  <si>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</si>
  <si>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</si>
  <si>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</si>
  <si>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</si>
  <si>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</si>
  <si>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</si>
  <si>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</si>
  <si>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</si>
  <si>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</si>
  <si>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</si>
  <si>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</si>
  <si>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</si>
  <si>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</si>
  <si>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</si>
  <si>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</si>
  <si>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</si>
  <si>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</si>
  <si>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</si>
  <si>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</si>
  <si>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</si>
  <si>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</si>
  <si>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</si>
  <si>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</si>
  <si>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</si>
  <si>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</si>
  <si>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</si>
  <si>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</si>
  <si>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</si>
  <si>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</si>
  <si>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</si>
  <si>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</si>
  <si>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</si>
  <si>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</si>
  <si>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</si>
  <si>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</si>
  <si>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</si>
  <si>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</si>
  <si>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</si>
  <si>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</si>
  <si>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</si>
  <si>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</si>
  <si>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</si>
  <si>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</si>
  <si>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</si>
  <si>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</si>
  <si>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</si>
  <si>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</si>
  <si>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</si>
  <si>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</si>
  <si>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</si>
  <si>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</si>
  <si>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</si>
  <si>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</si>
  <si>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</si>
  <si>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</si>
  <si>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</si>
  <si>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</si>
  <si>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</si>
  <si>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</si>
  <si>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</si>
  <si>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</si>
  <si>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</si>
  <si>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</si>
  <si>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</si>
  <si>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</si>
  <si>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</si>
  <si>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</si>
  <si>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</si>
  <si>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</si>
  <si>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</si>
  <si>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</si>
  <si>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</si>
  <si>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</si>
  <si>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</si>
  <si>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</si>
  <si>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</si>
  <si>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</si>
  <si>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</si>
  <si>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</si>
  <si>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</si>
  <si>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</si>
  <si>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</si>
  <si>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</si>
  <si>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</si>
  <si>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</si>
  <si>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</si>
  <si>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</si>
  <si>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</si>
  <si>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</si>
  <si>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</si>
  <si>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</si>
  <si>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</si>
  <si>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</si>
  <si>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</si>
  <si>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</si>
  <si>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</si>
  <si>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</si>
  <si>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</si>
  <si>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</si>
  <si>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</si>
  <si>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</si>
  <si>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</si>
  <si>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</si>
  <si>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</si>
  <si>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</si>
  <si>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</si>
  <si>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</si>
  <si>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</si>
  <si>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</si>
  <si>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</si>
  <si>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</si>
  <si>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</si>
  <si>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</si>
  <si>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</si>
  <si>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</si>
  <si>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</si>
  <si>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</si>
  <si>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</si>
  <si>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</si>
  <si>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</si>
  <si>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</si>
  <si>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</si>
  <si>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</si>
  <si>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</si>
  <si>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</si>
  <si>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</si>
  <si>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</si>
  <si>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</si>
  <si>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</si>
  <si>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</si>
  <si>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</si>
  <si>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</si>
  <si>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</si>
  <si>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</si>
  <si>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</si>
  <si>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</si>
  <si>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</si>
  <si>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</si>
  <si>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</si>
  <si>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</si>
  <si>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</si>
  <si>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</si>
  <si>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</si>
  <si>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</si>
  <si>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</si>
  <si>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</si>
  <si>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</si>
  <si>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</si>
  <si>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</si>
  <si>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</si>
  <si>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</si>
  <si>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</si>
  <si>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</si>
  <si>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</si>
  <si>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</si>
  <si>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</si>
  <si>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</si>
  <si>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</si>
  <si>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</si>
  <si>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</si>
  <si>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</si>
  <si>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</si>
  <si>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</si>
  <si>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</si>
  <si>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</si>
  <si>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</si>
  <si>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</si>
  <si>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</si>
  <si>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</si>
  <si>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</si>
  <si>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</si>
  <si>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</si>
  <si>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</si>
  <si>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</si>
  <si>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</si>
  <si>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</si>
  <si>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</si>
  <si>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</si>
  <si>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</si>
  <si>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</si>
  <si>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</si>
  <si>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</si>
  <si>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</si>
  <si>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</si>
  <si>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</si>
  <si>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</si>
  <si>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</si>
  <si>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</si>
  <si>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</si>
  <si>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</si>
  <si>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</si>
  <si>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</si>
  <si>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</si>
  <si>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</si>
  <si>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</si>
  <si>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</si>
  <si>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</si>
  <si>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</si>
  <si>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</si>
  <si>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</si>
  <si>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</si>
  <si>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</si>
  <si>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</si>
  <si>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</si>
  <si>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</si>
  <si>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</si>
  <si>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</si>
  <si>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</si>
  <si>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</si>
  <si>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</si>
  <si>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</si>
  <si>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</si>
  <si>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</si>
  <si>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</si>
  <si>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</si>
  <si>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</si>
  <si>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</si>
  <si>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</si>
  <si>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</si>
  <si>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</si>
  <si>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</si>
  <si>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</si>
  <si>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</si>
  <si>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</si>
  <si>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</si>
  <si>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</si>
  <si>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</si>
  <si>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</si>
  <si>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</si>
  <si>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</si>
  <si>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</si>
  <si>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</si>
  <si>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</si>
  <si>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</si>
  <si>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</si>
  <si>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</si>
  <si>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</si>
  <si>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</si>
  <si>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</si>
  <si>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</si>
  <si>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</si>
  <si>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</si>
  <si>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</si>
  <si>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</si>
  <si>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</si>
  <si>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</si>
  <si>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</si>
  <si>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</si>
  <si>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</si>
  <si>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</si>
  <si>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</si>
  <si>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</si>
  <si>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</si>
  <si>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</si>
  <si>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</si>
  <si>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</si>
  <si>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</si>
  <si>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</si>
  <si>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</si>
  <si>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</si>
  <si>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</si>
  <si>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</si>
  <si>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</si>
  <si>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</si>
  <si>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</si>
  <si>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</si>
  <si>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</si>
  <si>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</si>
  <si>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</si>
  <si>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</si>
  <si>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</si>
  <si>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</si>
  <si>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</si>
  <si>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</si>
  <si>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</si>
  <si>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</si>
  <si>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</si>
  <si>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</si>
  <si>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</si>
  <si>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</si>
  <si>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</si>
  <si>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</si>
  <si>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</si>
  <si>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</si>
  <si>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</si>
  <si>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</si>
  <si>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</si>
  <si>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</si>
  <si>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</si>
  <si>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</si>
  <si>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</si>
  <si>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</si>
  <si>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</si>
  <si>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</si>
  <si>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</si>
  <si>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</si>
  <si>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</si>
  <si>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</si>
  <si>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</si>
  <si>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</si>
  <si>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</si>
  <si>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</si>
  <si>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</si>
  <si>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</si>
  <si>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</si>
  <si>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</si>
  <si>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</si>
  <si>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</si>
  <si>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</si>
  <si>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</si>
  <si>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</si>
  <si>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</si>
  <si>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</si>
  <si>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</si>
  <si>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</si>
  <si>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</si>
  <si>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</si>
  <si>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</si>
  <si>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</si>
  <si>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</si>
  <si>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</si>
  <si>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</si>
  <si>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</si>
  <si>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</si>
  <si>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</si>
  <si>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</si>
  <si>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</si>
  <si>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</si>
  <si>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</si>
  <si>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</si>
  <si>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</si>
  <si>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</si>
  <si>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</si>
  <si>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</si>
  <si>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</si>
  <si>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</si>
  <si>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</si>
  <si>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</si>
  <si>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</si>
  <si>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</si>
  <si>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</si>
  <si>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</si>
  <si>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</si>
  <si>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</si>
  <si>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</si>
  <si>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</si>
  <si>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</si>
  <si>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</si>
  <si>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</si>
  <si>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</si>
  <si>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</si>
  <si>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</si>
  <si>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</si>
  <si>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</si>
  <si>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</si>
  <si>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</si>
  <si>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</si>
  <si>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</si>
  <si>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</si>
  <si>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</si>
  <si>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</si>
  <si>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</si>
  <si>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</si>
  <si>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</si>
  <si>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</si>
  <si>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</si>
  <si>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</si>
  <si>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</si>
  <si>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</si>
  <si>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</si>
  <si>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</si>
  <si>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</si>
  <si>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</si>
  <si>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</si>
  <si>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</si>
  <si>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</si>
  <si>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</si>
  <si>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</si>
  <si>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</si>
  <si>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</si>
  <si>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</si>
  <si>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</si>
  <si>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</si>
  <si>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</si>
  <si>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</si>
  <si>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</si>
  <si>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</si>
  <si>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</si>
  <si>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</si>
  <si>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</si>
  <si>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</si>
  <si>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</si>
  <si>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</si>
  <si>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</si>
  <si>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</si>
  <si>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</si>
  <si>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</si>
  <si>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</si>
  <si>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</si>
  <si>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</si>
  <si>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</si>
  <si>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</si>
  <si>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</si>
  <si>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</si>
  <si>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</si>
  <si>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</si>
  <si>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</si>
  <si>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</si>
  <si>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</si>
  <si>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</si>
  <si>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</si>
  <si>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</si>
  <si>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</si>
  <si>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</si>
  <si>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</si>
  <si>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</si>
  <si>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</si>
  <si>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</si>
  <si>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</si>
  <si>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</si>
  <si>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</si>
  <si>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</si>
  <si>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</si>
  <si>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</si>
  <si>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</si>
  <si>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</si>
  <si>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</si>
  <si>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</si>
  <si>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</si>
  <si>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</si>
  <si>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</si>
  <si>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</si>
  <si>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</si>
  <si>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</si>
  <si>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</si>
  <si>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</si>
  <si>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</si>
  <si>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</si>
  <si>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</si>
  <si>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</si>
  <si>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</si>
  <si>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</si>
  <si>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</si>
  <si>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</si>
  <si>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</si>
  <si>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</si>
  <si>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</si>
  <si>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</si>
  <si>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</si>
  <si>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</si>
  <si>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</si>
  <si>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</si>
  <si>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</si>
  <si>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</si>
  <si>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</si>
  <si>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</si>
  <si>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</si>
  <si>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</si>
  <si>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</si>
  <si>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</si>
  <si>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</si>
  <si>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</si>
  <si>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</si>
  <si>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</si>
  <si>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</si>
  <si>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</si>
  <si>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</si>
  <si>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</si>
  <si>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</si>
  <si>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</si>
  <si>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</si>
  <si>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</si>
  <si>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</si>
  <si>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</si>
  <si>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</si>
  <si>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</si>
  <si>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</si>
  <si>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</si>
  <si>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</si>
  <si>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</si>
  <si>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</si>
  <si>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</si>
  <si>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</si>
  <si>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</si>
  <si>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</si>
  <si>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</si>
  <si>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</si>
  <si>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</si>
  <si>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</si>
  <si>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</si>
  <si>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</si>
  <si>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</si>
  <si>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</si>
  <si>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</si>
  <si>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</si>
  <si>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</si>
  <si>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</si>
  <si>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</si>
  <si>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</si>
  <si>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</si>
  <si>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</si>
  <si>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</si>
  <si>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</si>
  <si>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</si>
  <si>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</si>
  <si>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</si>
  <si>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</si>
  <si>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</si>
  <si>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</si>
  <si>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</si>
  <si>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</si>
  <si>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</si>
  <si>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</si>
  <si>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</si>
  <si>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</si>
  <si>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</si>
  <si>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</si>
  <si>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</si>
  <si>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</si>
  <si>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</si>
  <si>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</si>
  <si>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</si>
  <si>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</si>
  <si>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</si>
  <si>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</si>
  <si>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</si>
  <si>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</si>
  <si>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</si>
  <si>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</si>
  <si>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</si>
  <si>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</si>
  <si>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</si>
  <si>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</si>
  <si>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</si>
  <si>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</si>
  <si>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</si>
  <si>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</si>
  <si>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</si>
  <si>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</si>
  <si>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</si>
  <si>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</si>
  <si>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</si>
  <si>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</si>
  <si>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</si>
  <si>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</si>
  <si>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</si>
  <si>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</si>
  <si>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</si>
  <si>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</si>
  <si>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</si>
  <si>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</si>
  <si>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</si>
  <si>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</si>
  <si>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</si>
  <si>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</si>
  <si>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</si>
  <si>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</si>
  <si>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</si>
  <si>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</si>
  <si>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</si>
  <si>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</si>
  <si>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</si>
  <si>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</si>
  <si>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</si>
  <si>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</si>
  <si>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</si>
  <si>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</si>
  <si>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</si>
  <si>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</si>
  <si>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</si>
  <si>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</si>
  <si>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</si>
  <si>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</si>
  <si>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</si>
  <si>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</si>
  <si>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</si>
  <si>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</si>
  <si>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</si>
  <si>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</si>
  <si>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</si>
  <si>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</si>
  <si>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</si>
  <si>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</si>
  <si>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</si>
  <si>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</si>
  <si>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</si>
  <si>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</si>
  <si>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</si>
  <si>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</si>
  <si>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</si>
  <si>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</si>
  <si>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</si>
  <si>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</si>
  <si>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</si>
  <si>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</si>
  <si>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</si>
  <si>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</si>
  <si>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</si>
  <si>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</si>
  <si>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</si>
  <si>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</si>
  <si>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</si>
  <si>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</si>
  <si>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</si>
  <si>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</si>
  <si>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</si>
  <si>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</si>
  <si>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</si>
  <si>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</si>
  <si>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</si>
  <si>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</si>
  <si>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</si>
  <si>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</si>
  <si>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</si>
  <si>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</si>
  <si>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</si>
  <si>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</si>
  <si>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</si>
  <si>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</si>
  <si>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</si>
  <si>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</si>
  <si>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</si>
  <si>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</si>
  <si>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</si>
  <si>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</si>
  <si>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</si>
  <si>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</si>
  <si>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</si>
  <si>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</si>
  <si>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</si>
  <si>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</si>
  <si>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</si>
  <si>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</si>
  <si>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</si>
  <si>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</si>
  <si>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</si>
  <si>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</si>
  <si>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</si>
  <si>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</si>
  <si>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</si>
  <si>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</si>
  <si>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</si>
  <si>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</si>
  <si>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</si>
  <si>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</si>
  <si>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</si>
  <si>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</si>
  <si>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</si>
  <si>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</si>
  <si>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</si>
  <si>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</si>
  <si>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</si>
  <si>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</si>
  <si>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</si>
  <si>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</si>
  <si>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</si>
  <si>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</si>
  <si>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</si>
  <si>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</si>
  <si>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</si>
  <si>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</si>
  <si>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</si>
  <si>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</si>
  <si>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</si>
  <si>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</si>
  <si>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</si>
  <si>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</si>
  <si>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</si>
  <si>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</si>
  <si>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</si>
  <si>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</si>
  <si>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</si>
  <si>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</si>
  <si>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</si>
  <si>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</si>
  <si>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</si>
  <si>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</si>
  <si>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</si>
  <si>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</si>
  <si>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</si>
  <si>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</si>
  <si>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</si>
  <si>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</si>
  <si>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</si>
  <si>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</si>
  <si>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</si>
  <si>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</si>
  <si>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</si>
  <si>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</si>
  <si>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</si>
  <si>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</si>
  <si>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</si>
  <si>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</si>
  <si>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</si>
  <si>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</si>
  <si>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</si>
  <si>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</si>
  <si>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</si>
  <si>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</si>
  <si>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</si>
  <si>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</si>
  <si>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</si>
  <si>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</si>
  <si>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</si>
  <si>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</si>
  <si>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</si>
  <si>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</si>
  <si>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</si>
  <si>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</si>
  <si>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</si>
  <si>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</si>
  <si>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</si>
  <si>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</si>
  <si>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</si>
  <si>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</si>
  <si>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</si>
  <si>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</si>
  <si>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</si>
  <si>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</si>
  <si>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</si>
  <si>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</si>
  <si>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</si>
  <si>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</si>
  <si>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</si>
  <si>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</si>
  <si>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</si>
  <si>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</si>
  <si>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</si>
  <si>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</si>
  <si>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</si>
  <si>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</si>
  <si>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</si>
  <si>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</si>
  <si>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</si>
  <si>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</si>
  <si>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</si>
  <si>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</si>
  <si>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</si>
  <si>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</si>
  <si>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</si>
  <si>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</si>
  <si>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</si>
  <si>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</si>
  <si>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</si>
  <si>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</si>
  <si>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</si>
  <si>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</si>
  <si>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</si>
  <si>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</si>
  <si>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</si>
  <si>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</si>
  <si>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</si>
  <si>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</si>
  <si>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</si>
  <si>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</si>
  <si>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</si>
  <si>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</si>
  <si>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</si>
  <si>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</si>
  <si>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</si>
  <si>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</si>
  <si>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</si>
  <si>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</si>
  <si>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</si>
  <si>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</si>
  <si>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</si>
  <si>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</si>
  <si>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</si>
  <si>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</si>
  <si>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</si>
  <si>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</si>
  <si>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</si>
  <si>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</si>
  <si>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</si>
  <si>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</si>
  <si>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</si>
  <si>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</si>
  <si>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</si>
  <si>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</si>
  <si>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</si>
  <si>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</si>
  <si>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</si>
  <si>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</si>
  <si>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</si>
  <si>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</si>
  <si>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</si>
  <si>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</si>
  <si>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</si>
  <si>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</si>
  <si>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</si>
  <si>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</si>
  <si>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</si>
  <si>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</si>
  <si>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</si>
  <si>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</si>
  <si>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</si>
  <si>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</si>
  <si>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</si>
  <si>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</si>
  <si>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</si>
  <si>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</si>
  <si>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</si>
  <si>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</si>
  <si>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</si>
  <si>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</si>
  <si>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</si>
  <si>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</si>
  <si>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</si>
  <si>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</si>
  <si>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</si>
  <si>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</si>
  <si>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</si>
  <si>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</si>
  <si>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</si>
  <si>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</si>
  <si>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</si>
  <si>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</si>
  <si>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</si>
  <si>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</si>
  <si>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</si>
  <si>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</si>
  <si>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</si>
  <si>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</si>
  <si>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</si>
  <si>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</si>
  <si>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</si>
  <si>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</si>
  <si>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</si>
  <si>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</si>
  <si>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</si>
  <si>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</si>
  <si>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</si>
  <si>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</si>
  <si>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</si>
  <si>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</si>
  <si>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</si>
  <si>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</si>
  <si>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</si>
  <si>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</si>
  <si>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</si>
  <si>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</si>
  <si>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</si>
  <si>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</si>
  <si>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</si>
  <si>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</si>
  <si>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</si>
  <si>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</si>
  <si>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</si>
  <si>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</si>
  <si>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</si>
  <si>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</si>
  <si>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</si>
  <si>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</si>
  <si>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</si>
  <si>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</si>
  <si>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</si>
  <si>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</si>
  <si>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</si>
  <si>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</si>
  <si>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</si>
  <si>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</si>
  <si>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</si>
  <si>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</si>
  <si>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</si>
  <si>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</si>
  <si>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</si>
  <si>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</si>
  <si>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</si>
  <si>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</si>
  <si>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</si>
  <si>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</si>
  <si>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</si>
  <si>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</si>
  <si>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</si>
  <si>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</si>
  <si>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</si>
  <si>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</si>
  <si>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</si>
  <si>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</si>
  <si>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</si>
  <si>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</si>
  <si>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</si>
  <si>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</si>
  <si>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</si>
  <si>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</si>
  <si>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</si>
  <si>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</si>
  <si>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</si>
  <si>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</si>
  <si>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</si>
  <si>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</si>
  <si>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</si>
  <si>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</si>
  <si>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</si>
  <si>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</si>
  <si>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</si>
  <si>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</si>
  <si>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</si>
  <si>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</si>
  <si>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</si>
  <si>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</si>
  <si>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</si>
  <si>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</si>
  <si>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</si>
  <si>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</si>
  <si>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</si>
  <si>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</si>
  <si>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</si>
  <si>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</si>
  <si>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</si>
  <si>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</si>
  <si>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</si>
  <si>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</si>
  <si>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</si>
  <si>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</si>
  <si>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</si>
  <si>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</si>
  <si>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</si>
  <si>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</si>
  <si>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</si>
  <si>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</si>
  <si>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</si>
  <si>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</si>
  <si>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</si>
  <si>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</si>
  <si>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</si>
  <si>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</si>
  <si>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</si>
  <si>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</si>
  <si>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</si>
  <si>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</si>
  <si>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</si>
  <si>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</si>
  <si>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</si>
  <si>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</si>
  <si>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</si>
  <si>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</si>
  <si>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</si>
  <si>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</si>
  <si>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</si>
  <si>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</si>
  <si>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</si>
  <si>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</si>
  <si>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</si>
  <si>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</si>
  <si>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</si>
  <si>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</si>
  <si>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</si>
  <si>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</si>
  <si>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</si>
  <si>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</si>
  <si>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</si>
  <si>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</si>
  <si>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</si>
  <si>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</si>
  <si>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</si>
  <si>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</si>
  <si>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</si>
  <si>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</si>
  <si>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</si>
  <si>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</si>
  <si>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</si>
  <si>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</si>
  <si>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</si>
  <si>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</si>
  <si>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</si>
  <si>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</si>
  <si>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</si>
  <si>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</si>
  <si>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</si>
  <si>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</si>
  <si>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</si>
  <si>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</si>
  <si>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</si>
  <si>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</si>
  <si>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</si>
  <si>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</si>
  <si>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</si>
  <si>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</si>
  <si>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</si>
  <si>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</si>
  <si>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</si>
  <si>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</si>
  <si>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</si>
  <si>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</si>
  <si>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</si>
  <si>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</si>
  <si>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</si>
  <si>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</si>
  <si>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</si>
  <si>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</si>
  <si>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</si>
  <si>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</si>
  <si>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</si>
  <si>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</si>
  <si>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</si>
  <si>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</si>
  <si>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</si>
  <si>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</si>
  <si>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</si>
  <si>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</si>
  <si>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</si>
  <si>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</si>
  <si>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</si>
  <si>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</si>
  <si>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</si>
  <si>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</si>
  <si>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</si>
  <si>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</si>
  <si>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</si>
  <si>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</si>
  <si>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</si>
  <si>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</si>
  <si>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</si>
  <si>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</si>
  <si>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</si>
  <si>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</si>
  <si>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</si>
  <si>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</si>
  <si>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</si>
  <si>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</si>
  <si>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</si>
  <si>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</si>
  <si>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</si>
  <si>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</si>
  <si>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</si>
  <si>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</si>
  <si>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</si>
  <si>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</si>
  <si>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</si>
  <si>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</si>
  <si>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</si>
  <si>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</si>
  <si>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</si>
  <si>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</si>
  <si>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</si>
  <si>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</si>
  <si>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</si>
  <si>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</si>
  <si>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</si>
  <si>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</si>
  <si>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</si>
  <si>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</si>
  <si>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</si>
  <si>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</si>
  <si>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</si>
  <si>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</si>
  <si>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</si>
  <si>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</si>
  <si>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</si>
  <si>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</si>
  <si>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</si>
  <si>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</si>
  <si>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</si>
  <si>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</si>
  <si>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</si>
  <si>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</si>
  <si>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</si>
  <si>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</si>
  <si>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</si>
  <si>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</si>
  <si>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</si>
  <si>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</si>
  <si>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</si>
  <si>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</si>
  <si>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</si>
  <si>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</si>
  <si>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</si>
  <si>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</si>
  <si>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</si>
  <si>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</si>
  <si>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</si>
  <si>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</si>
  <si>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</si>
  <si>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</si>
  <si>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</si>
  <si>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</si>
  <si>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</si>
  <si>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</si>
  <si>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</si>
  <si>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</si>
  <si>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</si>
  <si>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</si>
  <si>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</si>
  <si>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</si>
  <si>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</si>
  <si>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</si>
  <si>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</si>
  <si>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</si>
  <si>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</si>
  <si>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</si>
  <si>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</si>
  <si>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</si>
  <si>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</si>
  <si>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</si>
  <si>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</si>
  <si>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</si>
  <si>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</si>
  <si>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</si>
  <si>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</si>
  <si>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</si>
  <si>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</si>
  <si>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</si>
  <si>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</si>
  <si>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</si>
  <si>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</si>
  <si>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</si>
  <si>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</si>
  <si>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</si>
  <si>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</si>
  <si>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</si>
  <si>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</si>
  <si>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</si>
  <si>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</si>
  <si>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</si>
  <si>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</si>
  <si>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</si>
  <si>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</si>
  <si>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</si>
  <si>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</si>
  <si>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</si>
  <si>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</si>
  <si>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</si>
  <si>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</si>
  <si>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</si>
  <si>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</si>
  <si>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</si>
  <si>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</si>
  <si>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</si>
  <si>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</si>
  <si>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</si>
  <si>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</si>
  <si>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</si>
  <si>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</si>
  <si>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</si>
  <si>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</si>
  <si>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</si>
  <si>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</si>
  <si>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</si>
  <si>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</si>
  <si>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</si>
  <si>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</si>
  <si>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</si>
  <si>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</si>
  <si>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</si>
  <si>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</si>
  <si>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</si>
  <si>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</si>
  <si>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</si>
  <si>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</si>
  <si>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</si>
  <si>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</si>
  <si>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</si>
  <si>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</si>
  <si>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</si>
  <si>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</si>
  <si>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</si>
  <si>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</si>
  <si>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</si>
  <si>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</si>
  <si>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</si>
  <si>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</si>
  <si>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</si>
  <si>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</si>
  <si>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</si>
  <si>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</si>
  <si>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</si>
  <si>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</si>
  <si>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</si>
  <si>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</si>
  <si>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</si>
  <si>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</si>
  <si>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</si>
  <si>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</si>
  <si>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</si>
  <si>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</si>
  <si>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</si>
  <si>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</si>
  <si>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</si>
  <si>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</si>
  <si>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</si>
  <si>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</si>
  <si>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</si>
  <si>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</si>
  <si>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</si>
  <si>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</si>
  <si>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</si>
  <si>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</si>
  <si>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</si>
  <si>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</si>
  <si>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</si>
  <si>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</si>
  <si>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</si>
  <si>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</si>
  <si>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</si>
  <si>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</si>
  <si>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</si>
  <si>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</si>
  <si>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</si>
  <si>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</si>
  <si>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</si>
  <si>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</si>
  <si>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</si>
  <si>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</si>
  <si>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</si>
  <si>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</si>
  <si>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</si>
  <si>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</si>
  <si>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</si>
  <si>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</si>
  <si>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</si>
  <si>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</si>
  <si>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</si>
  <si>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</si>
  <si>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</si>
  <si>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</si>
  <si>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</si>
  <si>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</si>
  <si>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</si>
  <si>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</si>
  <si>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</si>
  <si>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</si>
  <si>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</si>
  <si>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</si>
  <si>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</si>
  <si>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</si>
  <si>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</si>
  <si>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</si>
  <si>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</si>
  <si>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</si>
  <si>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</si>
  <si>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</si>
  <si>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</si>
  <si>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</si>
  <si>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</si>
  <si>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</si>
  <si>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</si>
  <si>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</si>
  <si>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</si>
  <si>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</si>
  <si>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</si>
  <si>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</si>
  <si>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</si>
  <si>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</si>
  <si>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</si>
  <si>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</si>
  <si>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</si>
  <si>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</si>
  <si>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</si>
  <si>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</si>
  <si>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</si>
  <si>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</si>
  <si>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</si>
  <si>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</si>
  <si>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</si>
  <si>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</si>
  <si>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</si>
  <si>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</si>
  <si>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</si>
  <si>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</si>
  <si>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</si>
  <si>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</si>
  <si>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</si>
  <si>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</si>
  <si>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</si>
  <si>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</si>
  <si>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</si>
  <si>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</si>
  <si>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</si>
  <si>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</si>
  <si>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</si>
  <si>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</si>
  <si>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</si>
  <si>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</si>
  <si>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</si>
  <si>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</si>
  <si>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</si>
  <si>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</si>
  <si>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</si>
  <si>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</si>
  <si>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</si>
  <si>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</si>
  <si>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</si>
  <si>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</si>
  <si>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</si>
  <si>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</si>
  <si>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</si>
  <si>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</si>
  <si>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</si>
  <si>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</si>
  <si>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</si>
  <si>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</si>
  <si>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</si>
  <si>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</si>
  <si>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</si>
  <si>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</si>
  <si>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</si>
  <si>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</si>
  <si>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</si>
  <si>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</si>
  <si>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</si>
  <si>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</si>
  <si>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</si>
  <si>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</si>
  <si>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</si>
  <si>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</si>
  <si>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</si>
  <si>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</si>
  <si>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</si>
  <si>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</si>
  <si>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</si>
  <si>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</si>
  <si>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</si>
  <si>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</si>
  <si>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</si>
  <si>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</si>
  <si>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</si>
  <si>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</si>
  <si>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</si>
  <si>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</si>
  <si>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</si>
  <si>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</si>
  <si>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</si>
  <si>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</si>
  <si>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</si>
  <si>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</si>
  <si>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</si>
  <si>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</si>
  <si>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</si>
  <si>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</si>
  <si>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</si>
  <si>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</si>
  <si>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</si>
  <si>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</si>
  <si>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</si>
  <si>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</si>
  <si>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</si>
  <si>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</si>
  <si>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</si>
  <si>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</si>
  <si>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</si>
  <si>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</si>
  <si>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</si>
  <si>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</si>
  <si>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</si>
  <si>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</si>
  <si>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</si>
  <si>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</si>
  <si>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</si>
  <si>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</si>
  <si>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</si>
  <si>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</si>
  <si>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</si>
  <si>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</si>
  <si>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</si>
  <si>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</si>
  <si>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</si>
  <si>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</si>
  <si>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</si>
  <si>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</si>
  <si>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</si>
  <si>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</si>
  <si>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</si>
  <si>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</si>
  <si>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</si>
  <si>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</si>
  <si>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</si>
  <si>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</si>
  <si>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</si>
  <si>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</si>
  <si>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</si>
  <si>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</si>
  <si>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</si>
  <si>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</si>
  <si>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</si>
  <si>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</si>
  <si>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</si>
  <si>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</si>
  <si>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</si>
  <si>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</si>
  <si>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</si>
  <si>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</si>
  <si>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</si>
  <si>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</si>
  <si>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</si>
  <si>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</si>
  <si>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</si>
  <si>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</si>
  <si>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</si>
  <si>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</si>
  <si>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</si>
  <si>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</si>
  <si>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</si>
  <si>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</si>
  <si>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</si>
  <si>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</si>
  <si>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</si>
  <si>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</si>
  <si>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</si>
  <si>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</si>
  <si>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</si>
  <si>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</si>
  <si>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</si>
  <si>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</si>
  <si>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</si>
  <si>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</si>
  <si>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</si>
  <si>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</si>
  <si>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</si>
  <si>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</si>
  <si>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</si>
  <si>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</si>
  <si>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</si>
  <si>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</si>
  <si>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</si>
  <si>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</si>
  <si>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</si>
  <si>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</si>
  <si>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</si>
  <si>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</si>
  <si>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</si>
  <si>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</si>
  <si>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</si>
  <si>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</si>
  <si>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</si>
  <si>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</si>
  <si>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</si>
  <si>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</si>
  <si>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</si>
  <si>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</si>
  <si>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</si>
  <si>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</si>
  <si>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</si>
  <si>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</si>
  <si>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</si>
  <si>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</si>
  <si>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</si>
  <si>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</si>
  <si>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</si>
  <si>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</si>
  <si>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</si>
  <si>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</si>
  <si>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</si>
  <si>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</si>
  <si>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</si>
  <si>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</si>
  <si>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</si>
  <si>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</si>
  <si>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</si>
  <si>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</si>
  <si>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</si>
  <si>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</si>
  <si>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</si>
  <si>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</si>
  <si>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</si>
  <si>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</si>
  <si>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</si>
  <si>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</si>
  <si>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</si>
  <si>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</si>
  <si>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</si>
  <si>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</si>
  <si>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</si>
  <si>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</si>
  <si>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</si>
  <si>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</si>
  <si>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</si>
  <si>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</si>
  <si>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</si>
  <si>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</si>
  <si>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</si>
  <si>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</si>
  <si>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</si>
  <si>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</si>
  <si>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</si>
  <si>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</si>
  <si>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</si>
  <si>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</si>
  <si>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</si>
  <si>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</si>
  <si>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</si>
  <si>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</si>
  <si>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</si>
  <si>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</si>
  <si>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</si>
  <si>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</si>
  <si>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</si>
  <si>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</si>
  <si>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</si>
  <si>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</si>
  <si>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</si>
  <si>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</si>
  <si>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</si>
  <si>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</si>
  <si>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</si>
  <si>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</si>
  <si>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</si>
  <si>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</si>
  <si>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</si>
  <si>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</si>
  <si>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</si>
  <si>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</si>
  <si>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</si>
  <si>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</si>
  <si>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</si>
  <si>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</si>
  <si>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</si>
  <si>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</si>
  <si>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</si>
  <si>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</si>
  <si>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</si>
  <si>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</si>
  <si>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</si>
  <si>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</si>
  <si>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</si>
  <si>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</si>
  <si>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</si>
  <si>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</si>
  <si>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</si>
  <si>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</si>
  <si>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</si>
  <si>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</si>
  <si>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</si>
  <si>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</si>
  <si>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</si>
  <si>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</si>
  <si>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</si>
  <si>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</si>
  <si>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</si>
  <si>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</si>
  <si>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</si>
  <si>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</si>
  <si>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</si>
  <si>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</si>
  <si>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</si>
  <si>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</si>
  <si>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</si>
  <si>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</si>
  <si>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</si>
  <si>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</si>
  <si>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</si>
  <si>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</si>
  <si>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</si>
  <si>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</si>
  <si>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</si>
  <si>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</si>
  <si>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</si>
  <si>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</si>
  <si>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</si>
  <si>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</si>
  <si>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</si>
  <si>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</si>
  <si>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</si>
  <si>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</si>
  <si>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</si>
  <si>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</si>
  <si>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</si>
  <si>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</si>
  <si>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</si>
  <si>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</si>
  <si>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</si>
  <si>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</si>
  <si>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</si>
  <si>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</si>
  <si>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</si>
  <si>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</si>
  <si>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</si>
  <si>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</si>
  <si>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</si>
  <si>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</si>
  <si>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</si>
  <si>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</si>
  <si>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</si>
  <si>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</si>
  <si>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</si>
  <si>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</si>
  <si>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</si>
  <si>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</si>
  <si>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</si>
  <si>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</si>
  <si>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</si>
  <si>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</si>
  <si>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</si>
  <si>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</si>
  <si>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</si>
  <si>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</si>
  <si>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</si>
  <si>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</si>
  <si>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</si>
  <si>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</si>
  <si>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</si>
  <si>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</si>
  <si>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</si>
  <si>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</si>
  <si>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</si>
  <si>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</si>
  <si>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</si>
  <si>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</si>
  <si>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</si>
  <si>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</si>
  <si>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</si>
  <si>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</si>
  <si>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</si>
  <si>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</si>
  <si>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</si>
  <si>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</si>
  <si>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</si>
  <si>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</si>
  <si>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</si>
  <si>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</si>
  <si>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</si>
  <si>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</si>
  <si>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</si>
  <si>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</si>
  <si>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</si>
  <si>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</si>
  <si>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</si>
  <si>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</si>
  <si>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</si>
  <si>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</si>
  <si>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</si>
  <si>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</si>
  <si>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</si>
  <si>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</si>
  <si>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</si>
  <si>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</si>
  <si>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</si>
  <si>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</si>
  <si>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</si>
  <si>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</si>
  <si>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</si>
  <si>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</si>
  <si>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</si>
  <si>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</si>
  <si>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</si>
  <si>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</si>
  <si>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</si>
  <si>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</si>
  <si>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</si>
  <si>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</si>
  <si>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</si>
  <si>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</si>
  <si>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</si>
  <si>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</si>
  <si>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</si>
  <si>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</si>
  <si>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</si>
  <si>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</si>
  <si>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</si>
  <si>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</si>
  <si>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</si>
  <si>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</si>
  <si>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</si>
  <si>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</si>
  <si>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</si>
  <si>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</si>
  <si>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</si>
  <si>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</si>
  <si>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</si>
  <si>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</si>
  <si>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</si>
  <si>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</si>
  <si>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</si>
  <si>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</si>
  <si>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</si>
  <si>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</si>
  <si>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</si>
  <si>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</si>
  <si>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</si>
  <si>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</si>
  <si>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</si>
  <si>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</si>
  <si>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</si>
  <si>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</si>
  <si>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</si>
  <si>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</si>
  <si>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</si>
  <si>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</si>
  <si>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</si>
  <si>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</si>
  <si>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</si>
  <si>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</si>
  <si>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</si>
  <si>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</si>
  <si>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</si>
  <si>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</si>
  <si>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</si>
  <si>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</si>
  <si>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</si>
  <si>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</si>
  <si>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</si>
  <si>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</si>
  <si>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</si>
  <si>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</si>
  <si>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</si>
  <si>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</si>
  <si>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</si>
  <si>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</si>
  <si>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</si>
  <si>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</si>
  <si>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</si>
  <si>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</si>
  <si>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</si>
  <si>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</si>
  <si>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</si>
  <si>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</si>
  <si>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</si>
  <si>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</si>
  <si>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</si>
  <si>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</si>
  <si>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</si>
  <si>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</si>
  <si>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</si>
  <si>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</si>
  <si>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</si>
  <si>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</si>
  <si>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</si>
  <si>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</si>
  <si>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</si>
  <si>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</si>
  <si>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</si>
  <si>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</si>
  <si>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</si>
  <si>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</si>
  <si>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</si>
  <si>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</si>
  <si>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</si>
  <si>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</si>
  <si>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</si>
  <si>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</si>
  <si>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</si>
  <si>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</si>
  <si>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</si>
  <si>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</si>
  <si>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</si>
  <si>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</si>
  <si>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</si>
  <si>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</si>
  <si>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</si>
  <si>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</si>
  <si>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</si>
  <si>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</si>
  <si>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</si>
  <si>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</si>
  <si>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</si>
  <si>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</si>
  <si>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</si>
  <si>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</si>
  <si>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</si>
  <si>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</si>
  <si>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</si>
  <si>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</si>
  <si>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</si>
  <si>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</si>
  <si>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</si>
  <si>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</si>
  <si>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</si>
  <si>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</si>
  <si>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</si>
  <si>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</si>
  <si>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</si>
  <si>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</si>
  <si>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</si>
  <si>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</si>
  <si>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</si>
  <si>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</si>
  <si>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</si>
  <si>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</si>
  <si>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</si>
  <si>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</si>
  <si>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</si>
  <si>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</si>
  <si>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</si>
  <si>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</si>
  <si>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</si>
  <si>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</si>
  <si>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</si>
  <si>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</si>
  <si>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</si>
  <si>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</si>
  <si>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</si>
  <si>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</si>
  <si>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</si>
  <si>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</si>
  <si>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</si>
  <si>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</si>
  <si>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</si>
  <si>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</si>
  <si>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</si>
  <si>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</si>
  <si>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</si>
  <si>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</si>
  <si>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</si>
  <si>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</si>
  <si>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</si>
  <si>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</si>
  <si>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</si>
  <si>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</si>
  <si>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</si>
  <si>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</si>
  <si>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</si>
  <si>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</si>
  <si>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</si>
  <si>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</si>
  <si>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</si>
  <si>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</si>
  <si>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</si>
  <si>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</si>
  <si>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</si>
  <si>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</si>
  <si>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</si>
  <si>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</si>
  <si>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</si>
  <si>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</si>
  <si>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</si>
  <si>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</si>
  <si>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</si>
  <si>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</si>
  <si>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</si>
  <si>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</si>
  <si>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</si>
  <si>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</si>
  <si>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</si>
  <si>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</si>
  <si>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</si>
  <si>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</si>
  <si>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</si>
  <si>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</si>
  <si>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</si>
  <si>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</si>
  <si>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</si>
  <si>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</si>
  <si>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</si>
  <si>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</si>
  <si>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</si>
  <si>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</si>
  <si>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</si>
  <si>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</si>
  <si>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</si>
  <si>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</si>
  <si>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</si>
  <si>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</si>
  <si>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</si>
  <si>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</si>
  <si>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</si>
  <si>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</si>
  <si>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</si>
  <si>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</si>
  <si>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</si>
  <si>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</si>
  <si>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</si>
  <si>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</si>
  <si>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</si>
  <si>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</si>
  <si>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</si>
  <si>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</si>
  <si>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</si>
  <si>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</si>
  <si>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</si>
  <si>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</si>
  <si>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</si>
  <si>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</si>
  <si>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</si>
  <si>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</si>
  <si>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</si>
  <si>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</si>
  <si>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</si>
  <si>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</si>
  <si>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</si>
  <si>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</si>
  <si>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</si>
  <si>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</si>
  <si>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</si>
  <si>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</si>
  <si>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</si>
  <si>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</si>
  <si>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</si>
  <si>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</si>
  <si>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</si>
  <si>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</si>
  <si>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</si>
  <si>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</si>
  <si>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</si>
  <si>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</si>
  <si>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</si>
  <si>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</si>
  <si>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</si>
  <si>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</si>
  <si>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</si>
  <si>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</si>
  <si>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</si>
  <si>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</si>
  <si>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</si>
  <si>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</si>
  <si>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</si>
  <si>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</si>
  <si>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</si>
  <si>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</si>
  <si>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</si>
  <si>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</si>
  <si>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</si>
  <si>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</si>
  <si>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</si>
  <si>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</si>
  <si>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</si>
  <si>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</si>
  <si>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</si>
  <si>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</si>
  <si>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</si>
  <si>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</si>
  <si>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</si>
  <si>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</si>
  <si>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</si>
  <si>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</si>
  <si>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</si>
  <si>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</si>
  <si>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</si>
  <si>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</si>
  <si>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</si>
  <si>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</si>
  <si>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</si>
  <si>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</si>
  <si>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</si>
  <si>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</si>
  <si>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</si>
  <si>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</si>
  <si>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</si>
  <si>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</si>
  <si>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</si>
  <si>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</si>
  <si>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</si>
  <si>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</si>
  <si>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</si>
  <si>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</si>
  <si>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</si>
  <si>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</si>
  <si>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</si>
  <si>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</si>
  <si>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</si>
  <si>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</si>
  <si>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</si>
  <si>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</si>
  <si>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</si>
  <si>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</si>
  <si>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</si>
  <si>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</si>
  <si>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</si>
  <si>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</si>
  <si>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</si>
  <si>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</si>
  <si>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</si>
  <si>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</si>
  <si>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</si>
  <si>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</si>
  <si>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</si>
  <si>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</si>
  <si>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</si>
  <si>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</si>
  <si>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</si>
  <si>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</si>
  <si>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</si>
  <si>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</si>
  <si>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</si>
  <si>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</si>
  <si>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</si>
  <si>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</si>
  <si>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</si>
  <si>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</si>
  <si>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</si>
  <si>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</si>
  <si>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</si>
  <si>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</si>
  <si>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</si>
  <si>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</si>
  <si>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</si>
  <si>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</si>
  <si>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</si>
  <si>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</si>
  <si>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</si>
  <si>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</si>
  <si>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</si>
  <si>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</si>
  <si>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</si>
  <si>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</si>
  <si>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</si>
  <si>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</si>
  <si>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</si>
  <si>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</si>
  <si>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</si>
  <si>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</si>
  <si>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</si>
  <si>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</si>
  <si>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</si>
  <si>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</si>
  <si>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</si>
  <si>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</si>
  <si>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</si>
  <si>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</si>
  <si>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</si>
  <si>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</si>
  <si>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</si>
  <si>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</si>
  <si>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</si>
  <si>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</si>
  <si>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</si>
  <si>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</si>
  <si>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</si>
  <si>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</si>
  <si>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</si>
  <si>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</si>
  <si>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</si>
  <si>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</si>
  <si>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</si>
  <si>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</si>
  <si>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</si>
  <si>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</si>
  <si>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</si>
  <si>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</si>
  <si>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</si>
  <si>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</si>
  <si>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</si>
  <si>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</si>
  <si>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</si>
  <si>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</si>
  <si>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</si>
  <si>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</si>
  <si>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</si>
  <si>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</si>
  <si>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</si>
  <si>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</si>
  <si>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</si>
  <si>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</si>
  <si>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</si>
  <si>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</si>
  <si>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</si>
  <si>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</si>
  <si>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</si>
  <si>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</si>
  <si>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</si>
  <si>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</si>
  <si>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</si>
  <si>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</si>
  <si>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</si>
  <si>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</si>
  <si>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</si>
  <si>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</si>
  <si>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</si>
  <si>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</si>
  <si>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</si>
  <si>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</si>
  <si>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</si>
  <si>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</si>
  <si>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</si>
  <si>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</si>
  <si>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</si>
  <si>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</si>
  <si>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</si>
  <si>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</si>
  <si>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</si>
  <si>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</si>
  <si>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</si>
  <si>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</si>
  <si>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</si>
  <si>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</si>
  <si>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</si>
  <si>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</si>
  <si>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</si>
  <si>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</si>
  <si>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</si>
  <si>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</si>
  <si>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</si>
  <si>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</si>
  <si>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</si>
  <si>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</si>
  <si>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</si>
  <si>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</si>
  <si>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</si>
  <si>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</si>
  <si>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</si>
  <si>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</si>
  <si>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</si>
  <si>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</si>
  <si>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</si>
  <si>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</si>
  <si>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</si>
  <si>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</si>
  <si>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</si>
  <si>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</si>
  <si>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</si>
  <si>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</si>
  <si>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</si>
  <si>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</si>
  <si>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</si>
  <si>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</si>
  <si>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</si>
  <si>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</si>
  <si>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</si>
  <si>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</si>
  <si>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</si>
  <si>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</si>
  <si>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</si>
  <si>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</si>
  <si>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</si>
  <si>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</si>
  <si>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</si>
  <si>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</si>
  <si>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</si>
  <si>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</si>
  <si>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</si>
  <si>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</si>
  <si>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</si>
  <si>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</si>
  <si>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</si>
  <si>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</si>
  <si>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</si>
  <si>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</si>
  <si>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</si>
  <si>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</si>
  <si>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</si>
  <si>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</si>
  <si>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</si>
  <si>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</si>
  <si>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</si>
  <si>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</si>
  <si>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</si>
  <si>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</si>
  <si>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</si>
  <si>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</si>
  <si>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</si>
  <si>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</si>
  <si>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</si>
  <si>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</si>
  <si>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</si>
  <si>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</si>
  <si>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</si>
  <si>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</si>
  <si>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</si>
  <si>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</si>
  <si>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</si>
  <si>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</si>
  <si>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</si>
  <si>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</si>
  <si>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</si>
  <si>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</si>
  <si>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</si>
  <si>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</si>
  <si>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</si>
  <si>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</si>
  <si>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</si>
  <si>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</si>
  <si>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</si>
  <si>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</si>
  <si>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</si>
  <si>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</si>
  <si>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</si>
  <si>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</si>
  <si>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</si>
  <si>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</si>
  <si>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</si>
  <si>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</si>
  <si>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</si>
  <si>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</si>
  <si>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</si>
  <si>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</si>
  <si>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</si>
  <si>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</si>
  <si>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</si>
  <si>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</si>
  <si>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</si>
  <si>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</si>
  <si>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</si>
  <si>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</si>
  <si>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</si>
  <si>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</si>
  <si>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</si>
  <si>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</si>
  <si>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</si>
  <si>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</si>
  <si>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</si>
  <si>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</si>
  <si>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</si>
  <si>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</si>
  <si>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</si>
  <si>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</si>
  <si>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</si>
  <si>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</si>
  <si>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</si>
  <si>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</si>
  <si>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</si>
  <si>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</si>
  <si>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</si>
  <si>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</si>
  <si>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</si>
  <si>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</si>
  <si>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</si>
  <si>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</si>
  <si>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</si>
  <si>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</si>
  <si>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</si>
  <si>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</si>
  <si>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</si>
  <si>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</si>
  <si>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</si>
  <si>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</si>
  <si>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</si>
  <si>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</si>
  <si>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</si>
  <si>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</si>
  <si>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</si>
  <si>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</si>
  <si>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</si>
  <si>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</si>
  <si>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</si>
  <si>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</si>
  <si>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</si>
  <si>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</si>
  <si>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</si>
  <si>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</si>
  <si>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</si>
  <si>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</si>
  <si>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</si>
  <si>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</si>
  <si>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</si>
  <si>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</si>
  <si>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</si>
  <si>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</si>
  <si>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</si>
  <si>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</si>
  <si>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</si>
  <si>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</si>
  <si>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</si>
  <si>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</si>
  <si>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</si>
  <si>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</si>
  <si>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</si>
  <si>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</si>
  <si>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</si>
  <si>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</si>
  <si>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</si>
  <si>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</si>
  <si>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</si>
  <si>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</si>
  <si>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</si>
  <si>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</si>
  <si>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</si>
  <si>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</si>
  <si>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</si>
  <si>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</si>
  <si>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</si>
  <si>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</si>
  <si>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</si>
  <si>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</si>
  <si>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</si>
  <si>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</si>
  <si>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</si>
  <si>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</si>
  <si>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</si>
  <si>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</si>
  <si>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</si>
  <si>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</si>
  <si>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</si>
  <si>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</si>
  <si>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</si>
  <si>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</si>
  <si>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</si>
  <si>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</si>
  <si>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</si>
  <si>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</si>
  <si>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</si>
  <si>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</si>
  <si>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</si>
  <si>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</si>
  <si>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</si>
  <si>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</si>
  <si>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</si>
  <si>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</si>
  <si>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</si>
  <si>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</si>
  <si>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</si>
  <si>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</si>
  <si>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</si>
  <si>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</si>
  <si>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</si>
  <si>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</si>
  <si>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</si>
  <si>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</si>
  <si>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</si>
  <si>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</si>
  <si>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</si>
  <si>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</si>
  <si>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</si>
  <si>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</si>
  <si>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</si>
  <si>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</si>
  <si>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</si>
  <si>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</si>
  <si>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</si>
  <si>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</si>
  <si>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</si>
  <si>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</si>
  <si>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</si>
  <si>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</si>
  <si>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</si>
  <si>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</si>
  <si>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</si>
  <si>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</si>
  <si>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</si>
  <si>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</si>
  <si>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</si>
  <si>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</si>
  <si>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</si>
  <si>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</si>
  <si>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</si>
  <si>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</si>
  <si>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</si>
  <si>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</si>
  <si>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</si>
  <si>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</si>
  <si>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</si>
  <si>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</si>
  <si>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</si>
  <si>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</si>
  <si>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</si>
  <si>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</si>
  <si>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</si>
  <si>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</si>
  <si>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</si>
  <si>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</si>
  <si>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</si>
  <si>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</si>
  <si>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</si>
  <si>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</si>
  <si>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</si>
  <si>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</si>
  <si>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</si>
  <si>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</si>
  <si>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</si>
  <si>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</si>
  <si>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</si>
  <si>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</si>
  <si>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</si>
  <si>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</si>
  <si>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</si>
  <si>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</si>
  <si>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</si>
  <si>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</si>
  <si>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</si>
  <si>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</si>
  <si>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</si>
  <si>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</si>
  <si>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</si>
  <si>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</si>
  <si>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</si>
  <si>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</si>
  <si>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</si>
  <si>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</si>
  <si>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</si>
  <si>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</si>
  <si>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</si>
  <si>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</si>
  <si>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</si>
  <si>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</si>
  <si>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</si>
  <si>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</si>
  <si>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</si>
  <si>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</si>
  <si>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</si>
  <si>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</si>
  <si>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</si>
  <si>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</si>
  <si>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</si>
  <si>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</si>
  <si>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</si>
  <si>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</si>
  <si>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</si>
  <si>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</si>
  <si>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</si>
  <si>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</si>
  <si>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</si>
  <si>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</si>
  <si>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</si>
  <si>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</si>
  <si>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</si>
  <si>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</si>
  <si>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</si>
  <si>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</si>
  <si>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</si>
  <si>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</si>
  <si>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</si>
  <si>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</si>
  <si>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</si>
  <si>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</si>
  <si>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</si>
  <si>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</si>
  <si>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</si>
  <si>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</si>
  <si>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</si>
  <si>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</si>
  <si>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</si>
  <si>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</si>
  <si>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</si>
  <si>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</si>
  <si>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</si>
  <si>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</si>
  <si>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</si>
  <si>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</si>
  <si>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</si>
  <si>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</si>
  <si>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</si>
  <si>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</si>
  <si>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</si>
  <si>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</si>
  <si>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</si>
  <si>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</si>
  <si>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</si>
  <si>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</si>
  <si>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</si>
  <si>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</si>
  <si>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</si>
  <si>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</si>
  <si>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</si>
  <si>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</si>
  <si>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</si>
  <si>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</si>
  <si>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</si>
  <si>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</si>
  <si>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</si>
  <si>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</si>
  <si>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</si>
  <si>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</si>
  <si>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</si>
  <si>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</si>
  <si>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</si>
  <si>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</si>
  <si>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</si>
  <si>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</si>
  <si>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</si>
  <si>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</si>
  <si>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</si>
  <si>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</si>
  <si>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</si>
  <si>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</si>
  <si>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</si>
  <si>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</si>
  <si>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</si>
  <si>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</si>
  <si>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</si>
  <si>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</si>
  <si>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</si>
  <si>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</si>
  <si>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</si>
  <si>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</si>
  <si>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</si>
  <si>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</si>
  <si>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</si>
  <si>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</si>
  <si>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</si>
  <si>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</si>
  <si>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</si>
  <si>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</si>
  <si>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</si>
  <si>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</si>
  <si>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</si>
  <si>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</si>
  <si>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</si>
  <si>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</si>
  <si>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</si>
  <si>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</si>
  <si>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</si>
  <si>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</si>
  <si>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</si>
  <si>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</si>
  <si>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</si>
  <si>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</si>
  <si>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</si>
  <si>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</si>
  <si>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</si>
  <si>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</si>
  <si>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</si>
  <si>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</si>
  <si>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</si>
  <si>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</si>
  <si>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</si>
  <si>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</si>
  <si>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</si>
  <si>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</si>
  <si>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</si>
  <si>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</si>
  <si>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</si>
  <si>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</si>
  <si>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</si>
  <si>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</si>
  <si>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</si>
  <si>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</si>
  <si>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</si>
  <si>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</si>
  <si>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</si>
  <si>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</si>
  <si>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</si>
  <si>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</si>
  <si>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</si>
  <si>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</si>
  <si>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</si>
  <si>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</si>
  <si>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</si>
  <si>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</si>
  <si>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</si>
  <si>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</si>
  <si>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</si>
  <si>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</si>
  <si>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</si>
  <si>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</si>
  <si>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</si>
  <si>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</si>
  <si>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</si>
  <si>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</si>
  <si>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</si>
  <si>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</si>
  <si>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</si>
  <si>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</si>
  <si>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</si>
  <si>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</si>
  <si>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</si>
  <si>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</si>
  <si>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</si>
  <si>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</si>
  <si>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</si>
  <si>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</si>
  <si>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</si>
  <si>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</si>
  <si>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</si>
  <si>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</si>
  <si>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</si>
  <si>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</si>
  <si>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</si>
  <si>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</si>
  <si>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</si>
  <si>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</si>
  <si>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</si>
  <si>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</si>
  <si>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</si>
  <si>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</si>
  <si>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</si>
  <si>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</si>
  <si>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</si>
  <si>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</si>
  <si>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</si>
  <si>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</si>
  <si>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</si>
  <si>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</si>
  <si>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</si>
  <si>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</si>
  <si>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</si>
  <si>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</si>
  <si>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</si>
  <si>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</si>
  <si>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</si>
  <si>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</si>
  <si>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</si>
  <si>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</si>
  <si>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</si>
  <si>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</si>
  <si>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</si>
  <si>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</si>
  <si>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</si>
  <si>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</si>
  <si>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</si>
  <si>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</si>
  <si>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</si>
  <si>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</si>
  <si>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</si>
  <si>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</si>
  <si>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</si>
  <si>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</si>
  <si>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</si>
  <si>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</si>
  <si>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</si>
  <si>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</si>
  <si>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</si>
  <si>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</si>
  <si>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</si>
  <si>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</si>
  <si>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</si>
  <si>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</si>
  <si>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</si>
  <si>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</si>
  <si>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</si>
  <si>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</si>
  <si>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</si>
  <si>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</si>
  <si>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</si>
  <si>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</si>
  <si>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</si>
  <si>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</si>
  <si>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</si>
  <si>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</si>
  <si>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</si>
  <si>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</si>
  <si>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</si>
  <si>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</si>
  <si>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</si>
  <si>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</si>
  <si>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</si>
  <si>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</si>
  <si>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</si>
  <si>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</si>
  <si>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</si>
  <si>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</si>
  <si>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</si>
  <si>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</si>
  <si>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</si>
  <si>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</si>
  <si>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</si>
  <si>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</si>
  <si>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</si>
  <si>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</si>
  <si>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</si>
  <si>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</si>
  <si>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</si>
  <si>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</si>
  <si>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</si>
  <si>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</si>
  <si>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</si>
  <si>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</si>
  <si>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</si>
  <si>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</si>
  <si>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</si>
  <si>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</si>
  <si>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</si>
  <si>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</si>
  <si>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</si>
  <si>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</si>
  <si>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</si>
  <si>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</si>
  <si>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</si>
  <si>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</si>
  <si>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</si>
  <si>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</si>
  <si>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</si>
  <si>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</si>
  <si>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</si>
  <si>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</si>
  <si>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</si>
  <si>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</si>
  <si>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</si>
  <si>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</si>
  <si>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</si>
  <si>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</si>
  <si>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</si>
  <si>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</si>
  <si>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</si>
  <si>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</si>
  <si>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</si>
  <si>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</si>
  <si>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</si>
  <si>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</si>
  <si>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</si>
  <si>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</si>
  <si>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</si>
  <si>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</si>
  <si>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</si>
  <si>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</si>
  <si>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</si>
  <si>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</si>
  <si>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</si>
  <si>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</si>
  <si>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</si>
  <si>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</si>
  <si>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</si>
  <si>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</si>
  <si>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</si>
  <si>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</si>
  <si>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</si>
  <si>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</si>
  <si>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</si>
  <si>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</si>
  <si>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</si>
  <si>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</si>
  <si>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</si>
  <si>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</si>
  <si>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</si>
  <si>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</si>
  <si>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</si>
  <si>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</si>
  <si>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</si>
  <si>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</si>
  <si>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</si>
  <si>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</si>
  <si>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</si>
  <si>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</si>
  <si>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</si>
  <si>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</si>
  <si>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</si>
  <si>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</si>
  <si>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</si>
  <si>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</si>
  <si>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</si>
  <si>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</si>
  <si>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</si>
  <si>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</si>
  <si>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</si>
  <si>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</si>
  <si>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</si>
  <si>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</si>
  <si>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</si>
  <si>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</si>
  <si>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</si>
  <si>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</si>
  <si>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</si>
  <si>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</si>
  <si>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</si>
  <si>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</si>
  <si>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</si>
  <si>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</si>
  <si>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</si>
  <si>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</si>
  <si>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</si>
  <si>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</si>
  <si>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</si>
  <si>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</si>
  <si>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</si>
  <si>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</si>
  <si>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</si>
  <si>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</si>
  <si>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</si>
  <si>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</si>
  <si>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</si>
  <si>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</si>
  <si>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</si>
  <si>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</si>
  <si>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</si>
  <si>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</si>
  <si>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</si>
  <si>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</si>
  <si>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</si>
  <si>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</si>
  <si>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</si>
  <si>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</si>
  <si>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</si>
  <si>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</si>
  <si>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</si>
  <si>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</si>
  <si>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</si>
  <si>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</si>
  <si>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</si>
  <si>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</si>
  <si>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</si>
  <si>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</si>
  <si>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</si>
  <si>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</si>
  <si>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</si>
  <si>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</si>
  <si>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</si>
  <si>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</si>
  <si>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</si>
  <si>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</si>
  <si>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</si>
  <si>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</si>
  <si>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</si>
  <si>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</si>
  <si>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</si>
  <si>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</si>
  <si>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</si>
  <si>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</si>
  <si>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</si>
  <si>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</si>
  <si>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</si>
  <si>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</si>
  <si>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</si>
  <si>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</si>
  <si>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</si>
  <si>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</si>
  <si>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</si>
  <si>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</si>
  <si>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</si>
  <si>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</si>
  <si>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</si>
  <si>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</si>
  <si>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</si>
  <si>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</si>
  <si>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</si>
  <si>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</si>
  <si>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</si>
  <si>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</si>
  <si>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</si>
  <si>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</si>
  <si>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</si>
  <si>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</si>
  <si>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</si>
  <si>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</si>
  <si>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</si>
  <si>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</si>
  <si>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</si>
  <si>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</si>
  <si>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</si>
  <si>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</si>
  <si>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</si>
  <si>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</si>
  <si>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</si>
  <si>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</si>
  <si>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</si>
  <si>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</si>
  <si>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</si>
  <si>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</si>
  <si>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</si>
  <si>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</si>
  <si>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</si>
  <si>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</si>
  <si>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</si>
  <si>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</si>
  <si>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</si>
  <si>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</si>
  <si>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</si>
  <si>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</si>
  <si>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</si>
  <si>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</si>
  <si>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</si>
  <si>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</si>
  <si>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</si>
  <si>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</si>
  <si>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</si>
  <si>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</si>
  <si>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</si>
  <si>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</si>
  <si>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</si>
  <si>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</si>
  <si>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</si>
  <si>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</si>
  <si>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</si>
  <si>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</si>
  <si>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</si>
  <si>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</si>
  <si>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</si>
  <si>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</si>
  <si>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</si>
  <si>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</si>
  <si>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</si>
  <si>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</si>
  <si>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</si>
  <si>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</si>
  <si>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</si>
  <si>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</si>
  <si>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</si>
  <si>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</si>
  <si>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</si>
  <si>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</si>
  <si>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</si>
  <si>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</si>
  <si>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</si>
  <si>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</si>
  <si>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</si>
  <si>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</si>
  <si>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</si>
  <si>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</si>
  <si>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</si>
  <si>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</si>
  <si>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</si>
  <si>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</si>
  <si>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</si>
  <si>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</si>
  <si>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</si>
  <si>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</si>
  <si>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</si>
  <si>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</si>
  <si>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</si>
  <si>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</si>
  <si>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</si>
  <si>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</si>
  <si>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</si>
  <si>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</si>
  <si>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</si>
  <si>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</si>
  <si>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</si>
  <si>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</si>
  <si>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</si>
  <si>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</si>
  <si>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</si>
  <si>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</si>
  <si>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</si>
  <si>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</si>
  <si>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</si>
  <si>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</si>
  <si>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</si>
  <si>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</si>
  <si>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</si>
  <si>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</si>
  <si>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</si>
  <si>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</si>
  <si>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</si>
  <si>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</si>
  <si>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</si>
  <si>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</si>
  <si>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</si>
  <si>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</si>
  <si>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</si>
  <si>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</si>
  <si>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</si>
  <si>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</si>
  <si>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</si>
  <si>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</si>
  <si>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</si>
  <si>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</si>
  <si>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</si>
  <si>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</si>
  <si>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</si>
  <si>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</si>
  <si>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</si>
  <si>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</si>
  <si>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</si>
  <si>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</si>
  <si>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</si>
  <si>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</si>
  <si>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</si>
  <si>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</si>
  <si>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</si>
  <si>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</si>
  <si>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</si>
  <si>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</si>
  <si>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</si>
  <si>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</si>
  <si>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</si>
  <si>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</si>
  <si>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</si>
  <si>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</si>
  <si>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</si>
  <si>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</si>
  <si>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</si>
  <si>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</si>
  <si>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</si>
  <si>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</si>
  <si>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</si>
  <si>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</si>
  <si>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</si>
  <si>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</si>
  <si>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</si>
  <si>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</si>
  <si>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</si>
  <si>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</si>
  <si>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</si>
  <si>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</si>
  <si>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</si>
  <si>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</si>
  <si>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</si>
  <si>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</si>
  <si>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</si>
  <si>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</si>
  <si>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</si>
  <si>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</si>
  <si>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</si>
  <si>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</si>
  <si>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</si>
  <si>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</si>
  <si>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</si>
  <si>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</si>
  <si>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</si>
  <si>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</si>
  <si>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</si>
  <si>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</si>
  <si>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</si>
  <si>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</si>
  <si>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</si>
  <si>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</si>
  <si>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</si>
  <si>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</si>
  <si>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</si>
  <si>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</si>
  <si>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</si>
  <si>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</si>
  <si>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</si>
  <si>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</si>
  <si>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</si>
  <si>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</si>
  <si>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</si>
  <si>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</si>
  <si>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</si>
  <si>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</si>
  <si>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</si>
  <si>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</si>
  <si>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</si>
  <si>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</si>
  <si>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</si>
  <si>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</si>
  <si>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</si>
  <si>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</si>
  <si>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</si>
  <si>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</si>
  <si>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</si>
  <si>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</si>
  <si>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</si>
  <si>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</si>
  <si>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</si>
  <si>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</si>
  <si>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</si>
  <si>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</si>
  <si>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</si>
  <si>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</si>
  <si>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</si>
  <si>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</si>
  <si>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</si>
  <si>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</si>
  <si>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</si>
  <si>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</si>
  <si>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</si>
  <si>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</si>
  <si>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</si>
  <si>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</si>
  <si>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</si>
  <si>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</si>
  <si>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</si>
  <si>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</si>
  <si>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</si>
  <si>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</si>
  <si>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</si>
  <si>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</si>
  <si>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</si>
  <si>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</si>
  <si>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</si>
  <si>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</si>
  <si>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</si>
  <si>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</si>
  <si>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</si>
  <si>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</si>
  <si>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</si>
  <si>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</si>
  <si>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</si>
  <si>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</si>
  <si>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</si>
  <si>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</si>
  <si>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</si>
  <si>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</si>
  <si>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</si>
  <si>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</si>
  <si>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</si>
  <si>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</si>
  <si>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</si>
  <si>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</si>
  <si>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</si>
  <si>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</si>
  <si>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</si>
  <si>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</si>
  <si>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</si>
  <si>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</si>
  <si>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</si>
  <si>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</si>
  <si>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</si>
  <si>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</si>
  <si>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</si>
  <si>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</si>
  <si>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</si>
  <si>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</si>
  <si>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</si>
  <si>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</si>
  <si>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</si>
  <si>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</si>
  <si>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</si>
  <si>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</si>
  <si>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</si>
  <si>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</si>
  <si>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</si>
  <si>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</si>
  <si>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</si>
  <si>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</si>
  <si>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</si>
  <si>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</si>
  <si>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</si>
  <si>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</si>
  <si>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</si>
  <si>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</si>
  <si>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</si>
  <si>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</si>
  <si>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</si>
  <si>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</si>
  <si>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</si>
  <si>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</si>
  <si>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</si>
  <si>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</si>
  <si>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</si>
  <si>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</si>
  <si>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</si>
  <si>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</si>
  <si>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</si>
  <si>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</si>
  <si>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</si>
  <si>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</si>
  <si>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</si>
  <si>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</si>
  <si>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</si>
  <si>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</si>
  <si>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</si>
  <si>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</si>
  <si>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</si>
  <si>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</si>
  <si>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</si>
  <si>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</si>
  <si>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</si>
  <si>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</si>
  <si>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</si>
  <si>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</si>
  <si>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</si>
  <si>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</si>
  <si>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</si>
  <si>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</si>
  <si>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</si>
  <si>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</si>
  <si>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</si>
  <si>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</si>
  <si>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</si>
  <si>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</si>
  <si>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</si>
  <si>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</si>
  <si>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</si>
  <si>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</si>
  <si>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</si>
  <si>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</si>
  <si>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</si>
  <si>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</si>
  <si>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</si>
  <si>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</si>
  <si>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</si>
  <si>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</si>
  <si>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</si>
  <si>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</si>
  <si>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</si>
  <si>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</si>
  <si>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</si>
  <si>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</si>
  <si>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</si>
  <si>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</si>
  <si>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</si>
  <si>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</si>
  <si>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</si>
  <si>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</si>
  <si>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</si>
  <si>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</si>
  <si>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</si>
  <si>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</si>
  <si>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</si>
  <si>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</si>
  <si>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</si>
  <si>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</si>
  <si>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</si>
  <si>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</si>
  <si>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</si>
  <si>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</si>
  <si>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</si>
  <si>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</si>
  <si>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</si>
  <si>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</si>
  <si>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</si>
  <si>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</si>
  <si>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</si>
  <si>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</si>
  <si>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</si>
  <si>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</si>
  <si>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</si>
  <si>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</si>
  <si>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</si>
  <si>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</si>
  <si>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</si>
  <si>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</si>
  <si>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</si>
  <si>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</si>
  <si>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</si>
  <si>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</si>
  <si>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</si>
  <si>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</si>
  <si>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</si>
  <si>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</si>
  <si>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</si>
  <si>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</si>
  <si>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</si>
  <si>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</si>
  <si>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</si>
  <si>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</si>
  <si>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</si>
  <si>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</si>
  <si>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</si>
  <si>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</si>
  <si>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</si>
  <si>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</si>
  <si>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</si>
  <si>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</si>
  <si>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</si>
  <si>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</si>
  <si>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</si>
  <si>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</si>
  <si>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</si>
  <si>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</si>
  <si>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</si>
  <si>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</si>
  <si>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</si>
  <si>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</si>
  <si>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</si>
  <si>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</si>
  <si>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</si>
  <si>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</si>
  <si>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</si>
  <si>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</si>
  <si>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</si>
  <si>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</si>
  <si>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</si>
  <si>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</si>
  <si>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</si>
  <si>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</si>
  <si>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</si>
  <si>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</si>
  <si>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</si>
  <si>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</si>
  <si>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</si>
  <si>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</si>
  <si>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</si>
  <si>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</si>
  <si>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</si>
  <si>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</si>
  <si>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</si>
  <si>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</si>
  <si>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</si>
  <si>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</si>
  <si>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</si>
  <si>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</si>
  <si>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</si>
  <si>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</si>
  <si>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</si>
  <si>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</si>
  <si>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</si>
  <si>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</si>
  <si>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</si>
  <si>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</si>
  <si>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</si>
  <si>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</si>
  <si>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</si>
  <si>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</si>
  <si>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</si>
  <si>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</si>
  <si>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</si>
  <si>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</si>
  <si>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</si>
  <si>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</si>
  <si>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</si>
  <si>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</si>
  <si>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</si>
  <si>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</si>
  <si>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</si>
  <si>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</si>
  <si>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</si>
  <si>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</si>
  <si>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</si>
  <si>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</si>
  <si>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</si>
  <si>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</si>
  <si>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</si>
  <si>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</si>
  <si>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</si>
  <si>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</si>
  <si>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</si>
  <si>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</si>
  <si>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</si>
  <si>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</si>
  <si>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</si>
  <si>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</si>
  <si>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</si>
  <si>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</si>
  <si>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</si>
  <si>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</si>
  <si>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</si>
  <si>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</si>
  <si>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</si>
  <si>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</si>
  <si>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</si>
  <si>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</si>
  <si>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</si>
  <si>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</si>
  <si>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</si>
  <si>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</si>
  <si>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</si>
  <si>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</si>
  <si>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</si>
  <si>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</si>
  <si>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</si>
  <si>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</si>
  <si>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</si>
  <si>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</si>
  <si>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</si>
  <si>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</si>
  <si>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</si>
  <si>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</si>
  <si>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</si>
  <si>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</si>
  <si>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</si>
  <si>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</si>
  <si>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</si>
  <si>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</si>
  <si>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</si>
  <si>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</si>
  <si>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</si>
  <si>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</si>
  <si>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</si>
  <si>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</si>
  <si>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</si>
  <si>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</si>
  <si>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</si>
  <si>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</si>
  <si>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</si>
  <si>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</si>
  <si>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</si>
  <si>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</si>
  <si>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</si>
  <si>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</si>
  <si>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</si>
  <si>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</si>
  <si>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</si>
  <si>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</si>
  <si>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</si>
  <si>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</si>
  <si>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</si>
  <si>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</si>
  <si>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</si>
  <si>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</si>
  <si>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</si>
  <si>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</si>
  <si>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</si>
  <si>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</si>
  <si>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</si>
  <si>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</si>
  <si>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</si>
  <si>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</si>
  <si>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</si>
  <si>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</si>
  <si>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</si>
  <si>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</si>
  <si>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</si>
  <si>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</si>
  <si>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</si>
  <si>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</si>
  <si>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</si>
  <si>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</si>
  <si>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</si>
  <si>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</si>
  <si>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</si>
  <si>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</si>
  <si>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</si>
  <si>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</si>
  <si>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</si>
  <si>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</si>
  <si>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</si>
  <si>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</si>
  <si>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</si>
  <si>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</si>
  <si>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</si>
  <si>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</si>
  <si>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</si>
  <si>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</si>
  <si>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</si>
  <si>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</si>
  <si>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</si>
  <si>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</si>
  <si>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</si>
  <si>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</si>
  <si>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</si>
  <si>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</si>
  <si>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</si>
  <si>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</si>
  <si>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</si>
  <si>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</si>
  <si>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</si>
  <si>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</si>
  <si>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</si>
  <si>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</si>
  <si>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</si>
  <si>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</si>
  <si>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</si>
  <si>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</si>
  <si>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</si>
  <si>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</si>
  <si>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</si>
  <si>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</si>
  <si>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</si>
  <si>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</si>
  <si>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</si>
  <si>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</si>
  <si>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</si>
  <si>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</si>
  <si>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</si>
  <si>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</si>
  <si>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</si>
  <si>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</si>
  <si>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</si>
  <si>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</si>
  <si>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</si>
  <si>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</si>
  <si>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</si>
  <si>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</si>
  <si>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</si>
  <si>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</si>
  <si>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</si>
  <si>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</si>
  <si>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</si>
  <si>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</si>
  <si>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</si>
  <si>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</si>
  <si>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</si>
  <si>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</si>
  <si>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</si>
  <si>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</si>
  <si>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</si>
  <si>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</si>
  <si>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</si>
  <si>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</si>
  <si>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</si>
  <si>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</si>
  <si>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</si>
  <si>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</si>
  <si>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</si>
  <si>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</si>
  <si>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</si>
  <si>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</si>
  <si>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</si>
  <si>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</si>
  <si>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</si>
  <si>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</si>
  <si>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</si>
  <si>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</si>
  <si>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</si>
  <si>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</si>
  <si>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</si>
  <si>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</si>
  <si>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</si>
  <si>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</si>
  <si>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</si>
  <si>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</si>
  <si>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</si>
  <si>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</si>
  <si>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</si>
  <si>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</si>
  <si>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</si>
  <si>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</si>
  <si>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</si>
  <si>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</si>
  <si>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</si>
  <si>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</si>
  <si>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</si>
  <si>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</si>
  <si>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</si>
  <si>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</si>
  <si>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</si>
  <si>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</si>
  <si>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</si>
  <si>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</si>
  <si>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</si>
  <si>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</si>
  <si>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</si>
  <si>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</si>
  <si>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</si>
  <si>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</si>
  <si>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</si>
  <si>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</si>
  <si>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</si>
  <si>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</si>
  <si>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</si>
  <si>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</si>
  <si>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</si>
  <si>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</si>
  <si>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</si>
  <si>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</si>
  <si>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</si>
  <si>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</si>
  <si>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</si>
  <si>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</si>
  <si>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</si>
  <si>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</si>
  <si>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</si>
  <si>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</si>
  <si>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</si>
  <si>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</si>
  <si>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</si>
  <si>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</si>
  <si>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</si>
  <si>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</si>
  <si>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</si>
  <si>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</si>
  <si>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</si>
  <si>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</si>
  <si>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</si>
  <si>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</si>
  <si>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</si>
  <si>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</si>
  <si>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</si>
  <si>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</si>
  <si>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</si>
  <si>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</si>
  <si>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</si>
  <si>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</si>
  <si>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</si>
  <si>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</si>
  <si>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</si>
  <si>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</si>
  <si>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</si>
  <si>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</si>
  <si>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</si>
  <si>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</si>
  <si>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</si>
  <si>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</si>
  <si>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</si>
  <si>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</si>
  <si>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</si>
  <si>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</si>
  <si>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</si>
  <si>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</si>
  <si>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</si>
  <si>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</si>
  <si>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</si>
  <si>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</si>
  <si>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</si>
  <si>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</si>
  <si>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</si>
  <si>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</si>
  <si>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</si>
  <si>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</si>
  <si>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</si>
  <si>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</si>
  <si>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</si>
  <si>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</si>
  <si>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</si>
  <si>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</si>
  <si>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</si>
  <si>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</si>
  <si>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</si>
  <si>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</si>
  <si>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</si>
  <si>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</si>
  <si>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</si>
  <si>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</si>
  <si>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</si>
  <si>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</si>
  <si>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</si>
  <si>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</si>
  <si>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</si>
  <si>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</si>
  <si>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</si>
  <si>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</si>
  <si>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</si>
  <si>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</si>
  <si>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</si>
  <si>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</si>
  <si>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</si>
  <si>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</si>
  <si>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</si>
  <si>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</si>
  <si>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</si>
  <si>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</si>
  <si>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</si>
  <si>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</si>
  <si>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</si>
  <si>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</si>
  <si>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</si>
  <si>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</si>
  <si>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</si>
  <si>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</si>
  <si>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</si>
  <si>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</si>
  <si>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</si>
  <si>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</si>
  <si>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</si>
  <si>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</si>
  <si>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</si>
  <si>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</si>
  <si>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</si>
  <si>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</si>
  <si>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</si>
  <si>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</si>
  <si>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</si>
  <si>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</si>
  <si>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</si>
  <si>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</si>
  <si>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</si>
  <si>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</si>
  <si>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</si>
  <si>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</si>
  <si>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</si>
  <si>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</si>
  <si>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</si>
  <si>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</si>
  <si>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</si>
  <si>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</si>
  <si>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</si>
  <si>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</si>
  <si>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</si>
  <si>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</si>
  <si>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</si>
  <si>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</si>
  <si>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</si>
  <si>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</si>
  <si>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</si>
  <si>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</si>
  <si>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</si>
  <si>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</si>
  <si>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</si>
  <si>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</si>
  <si>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</si>
  <si>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</si>
  <si>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</si>
  <si>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</si>
  <si>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</si>
  <si>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</si>
  <si>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</si>
  <si>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</si>
  <si>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</si>
  <si>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</si>
  <si>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</si>
  <si>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</si>
  <si>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</si>
  <si>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</si>
  <si>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</si>
  <si>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</si>
  <si>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</si>
  <si>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</si>
  <si>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</si>
  <si>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</si>
  <si>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</si>
  <si>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</si>
  <si>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</si>
  <si>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</si>
  <si>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</si>
  <si>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</si>
  <si>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</si>
  <si>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</si>
  <si>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</si>
  <si>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</si>
  <si>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</si>
  <si>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</si>
  <si>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</si>
  <si>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</si>
  <si>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</si>
  <si>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</si>
  <si>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</si>
  <si>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</si>
  <si>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</si>
  <si>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</si>
  <si>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</si>
  <si>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</si>
  <si>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</si>
  <si>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</si>
  <si>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</si>
  <si>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</si>
  <si>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</si>
  <si>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</si>
  <si>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</si>
  <si>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</si>
  <si>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</si>
  <si>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</si>
  <si>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</si>
  <si>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</si>
  <si>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</si>
  <si>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</si>
  <si>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</si>
  <si>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</si>
  <si>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</si>
  <si>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</si>
  <si>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</si>
  <si>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</si>
  <si>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</si>
  <si>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</si>
  <si>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</si>
  <si>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</si>
  <si>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</si>
  <si>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</si>
  <si>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</si>
  <si>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</si>
  <si>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</si>
  <si>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</si>
  <si>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</si>
  <si>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</si>
  <si>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</si>
  <si>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</si>
  <si>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</si>
  <si>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</si>
  <si>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</si>
  <si>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</si>
  <si>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</si>
  <si>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</si>
  <si>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</si>
  <si>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</si>
  <si>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</si>
  <si>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</si>
  <si>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</si>
  <si>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</si>
  <si>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</si>
  <si>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</si>
  <si>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</si>
  <si>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</si>
  <si>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</si>
  <si>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</si>
  <si>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</si>
  <si>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</si>
  <si>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</si>
  <si>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</si>
  <si>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</si>
  <si>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</si>
  <si>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</si>
  <si>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</si>
  <si>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</si>
  <si>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</si>
  <si>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</si>
  <si>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</si>
  <si>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</si>
  <si>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</si>
  <si>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</si>
  <si>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</si>
  <si>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</si>
  <si>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</si>
  <si>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</si>
  <si>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</si>
  <si>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</si>
  <si>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</si>
  <si>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</si>
  <si>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</si>
  <si>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</si>
  <si>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</si>
  <si>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</si>
  <si>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</si>
  <si>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</si>
  <si>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</si>
  <si>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</si>
  <si>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</si>
  <si>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</si>
  <si>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</si>
  <si>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</si>
  <si>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</si>
  <si>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</si>
  <si>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</si>
  <si>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</si>
  <si>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</si>
  <si>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</si>
  <si>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</si>
  <si>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</si>
  <si>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</si>
  <si>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</si>
  <si>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</si>
  <si>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</si>
  <si>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</si>
  <si>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</si>
  <si>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</si>
  <si>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</si>
  <si>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</si>
  <si>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</si>
  <si>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</si>
  <si>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</si>
  <si>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</si>
  <si>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</si>
  <si>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</si>
  <si>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</si>
  <si>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</si>
  <si>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</si>
  <si>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</si>
  <si>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</si>
  <si>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</si>
  <si>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</si>
  <si>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</si>
  <si>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</si>
  <si>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</si>
  <si>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</si>
  <si>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</si>
  <si>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</si>
  <si>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</si>
  <si>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</si>
  <si>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</si>
  <si>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</si>
  <si>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</si>
  <si>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</si>
  <si>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</si>
  <si>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</si>
  <si>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</si>
  <si>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</si>
  <si>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</si>
  <si>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</si>
  <si>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</si>
  <si>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</si>
  <si>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</si>
  <si>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</si>
  <si>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</si>
  <si>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</si>
  <si>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</si>
  <si>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</si>
  <si>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</si>
  <si>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</si>
  <si>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</si>
  <si>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</si>
  <si>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</si>
  <si>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</si>
  <si>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</si>
  <si>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</si>
  <si>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</si>
  <si>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</si>
  <si>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</si>
  <si>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</si>
  <si>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</si>
  <si>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</si>
  <si>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</si>
  <si>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</si>
  <si>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</si>
  <si>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</si>
  <si>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</si>
  <si>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</si>
  <si>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</si>
  <si>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</si>
  <si>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</si>
  <si>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</si>
  <si>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</si>
  <si>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</si>
  <si>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</si>
  <si>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</si>
  <si>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</si>
  <si>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</si>
  <si>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</si>
  <si>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</si>
  <si>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</si>
  <si>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</si>
  <si>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</si>
  <si>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</si>
  <si>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</si>
  <si>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</si>
  <si>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</si>
  <si>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</si>
  <si>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</si>
  <si>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</si>
  <si>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</si>
  <si>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</si>
  <si>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</si>
  <si>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</si>
  <si>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</si>
  <si>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</si>
  <si>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</si>
  <si>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</si>
  <si>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</si>
  <si>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</si>
  <si>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</si>
  <si>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</si>
  <si>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</si>
  <si>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</si>
  <si>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</si>
  <si>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</si>
  <si>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</si>
  <si>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</si>
  <si>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</si>
  <si>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</si>
  <si>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</si>
  <si>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</si>
  <si>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</si>
  <si>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</si>
  <si>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</si>
  <si>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</si>
  <si>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</si>
  <si>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</si>
  <si>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</si>
  <si>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</si>
  <si>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</si>
  <si>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</si>
  <si>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</si>
  <si>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</si>
  <si>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</si>
  <si>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</si>
  <si>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</si>
  <si>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</si>
  <si>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</si>
  <si>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</si>
  <si>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</si>
  <si>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</si>
  <si>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</si>
  <si>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</si>
  <si>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</si>
  <si>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</si>
  <si>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</si>
  <si>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</si>
  <si>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</si>
  <si>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</si>
  <si>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</si>
  <si>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</si>
  <si>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</si>
  <si>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</si>
  <si>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</si>
  <si>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</si>
  <si>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</si>
  <si>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</si>
  <si>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</si>
  <si>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</si>
  <si>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</si>
  <si>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</si>
  <si>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</si>
  <si>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</si>
  <si>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</si>
  <si>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</si>
  <si>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</si>
  <si>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</si>
  <si>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</si>
  <si>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</si>
  <si>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</si>
  <si>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</si>
  <si>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</si>
  <si>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</si>
  <si>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</si>
  <si>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</si>
  <si>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</si>
  <si>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</si>
  <si>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</si>
  <si>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</si>
  <si>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</si>
  <si>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</si>
  <si>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</si>
  <si>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</si>
  <si>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</si>
  <si>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</si>
  <si>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</si>
  <si>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</si>
  <si>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</si>
  <si>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</si>
  <si>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</si>
  <si>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</si>
  <si>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</si>
  <si>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</si>
  <si>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</si>
  <si>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</si>
  <si>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</si>
  <si>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</si>
  <si>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</si>
  <si>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</si>
  <si>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</si>
  <si>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</si>
  <si>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</si>
  <si>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</si>
  <si>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</si>
  <si>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</si>
  <si>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</si>
  <si>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</si>
  <si>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</si>
  <si>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</si>
  <si>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</si>
  <si>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</si>
  <si>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</si>
  <si>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</si>
  <si>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</si>
  <si>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</si>
  <si>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</si>
  <si>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</si>
  <si>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</si>
  <si>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</si>
  <si>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</si>
  <si>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</si>
  <si>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</si>
  <si>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</si>
  <si>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</si>
  <si>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</si>
  <si>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</si>
  <si>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</si>
  <si>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</si>
  <si>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</si>
  <si>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</si>
  <si>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</si>
  <si>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</si>
  <si>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</si>
  <si>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</si>
  <si>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</si>
  <si>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</si>
  <si>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</si>
  <si>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</si>
  <si>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</si>
  <si>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</si>
  <si>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</si>
  <si>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</si>
  <si>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</si>
  <si>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</si>
  <si>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</si>
  <si>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</si>
  <si>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</si>
  <si>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</si>
  <si>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</si>
  <si>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</si>
  <si>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</si>
  <si>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</si>
  <si>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</si>
  <si>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</si>
  <si>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</si>
  <si>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</si>
  <si>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</si>
  <si>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</si>
  <si>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</si>
  <si>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</si>
  <si>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</si>
  <si>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</si>
  <si>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</si>
  <si>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</si>
  <si>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</si>
  <si>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</si>
  <si>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</si>
  <si>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</si>
  <si>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</si>
  <si>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</si>
  <si>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</si>
  <si>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</si>
  <si>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</si>
  <si>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</si>
  <si>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</si>
  <si>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</si>
  <si>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</si>
  <si>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</si>
  <si>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</si>
  <si>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</si>
  <si>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</si>
  <si>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</si>
  <si>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</si>
  <si>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</si>
  <si>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</si>
  <si>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</si>
  <si>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</si>
  <si>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</si>
  <si>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</si>
  <si>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</si>
  <si>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</si>
  <si>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</si>
  <si>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</si>
  <si>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</si>
  <si>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</si>
  <si>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</si>
  <si>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</si>
  <si>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</si>
  <si>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</si>
  <si>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</si>
  <si>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</si>
  <si>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</si>
  <si>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</si>
  <si>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</si>
  <si>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</si>
  <si>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</si>
  <si>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</si>
  <si>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</si>
  <si>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</si>
  <si>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</si>
  <si>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</si>
  <si>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</si>
  <si>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</si>
  <si>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</si>
  <si>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</si>
  <si>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</si>
  <si>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</si>
  <si>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</si>
  <si>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</si>
  <si>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</si>
  <si>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</si>
  <si>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</si>
  <si>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</si>
  <si>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</si>
  <si>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</si>
  <si>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</si>
  <si>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</si>
  <si>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</si>
  <si>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</si>
  <si>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</si>
  <si>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</si>
  <si>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</si>
  <si>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</si>
  <si>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</si>
  <si>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</si>
  <si>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</si>
  <si>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</si>
  <si>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</si>
  <si>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</si>
  <si>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</si>
  <si>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</si>
  <si>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</si>
  <si>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</si>
  <si>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</si>
  <si>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</si>
  <si>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</si>
  <si>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</si>
  <si>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</si>
  <si>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</si>
  <si>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</si>
  <si>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</si>
  <si>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</si>
  <si>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</si>
  <si>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</si>
  <si>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</si>
  <si>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</si>
  <si>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</si>
  <si>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</si>
  <si>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</si>
  <si>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</si>
  <si>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</si>
  <si>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</si>
  <si>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</si>
  <si>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</si>
  <si>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</si>
  <si>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</si>
  <si>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</si>
  <si>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</si>
  <si>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</si>
  <si>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</si>
  <si>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</si>
  <si>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</si>
  <si>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</si>
  <si>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</si>
  <si>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</si>
  <si>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</si>
  <si>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</si>
  <si>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</si>
  <si>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</si>
  <si>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</si>
  <si>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</si>
  <si>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</si>
  <si>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</si>
  <si>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</si>
  <si>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</si>
  <si>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</si>
  <si>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</si>
  <si>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</si>
  <si>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</si>
  <si>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</si>
  <si>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</si>
  <si>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</si>
  <si>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</si>
  <si>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</si>
  <si>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</si>
  <si>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</si>
  <si>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</si>
  <si>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</si>
  <si>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</si>
  <si>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</si>
  <si>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</si>
  <si>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</si>
  <si>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</si>
  <si>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</si>
  <si>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</si>
  <si>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</si>
  <si>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</si>
  <si>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</si>
  <si>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</si>
  <si>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</si>
  <si>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</si>
  <si>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</si>
  <si>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</si>
  <si>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</si>
  <si>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</si>
  <si>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</si>
  <si>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</si>
  <si>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</si>
  <si>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</si>
  <si>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</si>
  <si>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</si>
  <si>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</si>
  <si>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</si>
  <si>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</si>
  <si>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</si>
  <si>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</si>
  <si>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</si>
  <si>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</si>
  <si>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</si>
  <si>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</si>
  <si>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</si>
  <si>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</si>
  <si>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</si>
  <si>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</si>
  <si>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</si>
  <si>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</si>
  <si>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</si>
  <si>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</si>
  <si>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</si>
  <si>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</si>
  <si>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</si>
  <si>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</si>
  <si>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</si>
  <si>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</si>
  <si>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</si>
  <si>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</si>
  <si>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</si>
  <si>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</si>
  <si>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</si>
  <si>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</si>
  <si>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</si>
  <si>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</si>
  <si>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</si>
  <si>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</si>
  <si>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</si>
  <si>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</si>
  <si>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</si>
  <si>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</si>
  <si>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</si>
  <si>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</si>
  <si>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</si>
  <si>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</si>
  <si>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</si>
  <si>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</si>
  <si>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</si>
  <si>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</si>
  <si>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</si>
  <si>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</si>
  <si>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</si>
  <si>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</si>
  <si>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</si>
  <si>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</si>
  <si>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</si>
  <si>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</si>
  <si>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</si>
  <si>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</si>
  <si>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</si>
  <si>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</si>
  <si>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</si>
  <si>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</si>
  <si>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</si>
  <si>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</si>
  <si>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</si>
  <si>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</si>
  <si>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</si>
  <si>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</si>
  <si>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</si>
  <si>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</si>
  <si>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</si>
  <si>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</si>
  <si>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</si>
  <si>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</si>
  <si>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</si>
  <si>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</si>
  <si>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</si>
  <si>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</si>
  <si>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</si>
  <si>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</si>
  <si>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</si>
  <si>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</si>
  <si>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</si>
  <si>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</si>
  <si>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</si>
  <si>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</si>
  <si>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</si>
  <si>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</si>
  <si>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</si>
  <si>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</si>
  <si>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</si>
  <si>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</si>
  <si>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</si>
  <si>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</si>
  <si>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</si>
  <si>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</si>
  <si>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</si>
  <si>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</si>
  <si>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</si>
  <si>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</si>
  <si>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</si>
  <si>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</si>
  <si>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</si>
  <si>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</si>
  <si>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</si>
  <si>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</si>
  <si>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</si>
  <si>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</si>
  <si>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</si>
  <si>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</si>
  <si>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</si>
  <si>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</si>
  <si>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</si>
  <si>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</si>
  <si>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</si>
  <si>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</si>
  <si>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</si>
  <si>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</si>
  <si>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</si>
  <si>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</si>
  <si>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</si>
  <si>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</si>
  <si>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</si>
  <si>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</si>
  <si>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</si>
  <si>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</si>
  <si>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</si>
  <si>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</si>
  <si>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</si>
  <si>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</si>
  <si>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</si>
  <si>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</si>
  <si>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</si>
  <si>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</si>
  <si>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</si>
  <si>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</si>
  <si>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</si>
  <si>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</si>
  <si>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</si>
  <si>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</si>
  <si>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</si>
  <si>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</si>
  <si>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</si>
  <si>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</si>
  <si>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</si>
  <si>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</si>
  <si>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</si>
  <si>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</si>
  <si>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</si>
  <si>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</si>
  <si>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</si>
  <si>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</si>
  <si>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</si>
  <si>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</si>
  <si>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</si>
  <si>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</si>
  <si>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</si>
  <si>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</si>
  <si>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</si>
  <si>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</si>
  <si>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</si>
  <si>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</si>
  <si>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</si>
  <si>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</si>
  <si>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</si>
  <si>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</si>
  <si>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</si>
  <si>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</si>
  <si>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</si>
  <si>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</si>
  <si>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</si>
  <si>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</si>
  <si>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</si>
  <si>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</si>
  <si>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</si>
  <si>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</si>
  <si>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</si>
  <si>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</si>
  <si>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</si>
  <si>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</si>
  <si>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</si>
  <si>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</si>
  <si>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</si>
  <si>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</si>
  <si>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</si>
  <si>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</si>
  <si>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</si>
  <si>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</si>
  <si>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</si>
  <si>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</si>
  <si>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</si>
  <si>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</si>
  <si>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</si>
  <si>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</si>
  <si>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</si>
  <si>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</si>
  <si>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</si>
  <si>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</si>
  <si>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</si>
  <si>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</si>
  <si>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</si>
  <si>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</si>
  <si>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</si>
  <si>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</si>
  <si>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</si>
  <si>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</si>
  <si>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</si>
  <si>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</si>
  <si>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</si>
  <si>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</si>
  <si>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</si>
  <si>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</si>
  <si>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</si>
  <si>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</si>
  <si>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</si>
  <si>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</si>
  <si>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</si>
  <si>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</si>
  <si>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</si>
  <si>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</si>
  <si>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</si>
  <si>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</si>
  <si>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</si>
  <si>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</si>
  <si>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</si>
  <si>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</si>
  <si>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</si>
  <si>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</si>
  <si>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</si>
  <si>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</si>
  <si>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</si>
  <si>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</si>
  <si>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</si>
  <si>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</si>
  <si>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</si>
  <si>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</si>
  <si>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</si>
  <si>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</si>
  <si>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</si>
  <si>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</si>
  <si>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</si>
  <si>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</si>
  <si>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</si>
  <si>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</si>
  <si>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</si>
  <si>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</si>
  <si>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</si>
  <si>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</si>
  <si>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</si>
  <si>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</si>
  <si>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</si>
  <si>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</si>
  <si>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</si>
  <si>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</si>
  <si>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</si>
  <si>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</si>
  <si>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</si>
  <si>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</si>
  <si>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</si>
  <si>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</si>
  <si>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</si>
  <si>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</si>
  <si>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</si>
  <si>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</si>
  <si>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</si>
  <si>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</si>
  <si>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</si>
  <si>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</si>
  <si>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</si>
  <si>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</si>
  <si>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</si>
  <si>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</si>
  <si>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</si>
  <si>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</si>
  <si>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</si>
  <si>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</si>
  <si>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</si>
  <si>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</si>
  <si>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</si>
  <si>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</si>
  <si>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</si>
  <si>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</si>
  <si>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</si>
  <si>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</si>
  <si>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</si>
  <si>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</si>
  <si>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</si>
  <si>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</si>
  <si>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</si>
  <si>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</si>
  <si>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</si>
  <si>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</si>
  <si>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</si>
  <si>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</si>
  <si>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</si>
  <si>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</si>
  <si>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</si>
  <si>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</si>
  <si>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</si>
  <si>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</si>
  <si>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</si>
  <si>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</si>
  <si>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</si>
  <si>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</si>
  <si>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</si>
  <si>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</si>
  <si>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</si>
  <si>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</si>
  <si>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</si>
  <si>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</si>
  <si>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</si>
  <si>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</si>
  <si>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</si>
  <si>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</si>
  <si>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</si>
  <si>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</si>
  <si>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</si>
  <si>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</si>
  <si>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</si>
  <si>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</si>
  <si>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</si>
  <si>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</si>
  <si>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</si>
  <si>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</si>
  <si>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</si>
  <si>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</si>
  <si>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</si>
  <si>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</si>
  <si>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</si>
  <si>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</si>
  <si>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</si>
  <si>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</si>
  <si>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</si>
  <si>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</si>
  <si>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</si>
  <si>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</si>
  <si>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</si>
  <si>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</si>
  <si>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</si>
  <si>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</si>
  <si>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</si>
  <si>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</si>
  <si>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</si>
  <si>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</si>
  <si>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</si>
  <si>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</si>
  <si>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</si>
  <si>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</si>
  <si>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</si>
  <si>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</si>
  <si>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</si>
  <si>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</si>
  <si>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</si>
  <si>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</si>
  <si>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</si>
  <si>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</si>
  <si>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</si>
  <si>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</si>
  <si>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</si>
  <si>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</si>
  <si>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</si>
  <si>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</si>
  <si>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</si>
  <si>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</si>
  <si>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</si>
  <si>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</si>
  <si>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</si>
  <si>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</si>
  <si>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</si>
  <si>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</si>
  <si>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</si>
  <si>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</si>
  <si>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</si>
  <si>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</si>
  <si>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</si>
  <si>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</si>
  <si>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</si>
  <si>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</si>
  <si>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</si>
  <si>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</si>
  <si>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</si>
  <si>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</si>
  <si>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</si>
  <si>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</si>
  <si>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</si>
  <si>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</si>
  <si>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</si>
  <si>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</si>
  <si>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</si>
  <si>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</si>
  <si>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</si>
  <si>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</si>
  <si>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</si>
  <si>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</si>
  <si>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</si>
  <si>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</si>
  <si>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</si>
  <si>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</si>
  <si>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</si>
  <si>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</si>
  <si>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</si>
  <si>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</si>
  <si>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</si>
  <si>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</si>
  <si>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</si>
  <si>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</si>
  <si>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</si>
  <si>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</si>
  <si>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</si>
  <si>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</si>
  <si>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</si>
  <si>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</si>
  <si>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</si>
  <si>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</si>
  <si>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</si>
  <si>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</si>
  <si>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</si>
  <si>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</si>
  <si>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</si>
  <si>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</si>
  <si>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</si>
  <si>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</si>
  <si>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</si>
  <si>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</si>
  <si>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</si>
  <si>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</si>
  <si>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</si>
  <si>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</si>
  <si>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</si>
  <si>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</si>
  <si>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</si>
  <si>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</si>
  <si>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</si>
  <si>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</si>
  <si>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</si>
  <si>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</si>
  <si>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</si>
  <si>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</si>
  <si>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</si>
  <si>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</si>
  <si>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</si>
  <si>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</si>
  <si>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</si>
  <si>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</si>
  <si>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</si>
  <si>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</si>
  <si>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</si>
  <si>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</si>
  <si>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</si>
  <si>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</si>
  <si>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</si>
  <si>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</si>
  <si>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</si>
  <si>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</si>
  <si>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</si>
  <si>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</si>
  <si>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</si>
  <si>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</si>
  <si>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</si>
  <si>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</si>
  <si>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</si>
  <si>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</si>
  <si>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</si>
  <si>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</si>
  <si>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</si>
  <si>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</si>
  <si>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</si>
  <si>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</si>
  <si>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</si>
  <si>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</si>
  <si>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</si>
  <si>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</si>
  <si>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</si>
  <si>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</si>
  <si>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</si>
  <si>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</si>
  <si>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</si>
  <si>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</si>
  <si>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</si>
  <si>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</si>
  <si>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</si>
  <si>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</si>
  <si>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</si>
  <si>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</si>
  <si>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</si>
  <si>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</si>
  <si>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</si>
  <si>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</si>
  <si>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</si>
  <si>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</si>
  <si>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</si>
  <si>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</si>
  <si>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</si>
  <si>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</si>
  <si>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</si>
  <si>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</si>
  <si>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</si>
  <si>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</si>
  <si>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</si>
  <si>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</si>
  <si>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</si>
  <si>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</si>
  <si>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</si>
  <si>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</si>
  <si>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</si>
  <si>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</si>
  <si>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</si>
  <si>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</si>
  <si>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</si>
  <si>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</si>
  <si>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</si>
  <si>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</si>
  <si>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</si>
  <si>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</si>
  <si>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</si>
  <si>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</si>
  <si>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</si>
  <si>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</si>
  <si>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</si>
  <si>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</si>
  <si>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</si>
  <si>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</si>
  <si>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</si>
  <si>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</si>
  <si>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</si>
  <si>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</si>
  <si>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</si>
  <si>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</si>
  <si>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</si>
  <si>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</si>
  <si>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</si>
  <si>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</si>
  <si>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</si>
  <si>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</si>
  <si>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</si>
  <si>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</si>
  <si>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</si>
  <si>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</si>
  <si>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</si>
  <si>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</si>
  <si>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</si>
  <si>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</si>
  <si>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</si>
  <si>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</si>
  <si>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</si>
  <si>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</si>
  <si>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</si>
  <si>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</si>
  <si>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</si>
  <si>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</si>
  <si>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</si>
  <si>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</si>
  <si>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</si>
  <si>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</si>
  <si>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</si>
  <si>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</si>
  <si>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</si>
  <si>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</si>
  <si>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</si>
  <si>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</si>
  <si>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</si>
  <si>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</si>
  <si>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</si>
  <si>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</si>
  <si>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</si>
  <si>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</si>
  <si>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</si>
  <si>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</si>
  <si>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</si>
  <si>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</si>
  <si>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</si>
  <si>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</si>
  <si>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</si>
  <si>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</si>
  <si>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</si>
  <si>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</si>
  <si>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</si>
  <si>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</si>
  <si>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</si>
  <si>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</si>
  <si>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</si>
  <si>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</si>
  <si>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</si>
  <si>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</si>
  <si>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</si>
  <si>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</si>
  <si>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</si>
  <si>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</si>
  <si>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</si>
  <si>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</si>
  <si>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</si>
  <si>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</si>
  <si>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</si>
  <si>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</si>
  <si>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</si>
  <si>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</si>
  <si>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</si>
  <si>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</si>
  <si>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</si>
  <si>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</si>
  <si>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</si>
  <si>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</si>
  <si>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</si>
  <si>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</si>
  <si>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</si>
  <si>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</si>
  <si>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</si>
  <si>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</si>
  <si>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</si>
  <si>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</si>
  <si>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</si>
  <si>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</si>
  <si>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</si>
  <si>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</si>
  <si>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</si>
  <si>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</si>
  <si>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</si>
  <si>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</si>
  <si>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</si>
  <si>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</si>
  <si>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</si>
  <si>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</si>
  <si>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</si>
  <si>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</si>
  <si>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</si>
  <si>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</si>
  <si>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</si>
  <si>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</si>
  <si>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</si>
  <si>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</si>
  <si>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</si>
  <si>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</si>
  <si>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</si>
  <si>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</si>
  <si>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</si>
  <si>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</si>
  <si>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</si>
  <si>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</si>
  <si>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</si>
  <si>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</si>
  <si>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</si>
  <si>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</si>
  <si>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</si>
  <si>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</si>
  <si>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</si>
  <si>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</si>
  <si>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</si>
  <si>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</si>
  <si>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</si>
  <si>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</si>
  <si>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</si>
  <si>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</si>
  <si>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</si>
  <si>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</si>
  <si>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</si>
  <si>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</si>
  <si>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</si>
  <si>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</si>
  <si>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</si>
  <si>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</si>
  <si>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</si>
  <si>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</si>
  <si>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</si>
  <si>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</si>
  <si>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</si>
  <si>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</si>
  <si>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</si>
  <si>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</si>
  <si>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</si>
  <si>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</si>
  <si>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</si>
  <si>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</si>
  <si>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</si>
  <si>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</si>
  <si>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</si>
  <si>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</si>
  <si>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</si>
  <si>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</si>
  <si>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</si>
  <si>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</si>
  <si>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</si>
  <si>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</si>
  <si>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</si>
  <si>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</si>
  <si>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</si>
  <si>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</si>
  <si>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</si>
  <si>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</si>
  <si>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</si>
  <si>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</si>
  <si>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</si>
  <si>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</si>
  <si>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</si>
  <si>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</si>
  <si>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</si>
  <si>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</si>
  <si>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</si>
  <si>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</si>
  <si>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</si>
  <si>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</si>
  <si>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</si>
  <si>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</si>
  <si>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</si>
  <si>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</si>
  <si>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</si>
  <si>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</si>
  <si>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</si>
  <si>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</si>
  <si>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</si>
  <si>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</si>
  <si>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</si>
  <si>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</si>
  <si>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</si>
  <si>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</si>
  <si>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</si>
  <si>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</si>
  <si>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</si>
  <si>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</si>
  <si>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</si>
  <si>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</si>
  <si>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</si>
  <si>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</si>
  <si>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</si>
  <si>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</si>
  <si>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</si>
  <si>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</si>
  <si>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</si>
  <si>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</si>
  <si>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</si>
  <si>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</si>
  <si>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</si>
  <si>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</si>
  <si>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</si>
  <si>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</si>
  <si>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</si>
  <si>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</si>
  <si>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</si>
  <si>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</si>
  <si>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</si>
  <si>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</si>
  <si>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</si>
  <si>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</si>
  <si>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</si>
  <si>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</si>
  <si>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</si>
  <si>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</si>
  <si>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</si>
  <si>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</si>
  <si>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</si>
  <si>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</si>
  <si>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</si>
  <si>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</si>
  <si>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</si>
  <si>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</si>
  <si>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</si>
  <si>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</si>
  <si>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</si>
  <si>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</si>
  <si>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</si>
  <si>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</si>
  <si>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</si>
  <si>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</si>
  <si>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</si>
  <si>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</si>
  <si>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</si>
  <si>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</si>
  <si>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</si>
  <si>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</si>
  <si>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</si>
  <si>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</si>
  <si>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</si>
  <si>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</si>
  <si>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</si>
  <si>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</si>
  <si>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</si>
  <si>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</si>
  <si>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</si>
  <si>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</si>
  <si>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</si>
  <si>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</si>
  <si>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</si>
  <si>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</si>
  <si>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</si>
  <si>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</si>
  <si>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</si>
  <si>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</si>
  <si>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</si>
  <si>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</si>
  <si>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</si>
  <si>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</si>
  <si>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</si>
  <si>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</si>
  <si>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</si>
  <si>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</si>
  <si>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</si>
  <si>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</si>
  <si>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</si>
  <si>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</si>
  <si>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</si>
  <si>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</si>
  <si>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</si>
  <si>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</si>
  <si>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</si>
  <si>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</si>
  <si>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</si>
  <si>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</si>
  <si>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</si>
  <si>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</si>
  <si>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</si>
  <si>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</si>
  <si>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</si>
  <si>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</si>
  <si>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</si>
  <si>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</si>
  <si>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</si>
  <si>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</si>
  <si>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</si>
  <si>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</si>
  <si>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</si>
  <si>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</si>
  <si>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</si>
  <si>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</si>
  <si>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</si>
  <si>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</si>
  <si>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</si>
  <si>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</si>
  <si>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</si>
  <si>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</si>
  <si>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</si>
  <si>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</si>
  <si>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</si>
  <si>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</si>
  <si>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</si>
  <si>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</si>
  <si>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</si>
  <si>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</si>
  <si>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</si>
  <si>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</si>
  <si>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</si>
  <si>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</si>
  <si>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</si>
  <si>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</si>
  <si>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</si>
  <si>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</si>
  <si>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</si>
  <si>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</si>
  <si>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</si>
  <si>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</si>
  <si>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</si>
  <si>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</si>
  <si>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</si>
  <si>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</si>
  <si>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</si>
  <si>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</si>
  <si>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</si>
  <si>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</si>
  <si>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</si>
  <si>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</si>
  <si>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</si>
  <si>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</si>
  <si>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</si>
  <si>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</si>
  <si>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</si>
  <si>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</si>
  <si>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</si>
  <si>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</si>
  <si>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</si>
  <si>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</si>
  <si>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</si>
  <si>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</si>
  <si>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</si>
  <si>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</si>
  <si>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</si>
  <si>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</si>
  <si>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</si>
  <si>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</si>
  <si>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</si>
  <si>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</si>
  <si>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</si>
  <si>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</si>
  <si>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</si>
  <si>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</si>
  <si>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</si>
  <si>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</si>
  <si>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</si>
  <si>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</si>
  <si>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</si>
  <si>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</si>
  <si>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</si>
  <si>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</si>
  <si>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</si>
  <si>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</si>
  <si>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</si>
  <si>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</si>
  <si>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</si>
  <si>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</si>
  <si>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</si>
  <si>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</si>
  <si>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</si>
  <si>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</si>
  <si>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</si>
  <si>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</si>
  <si>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</si>
  <si>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</si>
  <si>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</si>
  <si>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</si>
  <si>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</si>
  <si>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</si>
  <si>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</si>
  <si>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</si>
  <si>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</si>
  <si>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</si>
  <si>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</si>
  <si>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</si>
  <si>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</si>
  <si>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</si>
  <si>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</si>
  <si>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</si>
  <si>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</si>
  <si>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</si>
  <si>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</si>
  <si>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</si>
  <si>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</si>
  <si>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</si>
  <si>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</si>
  <si>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</si>
  <si>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</si>
  <si>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</si>
  <si>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</si>
  <si>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</si>
  <si>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</si>
  <si>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</si>
  <si>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</si>
  <si>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</si>
  <si>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</si>
  <si>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</si>
  <si>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</si>
  <si>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</si>
  <si>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</si>
  <si>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</si>
  <si>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</si>
  <si>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</si>
  <si>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</si>
  <si>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</si>
  <si>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</si>
  <si>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</si>
  <si>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</si>
  <si>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</si>
  <si>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</si>
  <si>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</si>
  <si>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</si>
  <si>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</si>
  <si>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</si>
  <si>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</si>
  <si>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</si>
  <si>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</si>
  <si>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</si>
  <si>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</si>
  <si>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</si>
  <si>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</si>
  <si>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</si>
  <si>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</si>
  <si>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</si>
  <si>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</si>
  <si>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</si>
  <si>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</si>
  <si>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</si>
  <si>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</si>
  <si>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</si>
  <si>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</si>
  <si>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</si>
  <si>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</si>
  <si>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</si>
  <si>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</si>
  <si>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</si>
  <si>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</si>
  <si>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</si>
  <si>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</si>
  <si>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</si>
  <si>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</si>
  <si>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</si>
  <si>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</si>
  <si>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</si>
  <si>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</si>
  <si>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</si>
  <si>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</si>
  <si>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</si>
  <si>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</si>
  <si>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</si>
  <si>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</si>
  <si>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</si>
  <si>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</si>
  <si>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</si>
  <si>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</si>
  <si>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</si>
  <si>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</si>
  <si>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</si>
  <si>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</si>
  <si>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</si>
  <si>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</si>
  <si>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</si>
  <si>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</si>
  <si>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</si>
  <si>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</si>
  <si>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</si>
  <si>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</si>
  <si>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</si>
  <si>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</si>
  <si>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</si>
  <si>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</si>
  <si>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</si>
  <si>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</si>
  <si>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</si>
  <si>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</si>
  <si>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</si>
  <si>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</si>
  <si>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</si>
  <si>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</si>
  <si>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</si>
  <si>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</si>
  <si>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</si>
  <si>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</si>
  <si>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</si>
  <si>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</si>
  <si>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</si>
  <si>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</si>
  <si>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</si>
  <si>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</si>
  <si>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</si>
  <si>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</si>
  <si>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</si>
  <si>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</si>
  <si>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</si>
  <si>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</si>
  <si>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</si>
  <si>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</si>
  <si>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</si>
  <si>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</si>
  <si>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</si>
  <si>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</si>
  <si>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</si>
  <si>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</si>
  <si>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</si>
  <si>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</si>
  <si>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</si>
  <si>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</si>
  <si>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</si>
  <si>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</si>
  <si>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</si>
  <si>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</si>
  <si>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</si>
  <si>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</si>
  <si>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</si>
  <si>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</si>
  <si>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</si>
  <si>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</si>
  <si>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</si>
  <si>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</si>
  <si>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</si>
  <si>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</si>
  <si>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</si>
  <si>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</si>
  <si>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</si>
  <si>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</si>
  <si>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</si>
  <si>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</si>
  <si>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</si>
  <si>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</si>
  <si>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</si>
  <si>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</si>
  <si>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</si>
  <si>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</si>
  <si>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</si>
  <si>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</si>
  <si>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</si>
  <si>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</si>
  <si>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</si>
  <si>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</si>
  <si>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</si>
  <si>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</si>
  <si>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</si>
  <si>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</si>
  <si>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</si>
  <si>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</si>
  <si>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</si>
  <si>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</si>
  <si>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</si>
  <si>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</si>
  <si>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</si>
  <si>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</si>
  <si>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</si>
  <si>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</si>
  <si>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</si>
  <si>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</si>
  <si>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</si>
  <si>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</si>
  <si>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</si>
  <si>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</si>
  <si>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</si>
  <si>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</si>
  <si>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</si>
  <si>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</si>
  <si>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</si>
  <si>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</si>
  <si>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</si>
  <si>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</si>
  <si>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</si>
  <si>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</si>
  <si>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</si>
  <si>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</si>
  <si>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</si>
  <si>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</si>
  <si>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</si>
  <si>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</si>
  <si>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</si>
  <si>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</si>
  <si>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</si>
  <si>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</si>
  <si>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</si>
  <si>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</si>
  <si>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</si>
  <si>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</si>
  <si>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</si>
  <si>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</si>
  <si>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</si>
  <si>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</si>
  <si>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</si>
  <si>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</si>
  <si>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</si>
  <si>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</si>
  <si>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</si>
  <si>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</si>
  <si>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</si>
  <si>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</si>
  <si>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</si>
  <si>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</si>
  <si>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</si>
  <si>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</si>
  <si>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</si>
  <si>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</si>
  <si>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</si>
  <si>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</si>
  <si>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</si>
  <si>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</si>
  <si>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</si>
  <si>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</si>
  <si>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</si>
  <si>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</si>
  <si>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</si>
  <si>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</si>
  <si>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</si>
  <si>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</si>
  <si>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</si>
  <si>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</si>
  <si>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</si>
  <si>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</si>
  <si>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</si>
  <si>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</si>
  <si>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</si>
  <si>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</si>
  <si>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</si>
  <si>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</si>
  <si>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</si>
  <si>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</si>
  <si>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</si>
  <si>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</si>
  <si>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</si>
  <si>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</si>
  <si>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</si>
  <si>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</si>
  <si>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</si>
  <si>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</si>
  <si>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</si>
  <si>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</si>
  <si>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</si>
  <si>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</si>
  <si>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</si>
  <si>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</si>
  <si>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</si>
  <si>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</si>
  <si>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</si>
  <si>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</si>
  <si>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</si>
  <si>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</si>
  <si>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</si>
  <si>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</si>
  <si>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</si>
  <si>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</si>
  <si>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</si>
  <si>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</si>
  <si>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</si>
  <si>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</si>
  <si>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</si>
  <si>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</si>
  <si>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</si>
  <si>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</si>
  <si>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</si>
  <si>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</si>
  <si>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</si>
  <si>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</si>
  <si>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</si>
  <si>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</si>
  <si>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</si>
  <si>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</si>
  <si>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</si>
  <si>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</si>
  <si>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</si>
  <si>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</si>
  <si>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</si>
  <si>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</si>
  <si>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</si>
  <si>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</si>
  <si>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</si>
  <si>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</si>
  <si>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</si>
  <si>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</si>
  <si>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</si>
  <si>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</si>
  <si>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</si>
  <si>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</si>
  <si>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</si>
  <si>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</si>
  <si>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</si>
  <si>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</si>
  <si>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</si>
  <si>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</si>
  <si>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</si>
  <si>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</si>
  <si>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</si>
  <si>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</si>
  <si>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</si>
  <si>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</si>
  <si>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</si>
  <si>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</si>
  <si>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</si>
  <si>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</si>
  <si>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</si>
  <si>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</si>
  <si>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</si>
  <si>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</si>
  <si>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</si>
  <si>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</si>
  <si>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</si>
  <si>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</si>
  <si>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</si>
  <si>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</si>
  <si>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</si>
  <si>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</si>
  <si>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</si>
  <si>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</si>
  <si>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</si>
  <si>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</si>
  <si>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</si>
  <si>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</si>
  <si>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</si>
  <si>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</si>
  <si>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</si>
  <si>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</si>
  <si>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</si>
  <si>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</si>
  <si>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</si>
  <si>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</si>
  <si>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</si>
  <si>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</si>
  <si>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</si>
  <si>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</si>
  <si>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</si>
  <si>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</si>
  <si>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</si>
  <si>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</si>
  <si>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</si>
  <si>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</si>
  <si>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</si>
  <si>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</si>
  <si>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</si>
  <si>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</si>
  <si>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</si>
  <si>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</si>
  <si>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</si>
  <si>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</si>
  <si>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</si>
  <si>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</si>
  <si>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</si>
  <si>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</si>
  <si>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</si>
  <si>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</si>
  <si>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</si>
  <si>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</si>
  <si>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</si>
  <si>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</si>
  <si>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</si>
  <si>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</si>
  <si>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</si>
  <si>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</si>
  <si>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</si>
  <si>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</si>
  <si>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</si>
  <si>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</si>
  <si>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</si>
  <si>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</si>
  <si>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</si>
  <si>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</si>
  <si>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</si>
  <si>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</si>
  <si>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</si>
  <si>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</si>
  <si>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</si>
  <si>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</si>
  <si>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</si>
  <si>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</si>
  <si>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</si>
  <si>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</si>
  <si>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</si>
  <si>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</si>
  <si>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</si>
  <si>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</si>
  <si>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</si>
  <si>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</si>
  <si>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</si>
  <si>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</si>
  <si>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</si>
  <si>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</si>
  <si>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</si>
  <si>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</si>
  <si>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</si>
  <si>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</si>
  <si>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</si>
  <si>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</si>
  <si>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</si>
  <si>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</si>
  <si>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</si>
  <si>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</si>
  <si>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</si>
  <si>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</si>
  <si>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</si>
  <si>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</si>
  <si>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</si>
  <si>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</si>
  <si>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</si>
  <si>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</si>
  <si>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</si>
  <si>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</si>
  <si>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</si>
  <si>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</si>
  <si>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</si>
  <si>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</si>
  <si>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</si>
  <si>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</si>
  <si>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</si>
  <si>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</si>
  <si>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</si>
  <si>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</si>
  <si>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</si>
  <si>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</si>
  <si>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</si>
  <si>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</si>
  <si>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</si>
  <si>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</si>
  <si>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</si>
  <si>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</si>
  <si>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</si>
  <si>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</si>
  <si>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</si>
  <si>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</si>
  <si>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</si>
  <si>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</si>
  <si>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</si>
  <si>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</si>
  <si>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</si>
  <si>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</si>
  <si>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</si>
  <si>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</si>
  <si>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</si>
  <si>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</si>
  <si>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</si>
  <si>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</si>
  <si>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</si>
  <si>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</si>
  <si>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</si>
  <si>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</si>
  <si>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</si>
  <si>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</si>
  <si>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</si>
  <si>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</si>
  <si>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</si>
  <si>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</si>
  <si>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</si>
  <si>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</si>
  <si>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</si>
  <si>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</si>
  <si>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</si>
  <si>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</si>
  <si>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</si>
  <si>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</si>
  <si>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</si>
  <si>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</si>
  <si>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</si>
  <si>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</si>
  <si>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</si>
  <si>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</si>
  <si>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</si>
  <si>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</si>
  <si>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</si>
  <si>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</si>
  <si>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</si>
  <si>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</si>
  <si>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</si>
  <si>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</si>
  <si>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</si>
  <si>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</si>
  <si>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</si>
  <si>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</si>
  <si>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</si>
  <si>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</si>
  <si>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</si>
  <si>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</si>
  <si>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</si>
  <si>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</si>
  <si>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</si>
  <si>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</si>
  <si>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</si>
  <si>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</si>
  <si>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</si>
  <si>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</si>
  <si>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</si>
  <si>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</si>
  <si>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</si>
  <si>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</si>
  <si>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</si>
  <si>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</si>
  <si>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</si>
  <si>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</si>
  <si>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</si>
  <si>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</si>
  <si>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</si>
  <si>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</si>
  <si>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</si>
  <si>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</si>
  <si>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</si>
  <si>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</si>
  <si>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</si>
  <si>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</si>
  <si>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</si>
  <si>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</si>
  <si>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</si>
  <si>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</si>
  <si>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</si>
  <si>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</si>
  <si>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</si>
  <si>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</si>
  <si>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</si>
  <si>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</si>
  <si>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</si>
  <si>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</si>
  <si>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</si>
  <si>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</si>
  <si>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</si>
  <si>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</si>
  <si>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</si>
  <si>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</si>
  <si>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</si>
  <si>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</si>
  <si>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</si>
  <si>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</si>
  <si>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</si>
  <si>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</si>
  <si>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</si>
  <si>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</si>
  <si>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</si>
  <si>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</si>
  <si>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</si>
  <si>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</si>
  <si>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</si>
  <si>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</si>
  <si>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</si>
  <si>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</si>
  <si>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</si>
  <si>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</si>
  <si>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</si>
  <si>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</si>
  <si>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</si>
  <si>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</si>
  <si>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</si>
  <si>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</si>
  <si>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</si>
  <si>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</si>
  <si>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</si>
  <si>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</si>
  <si>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</si>
  <si>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</si>
  <si>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</si>
  <si>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</si>
  <si>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</si>
  <si>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</si>
  <si>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</si>
  <si>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</si>
  <si>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</si>
  <si>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</si>
  <si>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</si>
  <si>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</si>
  <si>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</si>
  <si>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</si>
  <si>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</si>
  <si>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</si>
  <si>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</si>
  <si>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</si>
  <si>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</si>
  <si>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</si>
  <si>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</si>
  <si>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</si>
  <si>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</si>
  <si>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</si>
  <si>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</si>
  <si>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</si>
  <si>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</si>
  <si>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</si>
  <si>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</si>
  <si>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</si>
  <si>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</si>
  <si>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Text box 1</t>
  </si>
  <si>
    <t>Text box 2</t>
  </si>
  <si>
    <t>Text box 3</t>
  </si>
  <si>
    <t>Text box 4</t>
  </si>
  <si>
    <t>Text box 5</t>
  </si>
  <si>
    <t>Text box 6</t>
  </si>
  <si>
    <t>Sales For latest year</t>
  </si>
  <si>
    <t>Sales for last year</t>
  </si>
  <si>
    <t>Growth vs PY</t>
  </si>
  <si>
    <t>Profit latest year</t>
  </si>
  <si>
    <t>Profit last year</t>
  </si>
  <si>
    <t>Filter buttons for category</t>
  </si>
  <si>
    <t>Filter buttons for segment</t>
  </si>
  <si>
    <t>Filter buttons for ship mode</t>
  </si>
  <si>
    <t>Filter buttons category</t>
  </si>
  <si>
    <t>Filter buttons segment</t>
  </si>
  <si>
    <t>Row Labels</t>
  </si>
  <si>
    <t>Grand Total</t>
  </si>
  <si>
    <t>2014</t>
  </si>
  <si>
    <t>Qtr1</t>
  </si>
  <si>
    <t>Qtr2</t>
  </si>
  <si>
    <t>Qtr3</t>
  </si>
  <si>
    <t>Qtr4</t>
  </si>
  <si>
    <t>2015</t>
  </si>
  <si>
    <t>2016</t>
  </si>
  <si>
    <t>2017</t>
  </si>
  <si>
    <t>Sum of Sales</t>
  </si>
  <si>
    <t>Sum of Profit</t>
  </si>
  <si>
    <t>Sales vs PY</t>
  </si>
  <si>
    <t>Profit vs PY</t>
  </si>
  <si>
    <t>Column Labels</t>
  </si>
  <si>
    <t>Data for table 1 and table 2</t>
  </si>
  <si>
    <t>Data for table 3 and table 4</t>
  </si>
  <si>
    <t>Sum of Quantity</t>
  </si>
  <si>
    <t>Years</t>
  </si>
  <si>
    <t>Quarters</t>
  </si>
  <si>
    <t>Price</t>
  </si>
  <si>
    <t>Chart Data</t>
  </si>
  <si>
    <t>Data for chart 1</t>
  </si>
  <si>
    <t>Data for chart 2</t>
  </si>
  <si>
    <t>Sub Category</t>
  </si>
  <si>
    <t>vs PY</t>
  </si>
  <si>
    <t>Total</t>
  </si>
  <si>
    <t>Title</t>
  </si>
  <si>
    <t>chart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</si>
</sst>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_(&quot;$&quot;* #,##0.00_);_(&quot;$&quot;* \(#,##0.00\);_(&quot;$&quot;* &quot;-&quot;??_);_(@_)"/>
    <numFmt numFmtId="165" formatCode="_-* #,##0.00_-;\-* #,##0.00_-;_-* &quot;-&quot;??_-;_-@_-"/>
    <numFmt numFmtId="166" formatCode="_-* #,##0.0_-;\-* #,##0.0_-;_-* &quot;-&quot;??_-;_-@_-"/>
    <numFmt numFmtId="167" formatCode="0.0%"/>
    <numFmt numFmtId="168" formatCode="&quot;$&quot;#,##0.0"/>
    <numFmt numFmtId="169" formatCode="_-* #,##0_-;\-* #,##0_-;_-* &quot;-&quot;??_-;_-@_-"/>
    <numFmt numFmtId="170" formatCode="_-* ###0_-;\-* ###0_-;_-* &quot;-&quot;??_-;_-@_-"/>
    <numFmt numFmtId="171" formatCode="[Color10]0.0%\▲;[Red]\(0.0\)%\▼"/>
    <numFmt numFmtId="172" formatCode="[Color10]\ 0.0%\▲;[Red]\ \(0.0\)%\▼"/>
    <numFmt numFmtId="173" formatCode="&quot;$&quot;#,##0.00"/>
  </numFmts>
  <fonts count="11"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Arial"/>
      <family val="2"/>
    </font>
    <font>
      <sz val="8"/>
      <color rgb="FF000000"/>
      <name val="Segoe UI"/>
      <family val="2"/>
    </font>
    <font>
      <b/>
      <sz val="14"/>
      <color theme="1"/>
      <name val="Calibri"/>
      <family val="2"/>
      <scheme val="minor"/>
    </font>
    <font>
      <b/>
      <sz val="16"/>
      <color theme="1"/>
      <name val="Calibri"/>
      <family val="2"/>
      <scheme val="minor"/>
    </font>
    <font>
      <sz val="12"/>
      <color theme="1"/>
      <name val="Calibri"/>
      <family val="2"/>
      <scheme val="minor"/>
    </font>
    <font>
      <sz val="12"/>
      <color theme="1"/>
      <name val="Arial Rounded MT Bold"/>
      <family val="2"/>
    </font>
    <font>
      <b/>
      <sz val="12"/>
      <color theme="5"/>
      <name val="Arial Rounded MT Bold"/>
      <family val="2"/>
    </font>
    <font>
      <b/>
      <sz val="12"/>
      <color theme="5"/>
      <name val="Calibri"/>
      <family val="2"/>
      <scheme val="minor"/>
    </font>
  </fonts>
  <fills count="2">
    <fill>
      <patternFill patternType="none"/>
    </fill>
    <fill>
      <patternFill patternType="gray125"/>
    </fill>
  </fills>
  <borders count="16">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4">
    <xf numFmtId="0" fontId="0" fillId="0" borderId="0"/>
    <xf numFmtId="165"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cellStyleXfs>
  <cellXfs count="59">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166" fontId="0" fillId="0" borderId="0" xfId="0" applyNumberFormat="1"/>
    <xf numFmtId="167" fontId="0" fillId="0" borderId="0" xfId="0" applyNumberFormat="1"/>
    <xf numFmtId="0" fontId="2" fillId="0" borderId="0" xfId="0" applyFont="1"/>
    <xf numFmtId="168" fontId="0" fillId="0" borderId="0" xfId="1" applyNumberFormat="1" applyFont="1"/>
    <xf numFmtId="169" fontId="0" fillId="0" borderId="0" xfId="0" applyNumberFormat="1"/>
    <xf numFmtId="0" fontId="2" fillId="0" borderId="0" xfId="0" applyFont="1" applyAlignment="1">
      <alignment horizontal="right"/>
    </xf>
    <xf numFmtId="169" fontId="0" fillId="0" borderId="0" xfId="1" applyNumberFormat="1" applyFont="1" applyBorder="1"/>
    <xf numFmtId="170" fontId="2" fillId="0" borderId="0" xfId="0" applyNumberFormat="1" applyFont="1"/>
    <xf numFmtId="0" fontId="2" fillId="0" borderId="12" xfId="0" applyFont="1" applyBorder="1"/>
    <xf numFmtId="169" fontId="2" fillId="0" borderId="12" xfId="0" applyNumberFormat="1" applyFont="1" applyBorder="1"/>
    <xf numFmtId="0" fontId="3" fillId="0" borderId="0" xfId="0" applyFont="1"/>
    <xf numFmtId="171" fontId="0" fillId="0" borderId="0" xfId="0" applyNumberFormat="1"/>
    <xf numFmtId="171" fontId="2" fillId="0" borderId="12" xfId="0" applyNumberFormat="1" applyFont="1" applyBorder="1"/>
    <xf numFmtId="172" fontId="0" fillId="0" borderId="0" xfId="0" applyNumberFormat="1"/>
    <xf numFmtId="172" fontId="2" fillId="0" borderId="12" xfId="0" applyNumberFormat="1" applyFont="1" applyBorder="1"/>
    <xf numFmtId="165" fontId="0" fillId="0" borderId="0" xfId="0" applyNumberFormat="1"/>
    <xf numFmtId="9" fontId="0" fillId="0" borderId="0" xfId="3" applyFont="1"/>
    <xf numFmtId="165" fontId="0" fillId="0" borderId="0" xfId="1" applyFont="1"/>
    <xf numFmtId="165" fontId="0" fillId="0" borderId="0" xfId="1" applyFont="1" applyAlignment="1">
      <alignment horizontal="center"/>
    </xf>
    <xf numFmtId="173" fontId="0" fillId="0" borderId="0" xfId="1" applyNumberFormat="1" applyFont="1"/>
    <xf numFmtId="0" fontId="5" fillId="0" borderId="0" xfId="0" applyFont="1"/>
    <xf numFmtId="0" fontId="6" fillId="0" borderId="0" xfId="0" applyFont="1"/>
    <xf numFmtId="0" fontId="6" fillId="0" borderId="14" xfId="0" applyFont="1" applyBorder="1" applyAlignment="1">
      <alignment horizontal="left" vertical="top"/>
    </xf>
    <xf numFmtId="0" fontId="6" fillId="0" borderId="15" xfId="0" applyFont="1" applyBorder="1" applyAlignment="1">
      <alignment horizontal="left" vertical="top"/>
    </xf>
    <xf numFmtId="0" fontId="6" fillId="0" borderId="14" xfId="0" applyFont="1" applyBorder="1"/>
    <xf numFmtId="0" fontId="6" fillId="0" borderId="15" xfId="0" applyFont="1" applyBorder="1" applyAlignment="1">
      <alignment horizontal="right"/>
    </xf>
    <xf numFmtId="0" fontId="7" fillId="0" borderId="0" xfId="0" applyFont="1"/>
    <xf numFmtId="173" fontId="7" fillId="0" borderId="0" xfId="1" applyNumberFormat="1" applyFont="1" applyAlignment="1">
      <alignment horizontal="left" vertical="top"/>
    </xf>
    <xf numFmtId="165" fontId="7" fillId="0" borderId="0" xfId="1" applyFont="1" applyAlignment="1">
      <alignment horizontal="left" vertical="top"/>
    </xf>
    <xf numFmtId="165" fontId="7" fillId="0" borderId="0" xfId="1" applyFont="1"/>
    <xf numFmtId="164" fontId="7" fillId="0" borderId="0" xfId="2" applyFont="1"/>
    <xf numFmtId="173" fontId="10" fillId="0" borderId="12" xfId="0" applyNumberFormat="1" applyFont="1" applyBorder="1" applyAlignment="1">
      <alignment horizontal="left" vertical="top"/>
    </xf>
    <xf numFmtId="165" fontId="10" fillId="0" borderId="12" xfId="0" applyNumberFormat="1" applyFont="1" applyBorder="1" applyAlignment="1">
      <alignment horizontal="left" vertical="top"/>
    </xf>
    <xf numFmtId="0" fontId="10" fillId="0" borderId="0" xfId="0" applyFont="1"/>
    <xf numFmtId="164" fontId="10" fillId="0" borderId="12" xfId="2" applyFont="1" applyBorder="1"/>
    <xf numFmtId="165" fontId="10" fillId="0" borderId="12" xfId="0" applyNumberFormat="1" applyFont="1" applyBorder="1"/>
    <xf numFmtId="0" fontId="0" fillId="0" borderId="0" xfId="0" quotePrefix="1"/>
    <xf numFmtId="0" fontId="0" fillId="0" borderId="0" xfId="0" applyAlignment="1">
      <alignment horizontal="center"/>
    </xf>
    <xf numFmtId="0" fontId="6" fillId="0" borderId="13" xfId="0" applyFont="1" applyBorder="1" applyAlignment="1">
      <alignment horizontal="center"/>
    </xf>
    <xf numFmtId="0" fontId="6" fillId="0" borderId="14" xfId="0" applyFont="1" applyBorder="1" applyAlignment="1">
      <alignment horizontal="center"/>
    </xf>
    <xf numFmtId="0" fontId="8" fillId="0" borderId="0" xfId="0" applyFont="1" applyAlignment="1">
      <alignment horizontal="left" vertical="top"/>
    </xf>
    <xf numFmtId="0" fontId="6" fillId="0" borderId="13" xfId="0" applyFont="1" applyBorder="1" applyAlignment="1">
      <alignment horizontal="left" vertical="top"/>
    </xf>
    <xf numFmtId="0" fontId="6" fillId="0" borderId="14" xfId="0" applyFont="1" applyBorder="1" applyAlignment="1">
      <alignment horizontal="left" vertical="top"/>
    </xf>
    <xf numFmtId="0" fontId="9" fillId="0" borderId="12" xfId="0" applyFont="1" applyBorder="1" applyAlignment="1">
      <alignment horizontal="left" vertical="top"/>
    </xf>
  </cellXfs>
  <cellStyles count="4">
    <cellStyle name="Comma" xfId="1" builtinId="3"/>
    <cellStyle name="Currency" xfId="2" builtinId="4"/>
    <cellStyle name="Normal" xfId="0" builtinId="0"/>
    <cellStyle name="Percent" xfId="3" builtinId="5"/>
  </cellStyles>
  <dxfs count="22">
    <dxf>
      <numFmt numFmtId="166" formatCode="_-* #,##0.0_-;\-* #,##0.0_-;_-* &quot;-&quot;??_-;_-@_-"/>
    </dxf>
    <dxf>
      <numFmt numFmtId="166" formatCode="_-* #,##0.0_-;\-* #,##0.0_-;_-* &quot;-&quot;??_-;_-@_-"/>
    </dxf>
    <dxf>
      <numFmt numFmtId="166" formatCode="_-* #,##0.0_-;\-* #,##0.0_-;_-* &quot;-&quot;??_-;_-@_-"/>
    </dxf>
    <dxf>
      <numFmt numFmtId="166" formatCode="_-* #,##0.0_-;\-* #,##0.0_-;_-* &quot;-&quot;??_-;_-@_-"/>
    </dxf>
    <dxf>
      <numFmt numFmtId="166" formatCode="_-* #,##0.0_-;\-* #,##0.0_-;_-* &quot;-&quot;??_-;_-@_-"/>
    </dxf>
    <dxf>
      <numFmt numFmtId="166" formatCode="_-* #,##0.0_-;\-* #,##0.0_-;_-* &quot;-&quot;??_-;_-@_-"/>
    </dxf>
    <dxf>
      <numFmt numFmtId="166" formatCode="_-* #,##0.0_-;\-* #,##0.0_-;_-* &quot;-&quot;??_-;_-@_-"/>
    </dxf>
    <dxf>
      <numFmt numFmtId="166" formatCode="_-* #,##0.0_-;\-* #,##0.0_-;_-* &quot;-&quot;??_-;_-@_-"/>
    </dxf>
    <dxf>
      <numFmt numFmtId="166" formatCode="_-* #,##0.0_-;\-* #,##0.0_-;_-* &quot;-&quot;??_-;_-@_-"/>
    </dxf>
    <dxf>
      <numFmt numFmtId="166" formatCode="_-* #,##0.0_-;\-* #,##0.0_-;_-* &quot;-&quot;??_-;_-@_-"/>
    </dxf>
    <dxf>
      <numFmt numFmtId="165" formatCode="_-* #,##0.00_-;\-* #,##0.00_-;_-* &quot;-&quot;??_-;_-@_-"/>
    </dxf>
    <dxf>
      <numFmt numFmtId="174" formatCode="m/d/yyyy"/>
    </dxf>
    <dxf>
      <numFmt numFmtId="174" formatCode="m/d/yyyy"/>
    </dxf>
    <dxf>
      <numFmt numFmtId="166" formatCode="_-* #,##0.0_-;\-* #,##0.0_-;_-* &quot;-&quot;??_-;_-@_-"/>
    </dxf>
    <dxf>
      <numFmt numFmtId="166" formatCode="_-* #,##0.0_-;\-* #,##0.0_-;_-* &quot;-&quot;??_-;_-@_-"/>
    </dxf>
    <dxf>
      <numFmt numFmtId="166" formatCode="_-* #,##0.0_-;\-* #,##0.0_-;_-* &quot;-&quot;??_-;_-@_-"/>
    </dxf>
    <dxf>
      <numFmt numFmtId="166" formatCode="_-* #,##0.0_-;\-* #,##0.0_-;_-* &quot;-&quot;??_-;_-@_-"/>
    </dxf>
    <dxf>
      <numFmt numFmtId="169" formatCode="_-* #,##0_-;\-* #,##0_-;_-* &quot;-&quot;??_-;_-@_-"/>
    </dxf>
    <dxf>
      <numFmt numFmtId="166" formatCode="_-* #,##0.0_-;\-* #,##0.0_-;_-* &quot;-&quot;??_-;_-@_-"/>
    </dxf>
    <dxf>
      <numFmt numFmtId="166" formatCode="_-* #,##0.0_-;\-* #,##0.0_-;_-* &quot;-&quot;??_-;_-@_-"/>
    </dxf>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Slicer_noborder" pivot="0" table="0" count="10" xr9:uid="{41CEC7D3-4D18-4DC8-B9C2-FE07DB0B96CB}">
      <tableStyleElement type="wholeTable" dxfId="21"/>
      <tableStyleElement type="headerRow" dxfId="2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microsoft.com/office/2007/relationships/slicerCache" Target="slicerCaches/slicerCache1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microsoft.com/office/2007/relationships/slicerCache" Target="slicerCaches/slicerCache10.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9.xml"/><Relationship Id="rId20"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24" Type="http://schemas.openxmlformats.org/officeDocument/2006/relationships/sheetMetadata" Target="metadata.xml"/><Relationship Id="rId5" Type="http://schemas.openxmlformats.org/officeDocument/2006/relationships/worksheet" Target="worksheets/sheet5.xml"/><Relationship Id="rId15" Type="http://schemas.microsoft.com/office/2007/relationships/slicerCache" Target="slicerCaches/slicerCache8.xml"/><Relationship Id="rId23" Type="http://schemas.openxmlformats.org/officeDocument/2006/relationships/sharedStrings" Target="sharedStrings.xml"/><Relationship Id="rId10" Type="http://schemas.microsoft.com/office/2007/relationships/slicerCache" Target="slicerCaches/slicerCache3.xml"/><Relationship Id="rId19" Type="http://schemas.microsoft.com/office/2007/relationships/slicerCache" Target="slicerCaches/slicerCache12.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Working!$H$52</c:f>
              <c:strCache>
                <c:ptCount val="1"/>
                <c:pt idx="0">
                  <c:v>Sales</c:v>
                </c:pt>
              </c:strCache>
            </c:strRef>
          </c:tx>
          <c:spPr>
            <a:solidFill>
              <a:schemeClr val="accent5">
                <a:lumMod val="50000"/>
              </a:schemeClr>
            </a:solidFill>
            <a:ln>
              <a:noFill/>
            </a:ln>
            <a:effectLst>
              <a:outerShdw blurRad="50800" dist="38100" dir="5400000" algn="t" rotWithShape="0">
                <a:prstClr val="black">
                  <a:alpha val="40000"/>
                </a:prstClr>
              </a:outerShdw>
            </a:effectLst>
          </c:spPr>
          <c:invertIfNegative val="0"/>
          <c:cat>
            <c:multiLvlStrRef>
              <c:f>Working!$F$53:$G$68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Working!$H$53:$H$68</c:f>
              <c:numCache>
                <c:formatCode>"$"#,##0.0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14A8-4F1A-90B2-1C9DE3956E18}"/>
            </c:ext>
          </c:extLst>
        </c:ser>
        <c:dLbls>
          <c:showLegendKey val="0"/>
          <c:showVal val="0"/>
          <c:showCatName val="0"/>
          <c:showSerName val="0"/>
          <c:showPercent val="0"/>
          <c:showBubbleSize val="0"/>
        </c:dLbls>
        <c:gapWidth val="39"/>
        <c:overlap val="-27"/>
        <c:axId val="137324592"/>
        <c:axId val="137730016"/>
      </c:barChart>
      <c:lineChart>
        <c:grouping val="standard"/>
        <c:varyColors val="0"/>
        <c:ser>
          <c:idx val="1"/>
          <c:order val="1"/>
          <c:tx>
            <c:strRef>
              <c:f>Working!$I$52</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Working!$I$53:$I$68</c:f>
              <c:numCache>
                <c:formatCode>"$"#,##0.0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14A8-4F1A-90B2-1C9DE3956E18}"/>
            </c:ext>
          </c:extLst>
        </c:ser>
        <c:dLbls>
          <c:showLegendKey val="0"/>
          <c:showVal val="0"/>
          <c:showCatName val="0"/>
          <c:showSerName val="0"/>
          <c:showPercent val="0"/>
          <c:showBubbleSize val="0"/>
        </c:dLbls>
        <c:marker val="1"/>
        <c:smooth val="0"/>
        <c:axId val="1558068464"/>
        <c:axId val="1380640912"/>
      </c:lineChart>
      <c:catAx>
        <c:axId val="13732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7730016"/>
        <c:crosses val="autoZero"/>
        <c:auto val="1"/>
        <c:lblAlgn val="ctr"/>
        <c:lblOffset val="100"/>
        <c:noMultiLvlLbl val="0"/>
      </c:catAx>
      <c:valAx>
        <c:axId val="137730016"/>
        <c:scaling>
          <c:orientation val="minMax"/>
        </c:scaling>
        <c:delete val="0"/>
        <c:axPos val="l"/>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732459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380640912"/>
        <c:scaling>
          <c:orientation val="minMax"/>
        </c:scaling>
        <c:delete val="0"/>
        <c:axPos val="r"/>
        <c:numFmt formatCode="&quot;$&quot;#,##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068464"/>
        <c:crosses val="max"/>
        <c:crossBetween val="between"/>
      </c:valAx>
      <c:catAx>
        <c:axId val="1558068464"/>
        <c:scaling>
          <c:orientation val="minMax"/>
        </c:scaling>
        <c:delete val="1"/>
        <c:axPos val="b"/>
        <c:majorTickMark val="out"/>
        <c:minorTickMark val="none"/>
        <c:tickLblPos val="nextTo"/>
        <c:crossAx val="138064091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Working!$J$74</c:f>
          <c:strCache>
            <c:ptCount val="1"/>
            <c:pt idx="0">
              <c:v>States with Highest all time sales</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Working!$E$74</c:f>
              <c:strCache>
                <c:ptCount val="1"/>
                <c:pt idx="0">
                  <c:v>Sales</c:v>
                </c:pt>
              </c:strCache>
            </c:strRef>
          </c:tx>
          <c:spPr>
            <a:solidFill>
              <a:schemeClr val="accent5">
                <a:lumMod val="50000"/>
              </a:schemeClr>
            </a:solidFill>
            <a:ln>
              <a:noFill/>
            </a:ln>
            <a:effectLst>
              <a:outerShdw blurRad="50800" dist="38100" dir="5400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Working!$D$75:$D$84</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Working!$E$75:$E$84</c:f>
              <c:numCache>
                <c:formatCode>_-* #,##0.0_-;\-* #,##0.0_-;_-* "-"??_-;_-@_-</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8D71-43B9-8A38-0C5ECF0A4BDB}"/>
            </c:ext>
          </c:extLst>
        </c:ser>
        <c:dLbls>
          <c:showLegendKey val="0"/>
          <c:showVal val="0"/>
          <c:showCatName val="0"/>
          <c:showSerName val="0"/>
          <c:showPercent val="0"/>
          <c:showBubbleSize val="0"/>
        </c:dLbls>
        <c:gapWidth val="111"/>
        <c:overlap val="-27"/>
        <c:axId val="1966224864"/>
        <c:axId val="1253004336"/>
      </c:barChart>
      <c:catAx>
        <c:axId val="196622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n-US"/>
          </a:p>
        </c:txPr>
        <c:crossAx val="1253004336"/>
        <c:crosses val="autoZero"/>
        <c:auto val="1"/>
        <c:lblAlgn val="ctr"/>
        <c:lblOffset val="100"/>
        <c:noMultiLvlLbl val="0"/>
      </c:catAx>
      <c:valAx>
        <c:axId val="1253004336"/>
        <c:scaling>
          <c:orientation val="minMax"/>
        </c:scaling>
        <c:delete val="1"/>
        <c:axPos val="l"/>
        <c:numFmt formatCode="_-* #,##0.0_-;\-* #,##0.0_-;_-* &quot;-&quot;??_-;_-@_-" sourceLinked="1"/>
        <c:majorTickMark val="none"/>
        <c:minorTickMark val="none"/>
        <c:tickLblPos val="nextTo"/>
        <c:crossAx val="19662248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014891519071308"/>
          <c:y val="3.1889266682573775E-2"/>
          <c:w val="0.80933973550072258"/>
          <c:h val="0.82731746599856837"/>
        </c:manualLayout>
      </c:layout>
      <c:barChart>
        <c:barDir val="col"/>
        <c:grouping val="clustered"/>
        <c:varyColors val="0"/>
        <c:ser>
          <c:idx val="0"/>
          <c:order val="0"/>
          <c:tx>
            <c:strRef>
              <c:f>'Working sheet'!$I$42</c:f>
              <c:strCache>
                <c:ptCount val="1"/>
                <c:pt idx="0">
                  <c:v> Sum of Sales </c:v>
                </c:pt>
              </c:strCache>
            </c:strRef>
          </c:tx>
          <c:spPr>
            <a:solidFill>
              <a:schemeClr val="accent2">
                <a:lumMod val="60000"/>
                <a:lumOff val="40000"/>
              </a:schemeClr>
            </a:solidFill>
            <a:ln>
              <a:noFill/>
            </a:ln>
            <a:effectLst/>
          </c:spPr>
          <c:invertIfNegative val="0"/>
          <c:dLbls>
            <c:delete val="1"/>
          </c:dLbls>
          <c:cat>
            <c:multiLvlStrRef>
              <c:f>'Working sheet'!$G$43:$H$58</c:f>
              <c:multiLvlStrCache>
                <c:ptCount val="16"/>
                <c:lvl>
                  <c:pt idx="0">
                    <c:v> Qtr1 </c:v>
                  </c:pt>
                  <c:pt idx="1">
                    <c:v> Qtr2 </c:v>
                  </c:pt>
                  <c:pt idx="2">
                    <c:v> Qtr3 </c:v>
                  </c:pt>
                  <c:pt idx="3">
                    <c:v> Qtr4 </c:v>
                  </c:pt>
                  <c:pt idx="4">
                    <c:v> Qtr1 </c:v>
                  </c:pt>
                  <c:pt idx="5">
                    <c:v> Qtr2 </c:v>
                  </c:pt>
                  <c:pt idx="6">
                    <c:v> Qtr3 </c:v>
                  </c:pt>
                  <c:pt idx="7">
                    <c:v> Qtr4 </c:v>
                  </c:pt>
                  <c:pt idx="8">
                    <c:v> Qtr1 </c:v>
                  </c:pt>
                  <c:pt idx="9">
                    <c:v> Qtr2 </c:v>
                  </c:pt>
                  <c:pt idx="10">
                    <c:v> Qtr3 </c:v>
                  </c:pt>
                  <c:pt idx="11">
                    <c:v> Qtr4 </c:v>
                  </c:pt>
                  <c:pt idx="12">
                    <c:v> Qtr1 </c:v>
                  </c:pt>
                  <c:pt idx="13">
                    <c:v> Qtr2 </c:v>
                  </c:pt>
                  <c:pt idx="14">
                    <c:v> Qtr3 </c:v>
                  </c:pt>
                  <c:pt idx="15">
                    <c:v> Qtr4 </c:v>
                  </c:pt>
                </c:lvl>
                <c:lvl>
                  <c:pt idx="0">
                    <c:v> 2014 </c:v>
                  </c:pt>
                  <c:pt idx="1">
                    <c:v> -   </c:v>
                  </c:pt>
                  <c:pt idx="2">
                    <c:v> -   </c:v>
                  </c:pt>
                  <c:pt idx="3">
                    <c:v> -   </c:v>
                  </c:pt>
                  <c:pt idx="4">
                    <c:v> 2015 </c:v>
                  </c:pt>
                  <c:pt idx="5">
                    <c:v> -   </c:v>
                  </c:pt>
                  <c:pt idx="6">
                    <c:v> -   </c:v>
                  </c:pt>
                  <c:pt idx="7">
                    <c:v> -   </c:v>
                  </c:pt>
                  <c:pt idx="8">
                    <c:v> 2016 </c:v>
                  </c:pt>
                  <c:pt idx="9">
                    <c:v> -   </c:v>
                  </c:pt>
                  <c:pt idx="10">
                    <c:v> -   </c:v>
                  </c:pt>
                  <c:pt idx="11">
                    <c:v> -   </c:v>
                  </c:pt>
                  <c:pt idx="12">
                    <c:v> 2017 </c:v>
                  </c:pt>
                  <c:pt idx="13">
                    <c:v> -   </c:v>
                  </c:pt>
                  <c:pt idx="14">
                    <c:v> -   </c:v>
                  </c:pt>
                  <c:pt idx="15">
                    <c:v> -   </c:v>
                  </c:pt>
                </c:lvl>
              </c:multiLvlStrCache>
            </c:multiLvlStrRef>
          </c:cat>
          <c:val>
            <c:numRef>
              <c:f>'Working sheet'!$I$43:$I$58</c:f>
              <c:numCache>
                <c:formatCode>"$"#,##0.00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FD0F-42CD-8708-F3DB4CFFACB3}"/>
            </c:ext>
          </c:extLst>
        </c:ser>
        <c:dLbls>
          <c:showLegendKey val="0"/>
          <c:showVal val="1"/>
          <c:showCatName val="0"/>
          <c:showSerName val="0"/>
          <c:showPercent val="0"/>
          <c:showBubbleSize val="0"/>
        </c:dLbls>
        <c:gapWidth val="219"/>
        <c:axId val="696027503"/>
        <c:axId val="550103343"/>
      </c:barChart>
      <c:lineChart>
        <c:grouping val="standard"/>
        <c:varyColors val="0"/>
        <c:ser>
          <c:idx val="1"/>
          <c:order val="1"/>
          <c:tx>
            <c:strRef>
              <c:f>'Working sheet'!$J$42</c:f>
              <c:strCache>
                <c:ptCount val="1"/>
                <c:pt idx="0">
                  <c:v> Price </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a:outerShdw blurRad="50800" dist="38100" dir="2700000" algn="tl" rotWithShape="0">
                  <a:schemeClr val="bg1">
                    <a:alpha val="40000"/>
                  </a:schemeClr>
                </a:outerShdw>
              </a:effectLst>
            </c:spPr>
            <c:txPr>
              <a:bodyPr rot="0" spcFirstLastPara="1" vertOverflow="ellipsis" vert="horz" wrap="square" lIns="38100" tIns="19050" rIns="38100" bIns="19050" anchor="t" anchorCtr="0">
                <a:spAutoFit/>
              </a:bodyPr>
              <a:lstStyle/>
              <a:p>
                <a:pPr>
                  <a:defRPr sz="9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 sheet'!$J$43:$J$58</c:f>
              <c:numCache>
                <c:formatCode>"$"#,##0.00</c:formatCode>
                <c:ptCount val="16"/>
                <c:pt idx="0">
                  <c:v>72.420035019455355</c:v>
                </c:pt>
                <c:pt idx="1">
                  <c:v>84.181672762645917</c:v>
                </c:pt>
                <c:pt idx="2">
                  <c:v>139.72102363813229</c:v>
                </c:pt>
                <c:pt idx="3">
                  <c:v>174.73514610894964</c:v>
                </c:pt>
                <c:pt idx="4">
                  <c:v>66.976399416342346</c:v>
                </c:pt>
                <c:pt idx="5">
                  <c:v>86.696679961089373</c:v>
                </c:pt>
                <c:pt idx="6">
                  <c:v>126.71164902723731</c:v>
                </c:pt>
                <c:pt idx="7">
                  <c:v>177.33172003891048</c:v>
                </c:pt>
                <c:pt idx="8">
                  <c:v>90.697646887159493</c:v>
                </c:pt>
                <c:pt idx="9">
                  <c:v>132.37577918287937</c:v>
                </c:pt>
                <c:pt idx="10">
                  <c:v>139.87097490272365</c:v>
                </c:pt>
                <c:pt idx="11">
                  <c:v>229.66804844357972</c:v>
                </c:pt>
                <c:pt idx="12">
                  <c:v>119.79072003891045</c:v>
                </c:pt>
                <c:pt idx="13">
                  <c:v>130.12098443579762</c:v>
                </c:pt>
                <c:pt idx="14">
                  <c:v>190.90657198443597</c:v>
                </c:pt>
                <c:pt idx="15">
                  <c:v>272.42613521400779</c:v>
                </c:pt>
              </c:numCache>
            </c:numRef>
          </c:val>
          <c:smooth val="0"/>
          <c:extLst>
            <c:ext xmlns:c16="http://schemas.microsoft.com/office/drawing/2014/chart" uri="{C3380CC4-5D6E-409C-BE32-E72D297353CC}">
              <c16:uniqueId val="{00000001-FD0F-42CD-8708-F3DB4CFFACB3}"/>
            </c:ext>
          </c:extLst>
        </c:ser>
        <c:dLbls>
          <c:showLegendKey val="0"/>
          <c:showVal val="1"/>
          <c:showCatName val="0"/>
          <c:showSerName val="0"/>
          <c:showPercent val="0"/>
          <c:showBubbleSize val="0"/>
        </c:dLbls>
        <c:marker val="1"/>
        <c:smooth val="0"/>
        <c:axId val="817825727"/>
        <c:axId val="811544767"/>
      </c:lineChart>
      <c:catAx>
        <c:axId val="69602750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550103343"/>
        <c:crosses val="autoZero"/>
        <c:auto val="1"/>
        <c:lblAlgn val="ctr"/>
        <c:lblOffset val="100"/>
        <c:noMultiLvlLbl val="0"/>
      </c:catAx>
      <c:valAx>
        <c:axId val="550103343"/>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696027503"/>
        <c:crosses val="autoZero"/>
        <c:crossBetween val="between"/>
      </c:valAx>
      <c:valAx>
        <c:axId val="811544767"/>
        <c:scaling>
          <c:orientation val="minMax"/>
        </c:scaling>
        <c:delete val="0"/>
        <c:axPos val="r"/>
        <c:numFmt formatCode="&quot;$&quot;#,##0.00" sourceLinked="1"/>
        <c:majorTickMark val="out"/>
        <c:minorTickMark val="none"/>
        <c:tickLblPos val="nextTo"/>
        <c:spPr>
          <a:noFill/>
          <a:ln>
            <a:noFill/>
          </a:ln>
          <a:effectLst/>
        </c:spPr>
        <c:txPr>
          <a:bodyPr rot="-60000000" spcFirstLastPara="1" vertOverflow="ellipsis" vert="horz" wrap="square" anchor="t" anchorCtr="0"/>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817825727"/>
        <c:crosses val="max"/>
        <c:crossBetween val="between"/>
      </c:valAx>
      <c:catAx>
        <c:axId val="817825727"/>
        <c:scaling>
          <c:orientation val="minMax"/>
        </c:scaling>
        <c:delete val="1"/>
        <c:axPos val="b"/>
        <c:majorTickMark val="out"/>
        <c:minorTickMark val="none"/>
        <c:tickLblPos val="nextTo"/>
        <c:crossAx val="811544767"/>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11000"/>
            <a:lumOff val="89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States</a:t>
            </a:r>
            <a:r>
              <a:rPr lang="en-US" sz="2000" b="1" baseline="0"/>
              <a:t> with highest all time sales </a:t>
            </a:r>
            <a:endParaRPr lang="en-US" sz="2000" b="1"/>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0070C0"/>
            </a:solidFill>
            <a:ln>
              <a:noFill/>
            </a:ln>
            <a:effectLst/>
          </c:spPr>
          <c:invertIfNegative val="0"/>
          <c:dLbls>
            <c:numFmt formatCode="&quot;$&quot;#,##0.00;[Red]&quot;$&quot;#,##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 sheet'!$D$67:$D$76</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'Working sheet'!$E$67:$E$76</c:f>
              <c:numCache>
                <c:formatCode>General</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559C-41D5-9D29-FA66CFCFDC27}"/>
            </c:ext>
          </c:extLst>
        </c:ser>
        <c:dLbls>
          <c:dLblPos val="outEnd"/>
          <c:showLegendKey val="0"/>
          <c:showVal val="1"/>
          <c:showCatName val="0"/>
          <c:showSerName val="0"/>
          <c:showPercent val="0"/>
          <c:showBubbleSize val="0"/>
        </c:dLbls>
        <c:gapWidth val="219"/>
        <c:overlap val="-27"/>
        <c:axId val="813088639"/>
        <c:axId val="811553407"/>
      </c:barChart>
      <c:catAx>
        <c:axId val="813088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811553407"/>
        <c:crosses val="autoZero"/>
        <c:auto val="1"/>
        <c:lblAlgn val="ctr"/>
        <c:lblOffset val="100"/>
        <c:noMultiLvlLbl val="0"/>
      </c:catAx>
      <c:valAx>
        <c:axId val="8115534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8130886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11000"/>
            <a:lumOff val="89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Working!$G$73"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142875</xdr:colOff>
      <xdr:row>10</xdr:row>
      <xdr:rowOff>34925</xdr:rowOff>
    </xdr:from>
    <xdr:to>
      <xdr:col>28</xdr:col>
      <xdr:colOff>133350</xdr:colOff>
      <xdr:row>10</xdr:row>
      <xdr:rowOff>34925</xdr:rowOff>
    </xdr:to>
    <xdr:cxnSp macro="">
      <xdr:nvCxnSpPr>
        <xdr:cNvPr id="2" name="Straight Connector 1">
          <a:extLst>
            <a:ext uri="{FF2B5EF4-FFF2-40B4-BE49-F238E27FC236}">
              <a16:creationId xmlns:a16="http://schemas.microsoft.com/office/drawing/2014/main" id="{00000000-0008-0000-0000-000002000000}"/>
            </a:ext>
          </a:extLst>
        </xdr:cNvPr>
        <xdr:cNvCxnSpPr/>
      </xdr:nvCxnSpPr>
      <xdr:spPr>
        <a:xfrm>
          <a:off x="142875" y="1844675"/>
          <a:ext cx="17059275"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606425</xdr:colOff>
      <xdr:row>4</xdr:row>
      <xdr:rowOff>121444</xdr:rowOff>
    </xdr:from>
    <xdr:to>
      <xdr:col>3</xdr:col>
      <xdr:colOff>406400</xdr:colOff>
      <xdr:row>9</xdr:row>
      <xdr:rowOff>66675</xdr:rowOff>
    </xdr:to>
    <xdr:sp macro="" textlink="Working!B5">
      <xdr:nvSpPr>
        <xdr:cNvPr id="6" name="Rectangle: Rounded Corners 5">
          <a:extLst>
            <a:ext uri="{FF2B5EF4-FFF2-40B4-BE49-F238E27FC236}">
              <a16:creationId xmlns:a16="http://schemas.microsoft.com/office/drawing/2014/main" id="{00000000-0008-0000-0000-000006000000}"/>
            </a:ext>
          </a:extLst>
        </xdr:cNvPr>
        <xdr:cNvSpPr/>
      </xdr:nvSpPr>
      <xdr:spPr>
        <a:xfrm>
          <a:off x="1216025" y="845344"/>
          <a:ext cx="1828800" cy="850106"/>
        </a:xfrm>
        <a:prstGeom prst="roundRect">
          <a:avLst/>
        </a:prstGeom>
        <a:solidFill>
          <a:schemeClr val="accent5">
            <a:lumMod val="5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44A6E9F-8E8D-4452-A940-93B79AE6E23D}" type="TxLink">
            <a:rPr lang="en-US" sz="2800" b="1" i="0" u="none" strike="noStrike">
              <a:solidFill>
                <a:schemeClr val="bg1"/>
              </a:solidFill>
              <a:latin typeface="Calibri"/>
              <a:cs typeface="Calibri"/>
            </a:rPr>
            <a:pPr algn="ctr"/>
            <a:t> 7,33,215 </a:t>
          </a:fld>
          <a:endParaRPr lang="en-CA" sz="2800" b="1">
            <a:solidFill>
              <a:schemeClr val="bg1"/>
            </a:solidFill>
          </a:endParaRPr>
        </a:p>
      </xdr:txBody>
    </xdr:sp>
    <xdr:clientData/>
  </xdr:twoCellAnchor>
  <xdr:twoCellAnchor editAs="absolute">
    <xdr:from>
      <xdr:col>1</xdr:col>
      <xdr:colOff>806450</xdr:colOff>
      <xdr:row>5</xdr:row>
      <xdr:rowOff>84116</xdr:rowOff>
    </xdr:from>
    <xdr:to>
      <xdr:col>3</xdr:col>
      <xdr:colOff>206375</xdr:colOff>
      <xdr:row>6</xdr:row>
      <xdr:rowOff>85180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41605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Sales Latest Year</a:t>
          </a:r>
        </a:p>
      </xdr:txBody>
    </xdr:sp>
    <xdr:clientData/>
  </xdr:twoCellAnchor>
  <xdr:twoCellAnchor editAs="absolute">
    <xdr:from>
      <xdr:col>4</xdr:col>
      <xdr:colOff>356280</xdr:colOff>
      <xdr:row>4</xdr:row>
      <xdr:rowOff>123032</xdr:rowOff>
    </xdr:from>
    <xdr:to>
      <xdr:col>8</xdr:col>
      <xdr:colOff>205794</xdr:colOff>
      <xdr:row>9</xdr:row>
      <xdr:rowOff>65088</xdr:rowOff>
    </xdr:to>
    <xdr:sp macro="" textlink="Working!B4">
      <xdr:nvSpPr>
        <xdr:cNvPr id="19" name="Rectangle: Rounded Corners 18">
          <a:extLst>
            <a:ext uri="{FF2B5EF4-FFF2-40B4-BE49-F238E27FC236}">
              <a16:creationId xmlns:a16="http://schemas.microsoft.com/office/drawing/2014/main" id="{00000000-0008-0000-0000-000013000000}"/>
            </a:ext>
          </a:extLst>
        </xdr:cNvPr>
        <xdr:cNvSpPr/>
      </xdr:nvSpPr>
      <xdr:spPr>
        <a:xfrm>
          <a:off x="3663950" y="846932"/>
          <a:ext cx="1828800" cy="846931"/>
        </a:xfrm>
        <a:prstGeom prst="roundRect">
          <a:avLst/>
        </a:prstGeom>
        <a:solidFill>
          <a:schemeClr val="accent5">
            <a:lumMod val="5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9ED1832-7DCD-4F42-8B9C-5141608749C3}" type="TxLink">
            <a:rPr lang="en-US" sz="2800" b="1" i="0" u="none" strike="noStrike">
              <a:solidFill>
                <a:schemeClr val="bg1"/>
              </a:solidFill>
              <a:latin typeface="Calibri"/>
              <a:ea typeface="+mn-ea"/>
              <a:cs typeface="Calibri"/>
            </a:rPr>
            <a:pPr marL="0" indent="0" algn="ctr"/>
            <a:t> 6,09,206 </a:t>
          </a:fld>
          <a:endParaRPr lang="en-CA" sz="2800" b="1" i="0" u="none" strike="noStrike">
            <a:solidFill>
              <a:schemeClr val="bg1"/>
            </a:solidFill>
            <a:latin typeface="Calibri"/>
            <a:ea typeface="+mn-ea"/>
            <a:cs typeface="Calibri"/>
          </a:endParaRPr>
        </a:p>
      </xdr:txBody>
    </xdr:sp>
    <xdr:clientData/>
  </xdr:twoCellAnchor>
  <xdr:twoCellAnchor editAs="absolute">
    <xdr:from>
      <xdr:col>4</xdr:col>
      <xdr:colOff>564242</xdr:colOff>
      <xdr:row>5</xdr:row>
      <xdr:rowOff>85167</xdr:rowOff>
    </xdr:from>
    <xdr:to>
      <xdr:col>7</xdr:col>
      <xdr:colOff>313710</xdr:colOff>
      <xdr:row>6</xdr:row>
      <xdr:rowOff>85528</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3863975" y="990042"/>
          <a:ext cx="1428750" cy="187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Sales Last Year</a:t>
          </a:r>
        </a:p>
      </xdr:txBody>
    </xdr:sp>
    <xdr:clientData/>
  </xdr:twoCellAnchor>
  <xdr:twoCellAnchor editAs="absolute">
    <xdr:from>
      <xdr:col>8</xdr:col>
      <xdr:colOff>831269</xdr:colOff>
      <xdr:row>4</xdr:row>
      <xdr:rowOff>121444</xdr:rowOff>
    </xdr:from>
    <xdr:to>
      <xdr:col>11</xdr:col>
      <xdr:colOff>401284</xdr:colOff>
      <xdr:row>9</xdr:row>
      <xdr:rowOff>66675</xdr:rowOff>
    </xdr:to>
    <xdr:sp macro="" textlink="Working!E5">
      <xdr:nvSpPr>
        <xdr:cNvPr id="22" name="Rectangle: Rounded Corners 21">
          <a:extLst>
            <a:ext uri="{FF2B5EF4-FFF2-40B4-BE49-F238E27FC236}">
              <a16:creationId xmlns:a16="http://schemas.microsoft.com/office/drawing/2014/main" id="{00000000-0008-0000-0000-000016000000}"/>
            </a:ext>
          </a:extLst>
        </xdr:cNvPr>
        <xdr:cNvSpPr/>
      </xdr:nvSpPr>
      <xdr:spPr>
        <a:xfrm>
          <a:off x="6124575" y="845344"/>
          <a:ext cx="1828800" cy="850106"/>
        </a:xfrm>
        <a:prstGeom prst="roundRect">
          <a:avLst/>
        </a:prstGeom>
        <a:solidFill>
          <a:schemeClr val="accent5">
            <a:lumMod val="5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11B1CE4-F8A0-4669-97A1-68691ABC6E9F}" type="TxLink">
            <a:rPr lang="en-US" sz="2800" b="1" i="0" u="none" strike="noStrike">
              <a:solidFill>
                <a:schemeClr val="bg1"/>
              </a:solidFill>
              <a:latin typeface="Calibri"/>
              <a:ea typeface="+mn-ea"/>
              <a:cs typeface="Calibri"/>
            </a:rPr>
            <a:pPr marL="0" indent="0" algn="ctr"/>
            <a:t>20.4%</a:t>
          </a:fld>
          <a:endParaRPr lang="en-CA" sz="2800" b="1" i="0" u="none" strike="noStrike">
            <a:solidFill>
              <a:schemeClr val="bg1"/>
            </a:solidFill>
            <a:latin typeface="Calibri"/>
            <a:ea typeface="+mn-ea"/>
            <a:cs typeface="Calibri"/>
          </a:endParaRPr>
        </a:p>
      </xdr:txBody>
    </xdr:sp>
    <xdr:clientData/>
  </xdr:twoCellAnchor>
  <xdr:twoCellAnchor editAs="absolute">
    <xdr:from>
      <xdr:col>9</xdr:col>
      <xdr:colOff>78794</xdr:colOff>
      <xdr:row>5</xdr:row>
      <xdr:rowOff>84116</xdr:rowOff>
    </xdr:from>
    <xdr:to>
      <xdr:col>11</xdr:col>
      <xdr:colOff>201259</xdr:colOff>
      <xdr:row>6</xdr:row>
      <xdr:rowOff>85180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632460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Sales growth vs PY</a:t>
          </a:r>
        </a:p>
      </xdr:txBody>
    </xdr:sp>
    <xdr:clientData/>
  </xdr:twoCellAnchor>
  <xdr:twoCellAnchor editAs="absolute">
    <xdr:from>
      <xdr:col>13</xdr:col>
      <xdr:colOff>29425</xdr:colOff>
      <xdr:row>4</xdr:row>
      <xdr:rowOff>121444</xdr:rowOff>
    </xdr:from>
    <xdr:to>
      <xdr:col>15</xdr:col>
      <xdr:colOff>588556</xdr:colOff>
      <xdr:row>9</xdr:row>
      <xdr:rowOff>66675</xdr:rowOff>
    </xdr:to>
    <xdr:sp macro="" textlink="Working!C5">
      <xdr:nvSpPr>
        <xdr:cNvPr id="25" name="Rectangle: Rounded Corners 24">
          <a:extLst>
            <a:ext uri="{FF2B5EF4-FFF2-40B4-BE49-F238E27FC236}">
              <a16:creationId xmlns:a16="http://schemas.microsoft.com/office/drawing/2014/main" id="{00000000-0008-0000-0000-000019000000}"/>
            </a:ext>
          </a:extLst>
        </xdr:cNvPr>
        <xdr:cNvSpPr/>
      </xdr:nvSpPr>
      <xdr:spPr>
        <a:xfrm>
          <a:off x="8578850" y="845344"/>
          <a:ext cx="1828800" cy="850106"/>
        </a:xfrm>
        <a:prstGeom prst="roundRect">
          <a:avLst/>
        </a:prstGeom>
        <a:solidFill>
          <a:schemeClr val="accent5">
            <a:lumMod val="5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079572F1-B2BB-4B83-AA6F-B05E2913C051}" type="TxLink">
            <a:rPr lang="en-US" sz="2800" b="1" i="0" u="none" strike="noStrike">
              <a:solidFill>
                <a:schemeClr val="bg1"/>
              </a:solidFill>
              <a:latin typeface="Calibri"/>
              <a:ea typeface="+mn-ea"/>
              <a:cs typeface="Calibri"/>
            </a:rPr>
            <a:pPr marL="0" indent="0" algn="ctr"/>
            <a:t> 93,439 </a:t>
          </a:fld>
          <a:endParaRPr lang="en-CA" sz="2800" b="1" i="0" u="none" strike="noStrike">
            <a:solidFill>
              <a:schemeClr val="bg1"/>
            </a:solidFill>
            <a:latin typeface="Calibri"/>
            <a:ea typeface="+mn-ea"/>
            <a:cs typeface="Calibri"/>
          </a:endParaRPr>
        </a:p>
      </xdr:txBody>
    </xdr:sp>
    <xdr:clientData/>
  </xdr:twoCellAnchor>
  <xdr:twoCellAnchor editAs="absolute">
    <xdr:from>
      <xdr:col>13</xdr:col>
      <xdr:colOff>208392</xdr:colOff>
      <xdr:row>5</xdr:row>
      <xdr:rowOff>84116</xdr:rowOff>
    </xdr:from>
    <xdr:to>
      <xdr:col>15</xdr:col>
      <xdr:colOff>391181</xdr:colOff>
      <xdr:row>6</xdr:row>
      <xdr:rowOff>85180</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877887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Profit Latest Year</a:t>
          </a:r>
        </a:p>
      </xdr:txBody>
    </xdr:sp>
    <xdr:clientData/>
  </xdr:twoCellAnchor>
  <xdr:twoCellAnchor editAs="absolute">
    <xdr:from>
      <xdr:col>16</xdr:col>
      <xdr:colOff>564060</xdr:colOff>
      <xdr:row>4</xdr:row>
      <xdr:rowOff>116682</xdr:rowOff>
    </xdr:from>
    <xdr:to>
      <xdr:col>20</xdr:col>
      <xdr:colOff>418722</xdr:colOff>
      <xdr:row>9</xdr:row>
      <xdr:rowOff>68263</xdr:rowOff>
    </xdr:to>
    <xdr:sp macro="" textlink="Working!C4">
      <xdr:nvSpPr>
        <xdr:cNvPr id="28" name="Rectangle: Rounded Corners 27">
          <a:extLst>
            <a:ext uri="{FF2B5EF4-FFF2-40B4-BE49-F238E27FC236}">
              <a16:creationId xmlns:a16="http://schemas.microsoft.com/office/drawing/2014/main" id="{00000000-0008-0000-0000-00001C000000}"/>
            </a:ext>
          </a:extLst>
        </xdr:cNvPr>
        <xdr:cNvSpPr/>
      </xdr:nvSpPr>
      <xdr:spPr>
        <a:xfrm>
          <a:off x="11039475" y="840582"/>
          <a:ext cx="1828800" cy="856456"/>
        </a:xfrm>
        <a:prstGeom prst="roundRect">
          <a:avLst/>
        </a:prstGeom>
        <a:solidFill>
          <a:schemeClr val="accent5">
            <a:lumMod val="5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66493FAC-22E2-41D5-BB35-C2C1899B1C19}" type="TxLink">
            <a:rPr lang="en-US" sz="2800" b="1" i="0" u="none" strike="noStrike">
              <a:solidFill>
                <a:schemeClr val="bg1"/>
              </a:solidFill>
              <a:latin typeface="Calibri"/>
              <a:ea typeface="+mn-ea"/>
              <a:cs typeface="Calibri"/>
            </a:rPr>
            <a:pPr marL="0" indent="0" algn="ctr"/>
            <a:t> 81,795 </a:t>
          </a:fld>
          <a:endParaRPr lang="en-CA" sz="2800" b="1" i="0" u="none" strike="noStrike">
            <a:solidFill>
              <a:schemeClr val="bg1"/>
            </a:solidFill>
            <a:latin typeface="Calibri"/>
            <a:ea typeface="+mn-ea"/>
            <a:cs typeface="Calibri"/>
          </a:endParaRPr>
        </a:p>
      </xdr:txBody>
    </xdr:sp>
    <xdr:clientData/>
  </xdr:twoCellAnchor>
  <xdr:twoCellAnchor editAs="absolute">
    <xdr:from>
      <xdr:col>17</xdr:col>
      <xdr:colOff>115180</xdr:colOff>
      <xdr:row>5</xdr:row>
      <xdr:rowOff>86777</xdr:rowOff>
    </xdr:from>
    <xdr:to>
      <xdr:col>20</xdr:col>
      <xdr:colOff>215522</xdr:colOff>
      <xdr:row>6</xdr:row>
      <xdr:rowOff>82898</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1239500" y="985302"/>
          <a:ext cx="1428750" cy="18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Profit Last Year</a:t>
          </a:r>
        </a:p>
      </xdr:txBody>
    </xdr:sp>
    <xdr:clientData/>
  </xdr:twoCellAnchor>
  <xdr:twoCellAnchor editAs="absolute">
    <xdr:from>
      <xdr:col>21</xdr:col>
      <xdr:colOff>85346</xdr:colOff>
      <xdr:row>4</xdr:row>
      <xdr:rowOff>121444</xdr:rowOff>
    </xdr:from>
    <xdr:to>
      <xdr:col>23</xdr:col>
      <xdr:colOff>606322</xdr:colOff>
      <xdr:row>9</xdr:row>
      <xdr:rowOff>66675</xdr:rowOff>
    </xdr:to>
    <xdr:sp macro="" textlink="Working!F5">
      <xdr:nvSpPr>
        <xdr:cNvPr id="31" name="Rectangle: Rounded Corners 30">
          <a:extLst>
            <a:ext uri="{FF2B5EF4-FFF2-40B4-BE49-F238E27FC236}">
              <a16:creationId xmlns:a16="http://schemas.microsoft.com/office/drawing/2014/main" id="{00000000-0008-0000-0000-00001F000000}"/>
            </a:ext>
          </a:extLst>
        </xdr:cNvPr>
        <xdr:cNvSpPr/>
      </xdr:nvSpPr>
      <xdr:spPr>
        <a:xfrm>
          <a:off x="13487400" y="845344"/>
          <a:ext cx="1828800" cy="850106"/>
        </a:xfrm>
        <a:prstGeom prst="roundRect">
          <a:avLst/>
        </a:prstGeom>
        <a:solidFill>
          <a:schemeClr val="accent5">
            <a:lumMod val="5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A8EE328-E350-48D5-A0FE-7A81464E5360}" type="TxLink">
            <a:rPr lang="en-US" sz="2800" b="1" i="0" u="none" strike="noStrike">
              <a:solidFill>
                <a:schemeClr val="bg1"/>
              </a:solidFill>
              <a:latin typeface="Calibri"/>
              <a:ea typeface="+mn-ea"/>
              <a:cs typeface="Calibri"/>
            </a:rPr>
            <a:pPr marL="0" indent="0" algn="ctr"/>
            <a:t>14.2%</a:t>
          </a:fld>
          <a:endParaRPr lang="en-CA" sz="2800" b="1" i="0" u="none" strike="noStrike">
            <a:solidFill>
              <a:schemeClr val="bg1"/>
            </a:solidFill>
            <a:latin typeface="Calibri"/>
            <a:ea typeface="+mn-ea"/>
            <a:cs typeface="Calibri"/>
          </a:endParaRPr>
        </a:p>
      </xdr:txBody>
    </xdr:sp>
    <xdr:clientData/>
  </xdr:twoCellAnchor>
  <xdr:twoCellAnchor editAs="absolute">
    <xdr:from>
      <xdr:col>21</xdr:col>
      <xdr:colOff>285371</xdr:colOff>
      <xdr:row>5</xdr:row>
      <xdr:rowOff>84116</xdr:rowOff>
    </xdr:from>
    <xdr:to>
      <xdr:col>23</xdr:col>
      <xdr:colOff>394062</xdr:colOff>
      <xdr:row>6</xdr:row>
      <xdr:rowOff>85180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368742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Profit</a:t>
          </a:r>
          <a:r>
            <a:rPr lang="en-CA" sz="1100" baseline="0">
              <a:solidFill>
                <a:schemeClr val="bg1">
                  <a:lumMod val="95000"/>
                </a:schemeClr>
              </a:solidFill>
            </a:rPr>
            <a:t> growth vs PY</a:t>
          </a:r>
          <a:endParaRPr lang="en-CA" sz="1100">
            <a:solidFill>
              <a:schemeClr val="bg1">
                <a:lumMod val="95000"/>
              </a:schemeClr>
            </a:solidFill>
          </a:endParaRPr>
        </a:p>
      </xdr:txBody>
    </xdr:sp>
    <xdr:clientData/>
  </xdr:twoCellAnchor>
  <xdr:twoCellAnchor>
    <xdr:from>
      <xdr:col>0</xdr:col>
      <xdr:colOff>133350</xdr:colOff>
      <xdr:row>26</xdr:row>
      <xdr:rowOff>95250</xdr:rowOff>
    </xdr:from>
    <xdr:to>
      <xdr:col>28</xdr:col>
      <xdr:colOff>120650</xdr:colOff>
      <xdr:row>26</xdr:row>
      <xdr:rowOff>95250</xdr:rowOff>
    </xdr:to>
    <xdr:cxnSp macro="">
      <xdr:nvCxnSpPr>
        <xdr:cNvPr id="33" name="Straight Connector 32">
          <a:extLst>
            <a:ext uri="{FF2B5EF4-FFF2-40B4-BE49-F238E27FC236}">
              <a16:creationId xmlns:a16="http://schemas.microsoft.com/office/drawing/2014/main" id="{00000000-0008-0000-0000-000021000000}"/>
            </a:ext>
          </a:extLst>
        </xdr:cNvPr>
        <xdr:cNvCxnSpPr/>
      </xdr:nvCxnSpPr>
      <xdr:spPr>
        <a:xfrm>
          <a:off x="133350" y="5067300"/>
          <a:ext cx="17341850"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635000</xdr:colOff>
      <xdr:row>30</xdr:row>
      <xdr:rowOff>0</xdr:rowOff>
    </xdr:from>
    <xdr:to>
      <xdr:col>12</xdr:col>
      <xdr:colOff>247650</xdr:colOff>
      <xdr:row>42</xdr:row>
      <xdr:rowOff>66675</xdr:rowOff>
    </xdr:to>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149225</xdr:colOff>
      <xdr:row>29</xdr:row>
      <xdr:rowOff>6351</xdr:rowOff>
    </xdr:from>
    <xdr:to>
      <xdr:col>25</xdr:col>
      <xdr:colOff>69849</xdr:colOff>
      <xdr:row>41</xdr:row>
      <xdr:rowOff>9525</xdr:rowOff>
    </xdr:to>
    <xdr:graphicFrame macro="">
      <xdr:nvGraphicFramePr>
        <xdr:cNvPr id="35" name="Chart 34">
          <a:extLst>
            <a:ext uri="{FF2B5EF4-FFF2-40B4-BE49-F238E27FC236}">
              <a16:creationId xmlns:a16="http://schemas.microsoft.com/office/drawing/2014/main" id="{00000000-0008-0000-0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550195</xdr:colOff>
      <xdr:row>0</xdr:row>
      <xdr:rowOff>141058</xdr:rowOff>
    </xdr:from>
    <xdr:to>
      <xdr:col>10</xdr:col>
      <xdr:colOff>335652</xdr:colOff>
      <xdr:row>3</xdr:row>
      <xdr:rowOff>44958</xdr:rowOff>
    </xdr:to>
    <mc:AlternateContent xmlns:mc="http://schemas.openxmlformats.org/markup-compatibility/2006">
      <mc:Choice xmlns:a14="http://schemas.microsoft.com/office/drawing/2010/main" Requires="a14">
        <xdr:graphicFrame macro="">
          <xdr:nvGraphicFramePr>
            <xdr:cNvPr id="36" name="Category">
              <a:extLst>
                <a:ext uri="{FF2B5EF4-FFF2-40B4-BE49-F238E27FC236}">
                  <a16:creationId xmlns:a16="http://schemas.microsoft.com/office/drawing/2014/main" id="{00000000-0008-0000-0000-000024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2228409" y="141058"/>
              <a:ext cx="5001529" cy="4481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393246</xdr:colOff>
      <xdr:row>0</xdr:row>
      <xdr:rowOff>141061</xdr:rowOff>
    </xdr:from>
    <xdr:to>
      <xdr:col>22</xdr:col>
      <xdr:colOff>549019</xdr:colOff>
      <xdr:row>3</xdr:row>
      <xdr:rowOff>44961</xdr:rowOff>
    </xdr:to>
    <mc:AlternateContent xmlns:mc="http://schemas.openxmlformats.org/markup-compatibility/2006">
      <mc:Choice xmlns:a14="http://schemas.microsoft.com/office/drawing/2010/main" Requires="a14">
        <xdr:graphicFrame macro="">
          <xdr:nvGraphicFramePr>
            <xdr:cNvPr id="37" name="Segment">
              <a:extLst>
                <a:ext uri="{FF2B5EF4-FFF2-40B4-BE49-F238E27FC236}">
                  <a16:creationId xmlns:a16="http://schemas.microsoft.com/office/drawing/2014/main" id="{00000000-0008-0000-0000-000025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9274175" y="141061"/>
              <a:ext cx="5389987" cy="4481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1035049</xdr:colOff>
      <xdr:row>10</xdr:row>
      <xdr:rowOff>284163</xdr:rowOff>
    </xdr:from>
    <xdr:to>
      <xdr:col>11</xdr:col>
      <xdr:colOff>464618</xdr:colOff>
      <xdr:row>12</xdr:row>
      <xdr:rowOff>102338</xdr:rowOff>
    </xdr:to>
    <mc:AlternateContent xmlns:mc="http://schemas.openxmlformats.org/markup-compatibility/2006" xmlns:a14="http://schemas.microsoft.com/office/drawing/2010/main">
      <mc:Choice Requires="a14">
        <xdr:graphicFrame macro="">
          <xdr:nvGraphicFramePr>
            <xdr:cNvPr id="38" name="Category_Table1">
              <a:extLst>
                <a:ext uri="{FF2B5EF4-FFF2-40B4-BE49-F238E27FC236}">
                  <a16:creationId xmlns:a16="http://schemas.microsoft.com/office/drawing/2014/main" id="{00000000-0008-0000-0000-000026000000}"/>
                </a:ext>
              </a:extLst>
            </xdr:cNvPr>
            <xdr:cNvGraphicFramePr/>
          </xdr:nvGraphicFramePr>
          <xdr:xfrm>
            <a:off x="0" y="0"/>
            <a:ext cx="0" cy="0"/>
          </xdr:xfrm>
          <a:graphic>
            <a:graphicData uri="http://schemas.microsoft.com/office/drawing/2010/slicer">
              <sle:slicer xmlns:sle="http://schemas.microsoft.com/office/drawing/2010/slicer" name="Category_Table1"/>
            </a:graphicData>
          </a:graphic>
        </xdr:graphicFrame>
      </mc:Choice>
      <mc:Fallback xmlns="">
        <xdr:sp macro="" textlink="">
          <xdr:nvSpPr>
            <xdr:cNvPr id="0" name=""/>
            <xdr:cNvSpPr>
              <a:spLocks noTextEdit="1"/>
            </xdr:cNvSpPr>
          </xdr:nvSpPr>
          <xdr:spPr>
            <a:xfrm>
              <a:off x="1647824" y="2093913"/>
              <a:ext cx="63817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215899</xdr:colOff>
      <xdr:row>10</xdr:row>
      <xdr:rowOff>282575</xdr:rowOff>
    </xdr:from>
    <xdr:to>
      <xdr:col>23</xdr:col>
      <xdr:colOff>645352</xdr:colOff>
      <xdr:row>12</xdr:row>
      <xdr:rowOff>107100</xdr:rowOff>
    </xdr:to>
    <mc:AlternateContent xmlns:mc="http://schemas.openxmlformats.org/markup-compatibility/2006" xmlns:a14="http://schemas.microsoft.com/office/drawing/2010/main">
      <mc:Choice Requires="a14">
        <xdr:graphicFrame macro="">
          <xdr:nvGraphicFramePr>
            <xdr:cNvPr id="39" name="Segment_table">
              <a:extLst>
                <a:ext uri="{FF2B5EF4-FFF2-40B4-BE49-F238E27FC236}">
                  <a16:creationId xmlns:a16="http://schemas.microsoft.com/office/drawing/2014/main" id="{00000000-0008-0000-0000-000027000000}"/>
                </a:ext>
              </a:extLst>
            </xdr:cNvPr>
            <xdr:cNvGraphicFramePr/>
          </xdr:nvGraphicFramePr>
          <xdr:xfrm>
            <a:off x="0" y="0"/>
            <a:ext cx="0" cy="0"/>
          </xdr:xfrm>
          <a:graphic>
            <a:graphicData uri="http://schemas.microsoft.com/office/drawing/2010/slicer">
              <sle:slicer xmlns:sle="http://schemas.microsoft.com/office/drawing/2010/slicer" name="Segment_table"/>
            </a:graphicData>
          </a:graphic>
        </xdr:graphicFrame>
      </mc:Choice>
      <mc:Fallback xmlns="">
        <xdr:sp macro="" textlink="">
          <xdr:nvSpPr>
            <xdr:cNvPr id="0" name=""/>
            <xdr:cNvSpPr>
              <a:spLocks noTextEdit="1"/>
            </xdr:cNvSpPr>
          </xdr:nvSpPr>
          <xdr:spPr>
            <a:xfrm>
              <a:off x="8439149" y="2092325"/>
              <a:ext cx="6594475"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914400</xdr:colOff>
      <xdr:row>27</xdr:row>
      <xdr:rowOff>33335</xdr:rowOff>
    </xdr:from>
    <xdr:to>
      <xdr:col>8</xdr:col>
      <xdr:colOff>602669</xdr:colOff>
      <xdr:row>29</xdr:row>
      <xdr:rowOff>124560</xdr:rowOff>
    </xdr:to>
    <mc:AlternateContent xmlns:mc="http://schemas.openxmlformats.org/markup-compatibility/2006" xmlns:a14="http://schemas.microsoft.com/office/drawing/2010/main">
      <mc:Choice Requires="a14">
        <xdr:graphicFrame macro="">
          <xdr:nvGraphicFramePr>
            <xdr:cNvPr id="40" name="Segment_charts">
              <a:extLst>
                <a:ext uri="{FF2B5EF4-FFF2-40B4-BE49-F238E27FC236}">
                  <a16:creationId xmlns:a16="http://schemas.microsoft.com/office/drawing/2014/main" id="{00000000-0008-0000-0000-000028000000}"/>
                </a:ext>
              </a:extLst>
            </xdr:cNvPr>
            <xdr:cNvGraphicFramePr/>
          </xdr:nvGraphicFramePr>
          <xdr:xfrm>
            <a:off x="0" y="0"/>
            <a:ext cx="0" cy="0"/>
          </xdr:xfrm>
          <a:graphic>
            <a:graphicData uri="http://schemas.microsoft.com/office/drawing/2010/slicer">
              <sle:slicer xmlns:sle="http://schemas.microsoft.com/office/drawing/2010/slicer" name="Segment_charts"/>
            </a:graphicData>
          </a:graphic>
        </xdr:graphicFrame>
      </mc:Choice>
      <mc:Fallback xmlns="">
        <xdr:sp macro="" textlink="">
          <xdr:nvSpPr>
            <xdr:cNvPr id="0" name=""/>
            <xdr:cNvSpPr>
              <a:spLocks noTextEdit="1"/>
            </xdr:cNvSpPr>
          </xdr:nvSpPr>
          <xdr:spPr>
            <a:xfrm>
              <a:off x="1524000" y="5202235"/>
              <a:ext cx="4378325"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482601</xdr:colOff>
      <xdr:row>27</xdr:row>
      <xdr:rowOff>38098</xdr:rowOff>
    </xdr:from>
    <xdr:to>
      <xdr:col>24</xdr:col>
      <xdr:colOff>67958</xdr:colOff>
      <xdr:row>29</xdr:row>
      <xdr:rowOff>126148</xdr:rowOff>
    </xdr:to>
    <mc:AlternateContent xmlns:mc="http://schemas.openxmlformats.org/markup-compatibility/2006" xmlns:a14="http://schemas.microsoft.com/office/drawing/2010/main">
      <mc:Choice Requires="a14">
        <xdr:graphicFrame macro="">
          <xdr:nvGraphicFramePr>
            <xdr:cNvPr id="41" name="Category_charts">
              <a:extLst>
                <a:ext uri="{FF2B5EF4-FFF2-40B4-BE49-F238E27FC236}">
                  <a16:creationId xmlns:a16="http://schemas.microsoft.com/office/drawing/2014/main" id="{00000000-0008-0000-0000-000029000000}"/>
                </a:ext>
              </a:extLst>
            </xdr:cNvPr>
            <xdr:cNvGraphicFramePr/>
          </xdr:nvGraphicFramePr>
          <xdr:xfrm>
            <a:off x="0" y="0"/>
            <a:ext cx="0" cy="0"/>
          </xdr:xfrm>
          <a:graphic>
            <a:graphicData uri="http://schemas.microsoft.com/office/drawing/2010/slicer">
              <sle:slicer xmlns:sle="http://schemas.microsoft.com/office/drawing/2010/slicer" name="Category_charts"/>
            </a:graphicData>
          </a:graphic>
        </xdr:graphicFrame>
      </mc:Choice>
      <mc:Fallback xmlns="">
        <xdr:sp macro="" textlink="">
          <xdr:nvSpPr>
            <xdr:cNvPr id="0" name=""/>
            <xdr:cNvSpPr>
              <a:spLocks noTextEdit="1"/>
            </xdr:cNvSpPr>
          </xdr:nvSpPr>
          <xdr:spPr>
            <a:xfrm>
              <a:off x="10591801" y="5210173"/>
              <a:ext cx="4495799" cy="4468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857250</xdr:colOff>
      <xdr:row>27</xdr:row>
      <xdr:rowOff>38098</xdr:rowOff>
    </xdr:from>
    <xdr:to>
      <xdr:col>16</xdr:col>
      <xdr:colOff>64056</xdr:colOff>
      <xdr:row>29</xdr:row>
      <xdr:rowOff>122973</xdr:rowOff>
    </xdr:to>
    <mc:AlternateContent xmlns:mc="http://schemas.openxmlformats.org/markup-compatibility/2006" xmlns:a14="http://schemas.microsoft.com/office/drawing/2010/main">
      <mc:Choice Requires="a14">
        <xdr:graphicFrame macro="">
          <xdr:nvGraphicFramePr>
            <xdr:cNvPr id="42" name="ShipMode_charts">
              <a:extLst>
                <a:ext uri="{FF2B5EF4-FFF2-40B4-BE49-F238E27FC236}">
                  <a16:creationId xmlns:a16="http://schemas.microsoft.com/office/drawing/2014/main" id="{00000000-0008-0000-0000-00002A000000}"/>
                </a:ext>
              </a:extLst>
            </xdr:cNvPr>
            <xdr:cNvGraphicFramePr/>
          </xdr:nvGraphicFramePr>
          <xdr:xfrm>
            <a:off x="0" y="0"/>
            <a:ext cx="0" cy="0"/>
          </xdr:xfrm>
          <a:graphic>
            <a:graphicData uri="http://schemas.microsoft.com/office/drawing/2010/slicer">
              <sle:slicer xmlns:sle="http://schemas.microsoft.com/office/drawing/2010/slicer" name="ShipMode_charts"/>
            </a:graphicData>
          </a:graphic>
        </xdr:graphicFrame>
      </mc:Choice>
      <mc:Fallback xmlns="">
        <xdr:sp macro="" textlink="">
          <xdr:nvSpPr>
            <xdr:cNvPr id="0" name=""/>
            <xdr:cNvSpPr>
              <a:spLocks noTextEdit="1"/>
            </xdr:cNvSpPr>
          </xdr:nvSpPr>
          <xdr:spPr>
            <a:xfrm>
              <a:off x="5972175" y="5210173"/>
              <a:ext cx="43878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26</xdr:col>
          <xdr:colOff>82550</xdr:colOff>
          <xdr:row>29</xdr:row>
          <xdr:rowOff>25400</xdr:rowOff>
        </xdr:from>
        <xdr:to>
          <xdr:col>27</xdr:col>
          <xdr:colOff>419100</xdr:colOff>
          <xdr:row>31</xdr:row>
          <xdr:rowOff>25400</xdr:rowOff>
        </xdr:to>
        <xdr:sp macro="" textlink="">
          <xdr:nvSpPr>
            <xdr:cNvPr id="4097" name="Option 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101600</xdr:colOff>
          <xdr:row>30</xdr:row>
          <xdr:rowOff>139700</xdr:rowOff>
        </xdr:from>
        <xdr:to>
          <xdr:col>27</xdr:col>
          <xdr:colOff>292100</xdr:colOff>
          <xdr:row>32</xdr:row>
          <xdr:rowOff>139700</xdr:rowOff>
        </xdr:to>
        <xdr:sp macro="" textlink="">
          <xdr:nvSpPr>
            <xdr:cNvPr id="4098" name="Option 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Bottom 10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142875</xdr:colOff>
      <xdr:row>9</xdr:row>
      <xdr:rowOff>19050</xdr:rowOff>
    </xdr:from>
    <xdr:to>
      <xdr:col>28</xdr:col>
      <xdr:colOff>133350</xdr:colOff>
      <xdr:row>9</xdr:row>
      <xdr:rowOff>19050</xdr:rowOff>
    </xdr:to>
    <xdr:cxnSp macro="">
      <xdr:nvCxnSpPr>
        <xdr:cNvPr id="3" name="Straight Connector 2">
          <a:extLst>
            <a:ext uri="{FF2B5EF4-FFF2-40B4-BE49-F238E27FC236}">
              <a16:creationId xmlns:a16="http://schemas.microsoft.com/office/drawing/2014/main" id="{00000000-0008-0000-0500-000003000000}"/>
            </a:ext>
          </a:extLst>
        </xdr:cNvPr>
        <xdr:cNvCxnSpPr/>
      </xdr:nvCxnSpPr>
      <xdr:spPr>
        <a:xfrm>
          <a:off x="142875" y="1869621"/>
          <a:ext cx="17059275"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0</xdr:col>
      <xdr:colOff>161925</xdr:colOff>
      <xdr:row>25</xdr:row>
      <xdr:rowOff>25400</xdr:rowOff>
    </xdr:from>
    <xdr:to>
      <xdr:col>28</xdr:col>
      <xdr:colOff>152400</xdr:colOff>
      <xdr:row>25</xdr:row>
      <xdr:rowOff>25400</xdr:rowOff>
    </xdr:to>
    <xdr:cxnSp macro="">
      <xdr:nvCxnSpPr>
        <xdr:cNvPr id="4" name="Straight Connector 3">
          <a:extLst>
            <a:ext uri="{FF2B5EF4-FFF2-40B4-BE49-F238E27FC236}">
              <a16:creationId xmlns:a16="http://schemas.microsoft.com/office/drawing/2014/main" id="{00000000-0008-0000-0500-000004000000}"/>
            </a:ext>
          </a:extLst>
        </xdr:cNvPr>
        <xdr:cNvCxnSpPr/>
      </xdr:nvCxnSpPr>
      <xdr:spPr>
        <a:xfrm>
          <a:off x="161925" y="5273675"/>
          <a:ext cx="17059275"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1</xdr:col>
      <xdr:colOff>489857</xdr:colOff>
      <xdr:row>3</xdr:row>
      <xdr:rowOff>130630</xdr:rowOff>
    </xdr:from>
    <xdr:to>
      <xdr:col>5</xdr:col>
      <xdr:colOff>130629</xdr:colOff>
      <xdr:row>8</xdr:row>
      <xdr:rowOff>54430</xdr:rowOff>
    </xdr:to>
    <xdr:grpSp>
      <xdr:nvGrpSpPr>
        <xdr:cNvPr id="19" name="Group 18">
          <a:extLst>
            <a:ext uri="{FF2B5EF4-FFF2-40B4-BE49-F238E27FC236}">
              <a16:creationId xmlns:a16="http://schemas.microsoft.com/office/drawing/2014/main" id="{00000000-0008-0000-0500-000013000000}"/>
            </a:ext>
          </a:extLst>
        </xdr:cNvPr>
        <xdr:cNvGrpSpPr/>
      </xdr:nvGrpSpPr>
      <xdr:grpSpPr>
        <a:xfrm>
          <a:off x="1095091" y="696177"/>
          <a:ext cx="2319679" cy="866378"/>
          <a:chOff x="1099457" y="876302"/>
          <a:chExt cx="2079172" cy="849085"/>
        </a:xfrm>
      </xdr:grpSpPr>
      <xdr:sp macro="" textlink="'Working sheet'!B5">
        <xdr:nvSpPr>
          <xdr:cNvPr id="6" name="Rectangle: Rounded Corners 5">
            <a:extLst>
              <a:ext uri="{FF2B5EF4-FFF2-40B4-BE49-F238E27FC236}">
                <a16:creationId xmlns:a16="http://schemas.microsoft.com/office/drawing/2014/main" id="{00000000-0008-0000-0500-000006000000}"/>
              </a:ext>
            </a:extLst>
          </xdr:cNvPr>
          <xdr:cNvSpPr/>
        </xdr:nvSpPr>
        <xdr:spPr>
          <a:xfrm>
            <a:off x="1099457" y="876302"/>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61177F52-32BE-4ABD-9780-E3F54C3890A2}" type="TxLink">
              <a:rPr lang="en-US" sz="2800" b="1" i="0" u="none" strike="noStrike">
                <a:solidFill>
                  <a:srgbClr val="000000"/>
                </a:solidFill>
                <a:latin typeface="+mn-lt"/>
                <a:ea typeface="Calibri"/>
                <a:cs typeface="Calibri"/>
              </a:rPr>
              <a:pPr algn="ctr"/>
              <a:t> 7,33,215.26 </a:t>
            </a:fld>
            <a:endParaRPr lang="en-US" sz="2800" b="1">
              <a:latin typeface="+mn-lt"/>
            </a:endParaRPr>
          </a:p>
        </xdr:txBody>
      </xdr:sp>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1273629" y="979714"/>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Sales Latest</a:t>
            </a:r>
            <a:r>
              <a:rPr lang="en-US" sz="1400" b="1" baseline="0"/>
              <a:t> Year</a:t>
            </a:r>
            <a:endParaRPr lang="en-US" sz="1400" b="1"/>
          </a:p>
        </xdr:txBody>
      </xdr:sp>
    </xdr:grpSp>
    <xdr:clientData/>
  </xdr:twoCellAnchor>
  <xdr:twoCellAnchor>
    <xdr:from>
      <xdr:col>5</xdr:col>
      <xdr:colOff>487680</xdr:colOff>
      <xdr:row>3</xdr:row>
      <xdr:rowOff>130630</xdr:rowOff>
    </xdr:from>
    <xdr:to>
      <xdr:col>9</xdr:col>
      <xdr:colOff>128452</xdr:colOff>
      <xdr:row>8</xdr:row>
      <xdr:rowOff>54430</xdr:rowOff>
    </xdr:to>
    <xdr:sp macro="" textlink="'Working sheet'!B4">
      <xdr:nvSpPr>
        <xdr:cNvPr id="21" name="Rectangle: Rounded Corners 20">
          <a:extLst>
            <a:ext uri="{FF2B5EF4-FFF2-40B4-BE49-F238E27FC236}">
              <a16:creationId xmlns:a16="http://schemas.microsoft.com/office/drawing/2014/main" id="{00000000-0008-0000-0500-000015000000}"/>
            </a:ext>
          </a:extLst>
        </xdr:cNvPr>
        <xdr:cNvSpPr/>
      </xdr:nvSpPr>
      <xdr:spPr>
        <a:xfrm>
          <a:off x="3535680" y="870859"/>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9BB77214-397A-411C-8931-341ED5B7AF6E}" type="TxLink">
            <a:rPr lang="en-US" sz="2400" b="1" i="0" u="none" strike="noStrike">
              <a:solidFill>
                <a:srgbClr val="000000"/>
              </a:solidFill>
              <a:latin typeface="Calibri"/>
              <a:ea typeface="Calibri"/>
              <a:cs typeface="Calibri"/>
            </a:rPr>
            <a:pPr algn="ctr"/>
            <a:t> 6,09,205.60 </a:t>
          </a:fld>
          <a:endParaRPr lang="en-US" sz="5400" b="1">
            <a:latin typeface="+mn-lt"/>
          </a:endParaRPr>
        </a:p>
      </xdr:txBody>
    </xdr:sp>
    <xdr:clientData/>
  </xdr:twoCellAnchor>
  <xdr:twoCellAnchor>
    <xdr:from>
      <xdr:col>6</xdr:col>
      <xdr:colOff>84909</xdr:colOff>
      <xdr:row>4</xdr:row>
      <xdr:rowOff>48984</xdr:rowOff>
    </xdr:from>
    <xdr:to>
      <xdr:col>8</xdr:col>
      <xdr:colOff>574766</xdr:colOff>
      <xdr:row>5</xdr:row>
      <xdr:rowOff>114299</xdr:rowOff>
    </xdr:to>
    <xdr:sp macro="" textlink="">
      <xdr:nvSpPr>
        <xdr:cNvPr id="22" name="TextBox 21">
          <a:extLst>
            <a:ext uri="{FF2B5EF4-FFF2-40B4-BE49-F238E27FC236}">
              <a16:creationId xmlns:a16="http://schemas.microsoft.com/office/drawing/2014/main" id="{00000000-0008-0000-0500-000016000000}"/>
            </a:ext>
          </a:extLst>
        </xdr:cNvPr>
        <xdr:cNvSpPr txBox="1"/>
      </xdr:nvSpPr>
      <xdr:spPr>
        <a:xfrm>
          <a:off x="3742509" y="974270"/>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Sales Latest</a:t>
          </a:r>
          <a:r>
            <a:rPr lang="en-US" sz="1400" b="1" baseline="0"/>
            <a:t> Year</a:t>
          </a:r>
          <a:endParaRPr lang="en-US" sz="1400" b="1"/>
        </a:p>
      </xdr:txBody>
    </xdr:sp>
    <xdr:clientData/>
  </xdr:twoCellAnchor>
  <xdr:twoCellAnchor>
    <xdr:from>
      <xdr:col>9</xdr:col>
      <xdr:colOff>485503</xdr:colOff>
      <xdr:row>3</xdr:row>
      <xdr:rowOff>130630</xdr:rowOff>
    </xdr:from>
    <xdr:to>
      <xdr:col>13</xdr:col>
      <xdr:colOff>126275</xdr:colOff>
      <xdr:row>8</xdr:row>
      <xdr:rowOff>54430</xdr:rowOff>
    </xdr:to>
    <xdr:sp macro="" textlink="'Working sheet'!E4">
      <xdr:nvSpPr>
        <xdr:cNvPr id="24" name="Rectangle: Rounded Corners 23">
          <a:extLst>
            <a:ext uri="{FF2B5EF4-FFF2-40B4-BE49-F238E27FC236}">
              <a16:creationId xmlns:a16="http://schemas.microsoft.com/office/drawing/2014/main" id="{00000000-0008-0000-0500-000018000000}"/>
            </a:ext>
          </a:extLst>
        </xdr:cNvPr>
        <xdr:cNvSpPr/>
      </xdr:nvSpPr>
      <xdr:spPr>
        <a:xfrm>
          <a:off x="5971903" y="870859"/>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82A47AE9-36DC-4B0B-8205-9078CD138636}" type="TxLink">
            <a:rPr lang="en-US" sz="2400" b="1" i="0" u="none" strike="noStrike">
              <a:solidFill>
                <a:srgbClr val="000000"/>
              </a:solidFill>
              <a:latin typeface="Calibri"/>
              <a:ea typeface="Calibri"/>
              <a:cs typeface="Calibri"/>
            </a:rPr>
            <a:pPr marL="0" indent="0" algn="ctr"/>
            <a:t>20%</a:t>
          </a:fld>
          <a:endParaRPr lang="en-US" sz="2400" b="1" i="0" u="none" strike="noStrike">
            <a:solidFill>
              <a:srgbClr val="000000"/>
            </a:solidFill>
            <a:latin typeface="Calibri"/>
            <a:ea typeface="Calibri"/>
            <a:cs typeface="Calibri"/>
          </a:endParaRPr>
        </a:p>
      </xdr:txBody>
    </xdr:sp>
    <xdr:clientData/>
  </xdr:twoCellAnchor>
  <xdr:twoCellAnchor>
    <xdr:from>
      <xdr:col>10</xdr:col>
      <xdr:colOff>50075</xdr:colOff>
      <xdr:row>4</xdr:row>
      <xdr:rowOff>48985</xdr:rowOff>
    </xdr:from>
    <xdr:to>
      <xdr:col>12</xdr:col>
      <xdr:colOff>539932</xdr:colOff>
      <xdr:row>5</xdr:row>
      <xdr:rowOff>114300</xdr:rowOff>
    </xdr:to>
    <xdr:sp macro="" textlink="">
      <xdr:nvSpPr>
        <xdr:cNvPr id="25" name="TextBox 24">
          <a:extLst>
            <a:ext uri="{FF2B5EF4-FFF2-40B4-BE49-F238E27FC236}">
              <a16:creationId xmlns:a16="http://schemas.microsoft.com/office/drawing/2014/main" id="{00000000-0008-0000-0500-000019000000}"/>
            </a:ext>
          </a:extLst>
        </xdr:cNvPr>
        <xdr:cNvSpPr txBox="1"/>
      </xdr:nvSpPr>
      <xdr:spPr>
        <a:xfrm>
          <a:off x="6146075" y="974271"/>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Sales Growth vs PY</a:t>
          </a:r>
        </a:p>
      </xdr:txBody>
    </xdr:sp>
    <xdr:clientData/>
  </xdr:twoCellAnchor>
  <xdr:twoCellAnchor>
    <xdr:from>
      <xdr:col>13</xdr:col>
      <xdr:colOff>483326</xdr:colOff>
      <xdr:row>3</xdr:row>
      <xdr:rowOff>130630</xdr:rowOff>
    </xdr:from>
    <xdr:to>
      <xdr:col>17</xdr:col>
      <xdr:colOff>124098</xdr:colOff>
      <xdr:row>8</xdr:row>
      <xdr:rowOff>54430</xdr:rowOff>
    </xdr:to>
    <xdr:sp macro="" textlink="'Working sheet'!C5">
      <xdr:nvSpPr>
        <xdr:cNvPr id="27" name="Rectangle: Rounded Corners 26">
          <a:extLst>
            <a:ext uri="{FF2B5EF4-FFF2-40B4-BE49-F238E27FC236}">
              <a16:creationId xmlns:a16="http://schemas.microsoft.com/office/drawing/2014/main" id="{00000000-0008-0000-0500-00001B000000}"/>
            </a:ext>
          </a:extLst>
        </xdr:cNvPr>
        <xdr:cNvSpPr/>
      </xdr:nvSpPr>
      <xdr:spPr>
        <a:xfrm>
          <a:off x="8408126" y="870859"/>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783A229-ADCF-4B8B-8B20-9170F7399B7D}" type="TxLink">
            <a:rPr lang="en-US" sz="2400" b="1" i="0" u="none" strike="noStrike">
              <a:solidFill>
                <a:srgbClr val="000000"/>
              </a:solidFill>
              <a:latin typeface="Calibri"/>
              <a:ea typeface="Calibri"/>
              <a:cs typeface="Calibri"/>
            </a:rPr>
            <a:pPr marL="0" indent="0" algn="ctr"/>
            <a:t> 93,439.27 </a:t>
          </a:fld>
          <a:endParaRPr lang="en-US" sz="2400" b="1" i="0" u="none" strike="noStrike">
            <a:solidFill>
              <a:srgbClr val="000000"/>
            </a:solidFill>
            <a:latin typeface="Calibri"/>
            <a:ea typeface="Calibri"/>
            <a:cs typeface="Calibri"/>
          </a:endParaRPr>
        </a:p>
      </xdr:txBody>
    </xdr:sp>
    <xdr:clientData/>
  </xdr:twoCellAnchor>
  <xdr:twoCellAnchor>
    <xdr:from>
      <xdr:col>14</xdr:col>
      <xdr:colOff>47898</xdr:colOff>
      <xdr:row>4</xdr:row>
      <xdr:rowOff>48985</xdr:rowOff>
    </xdr:from>
    <xdr:to>
      <xdr:col>16</xdr:col>
      <xdr:colOff>537755</xdr:colOff>
      <xdr:row>5</xdr:row>
      <xdr:rowOff>114300</xdr:rowOff>
    </xdr:to>
    <xdr:sp macro="" textlink="">
      <xdr:nvSpPr>
        <xdr:cNvPr id="28" name="TextBox 27">
          <a:extLst>
            <a:ext uri="{FF2B5EF4-FFF2-40B4-BE49-F238E27FC236}">
              <a16:creationId xmlns:a16="http://schemas.microsoft.com/office/drawing/2014/main" id="{00000000-0008-0000-0500-00001C000000}"/>
            </a:ext>
          </a:extLst>
        </xdr:cNvPr>
        <xdr:cNvSpPr txBox="1"/>
      </xdr:nvSpPr>
      <xdr:spPr>
        <a:xfrm>
          <a:off x="8582298" y="974271"/>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Profit Latest</a:t>
          </a:r>
          <a:r>
            <a:rPr lang="en-US" sz="1400" b="1" baseline="0"/>
            <a:t> Year</a:t>
          </a:r>
          <a:endParaRPr lang="en-US" sz="1400" b="1"/>
        </a:p>
      </xdr:txBody>
    </xdr:sp>
    <xdr:clientData/>
  </xdr:twoCellAnchor>
  <xdr:twoCellAnchor>
    <xdr:from>
      <xdr:col>17</xdr:col>
      <xdr:colOff>481149</xdr:colOff>
      <xdr:row>3</xdr:row>
      <xdr:rowOff>130630</xdr:rowOff>
    </xdr:from>
    <xdr:to>
      <xdr:col>21</xdr:col>
      <xdr:colOff>121921</xdr:colOff>
      <xdr:row>8</xdr:row>
      <xdr:rowOff>54430</xdr:rowOff>
    </xdr:to>
    <xdr:sp macro="" textlink="'Working sheet'!C4">
      <xdr:nvSpPr>
        <xdr:cNvPr id="30" name="Rectangle: Rounded Corners 29">
          <a:extLst>
            <a:ext uri="{FF2B5EF4-FFF2-40B4-BE49-F238E27FC236}">
              <a16:creationId xmlns:a16="http://schemas.microsoft.com/office/drawing/2014/main" id="{00000000-0008-0000-0500-00001E000000}"/>
            </a:ext>
          </a:extLst>
        </xdr:cNvPr>
        <xdr:cNvSpPr/>
      </xdr:nvSpPr>
      <xdr:spPr>
        <a:xfrm>
          <a:off x="10844349" y="870859"/>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4ADBFC4B-D845-4EF8-BAF3-FFE5D43A23B1}" type="TxLink">
            <a:rPr lang="en-US" sz="2400" b="1" i="0" u="none" strike="noStrike">
              <a:solidFill>
                <a:srgbClr val="000000"/>
              </a:solidFill>
              <a:latin typeface="Calibri"/>
              <a:ea typeface="Calibri"/>
              <a:cs typeface="Calibri"/>
            </a:rPr>
            <a:pPr marL="0" indent="0" algn="ctr"/>
            <a:t> 81,795.17 </a:t>
          </a:fld>
          <a:endParaRPr lang="en-US" sz="2400" b="1" i="0" u="none" strike="noStrike">
            <a:solidFill>
              <a:srgbClr val="000000"/>
            </a:solidFill>
            <a:latin typeface="Calibri"/>
            <a:ea typeface="Calibri"/>
            <a:cs typeface="Calibri"/>
          </a:endParaRPr>
        </a:p>
      </xdr:txBody>
    </xdr:sp>
    <xdr:clientData/>
  </xdr:twoCellAnchor>
  <xdr:twoCellAnchor>
    <xdr:from>
      <xdr:col>18</xdr:col>
      <xdr:colOff>45721</xdr:colOff>
      <xdr:row>4</xdr:row>
      <xdr:rowOff>48985</xdr:rowOff>
    </xdr:from>
    <xdr:to>
      <xdr:col>20</xdr:col>
      <xdr:colOff>535578</xdr:colOff>
      <xdr:row>5</xdr:row>
      <xdr:rowOff>114300</xdr:rowOff>
    </xdr:to>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11018521" y="974271"/>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Profit  Latest</a:t>
          </a:r>
          <a:r>
            <a:rPr lang="en-US" sz="1400" b="1" baseline="0"/>
            <a:t> Year</a:t>
          </a:r>
          <a:endParaRPr lang="en-US" sz="1400" b="1"/>
        </a:p>
      </xdr:txBody>
    </xdr:sp>
    <xdr:clientData/>
  </xdr:twoCellAnchor>
  <xdr:twoCellAnchor>
    <xdr:from>
      <xdr:col>21</xdr:col>
      <xdr:colOff>478971</xdr:colOff>
      <xdr:row>3</xdr:row>
      <xdr:rowOff>130630</xdr:rowOff>
    </xdr:from>
    <xdr:to>
      <xdr:col>25</xdr:col>
      <xdr:colOff>119743</xdr:colOff>
      <xdr:row>8</xdr:row>
      <xdr:rowOff>54430</xdr:rowOff>
    </xdr:to>
    <xdr:sp macro="" textlink="'Working sheet'!F4">
      <xdr:nvSpPr>
        <xdr:cNvPr id="33" name="Rectangle: Rounded Corners 32">
          <a:extLst>
            <a:ext uri="{FF2B5EF4-FFF2-40B4-BE49-F238E27FC236}">
              <a16:creationId xmlns:a16="http://schemas.microsoft.com/office/drawing/2014/main" id="{00000000-0008-0000-0500-000021000000}"/>
            </a:ext>
          </a:extLst>
        </xdr:cNvPr>
        <xdr:cNvSpPr/>
      </xdr:nvSpPr>
      <xdr:spPr>
        <a:xfrm>
          <a:off x="13280571" y="870859"/>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7BE916FD-2D4E-43D3-B464-075C00A6C181}" type="TxLink">
            <a:rPr lang="en-US" sz="2400" b="1" i="0" u="none" strike="noStrike">
              <a:solidFill>
                <a:srgbClr val="000000"/>
              </a:solidFill>
              <a:latin typeface="Calibri"/>
              <a:ea typeface="Calibri"/>
              <a:cs typeface="Calibri"/>
            </a:rPr>
            <a:pPr marL="0" indent="0" algn="ctr"/>
            <a:t>14%</a:t>
          </a:fld>
          <a:endParaRPr lang="en-US" sz="2400" b="1" i="0" u="none" strike="noStrike">
            <a:solidFill>
              <a:srgbClr val="000000"/>
            </a:solidFill>
            <a:latin typeface="Calibri"/>
            <a:ea typeface="Calibri"/>
            <a:cs typeface="Calibri"/>
          </a:endParaRPr>
        </a:p>
      </xdr:txBody>
    </xdr:sp>
    <xdr:clientData/>
  </xdr:twoCellAnchor>
  <xdr:twoCellAnchor>
    <xdr:from>
      <xdr:col>22</xdr:col>
      <xdr:colOff>43543</xdr:colOff>
      <xdr:row>4</xdr:row>
      <xdr:rowOff>48985</xdr:rowOff>
    </xdr:from>
    <xdr:to>
      <xdr:col>24</xdr:col>
      <xdr:colOff>533400</xdr:colOff>
      <xdr:row>5</xdr:row>
      <xdr:rowOff>114300</xdr:rowOff>
    </xdr:to>
    <xdr:sp macro="" textlink="">
      <xdr:nvSpPr>
        <xdr:cNvPr id="34" name="TextBox 33">
          <a:extLst>
            <a:ext uri="{FF2B5EF4-FFF2-40B4-BE49-F238E27FC236}">
              <a16:creationId xmlns:a16="http://schemas.microsoft.com/office/drawing/2014/main" id="{00000000-0008-0000-0500-000022000000}"/>
            </a:ext>
          </a:extLst>
        </xdr:cNvPr>
        <xdr:cNvSpPr txBox="1"/>
      </xdr:nvSpPr>
      <xdr:spPr>
        <a:xfrm>
          <a:off x="13454743" y="974271"/>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Profit</a:t>
          </a:r>
          <a:r>
            <a:rPr lang="en-US" sz="1400" b="1" baseline="0"/>
            <a:t> Growth vs PY</a:t>
          </a:r>
          <a:endParaRPr lang="en-US" sz="1400" b="1"/>
        </a:p>
      </xdr:txBody>
    </xdr:sp>
    <xdr:clientData/>
  </xdr:twoCellAnchor>
  <xdr:twoCellAnchor>
    <xdr:from>
      <xdr:col>2</xdr:col>
      <xdr:colOff>304801</xdr:colOff>
      <xdr:row>27</xdr:row>
      <xdr:rowOff>174171</xdr:rowOff>
    </xdr:from>
    <xdr:to>
      <xdr:col>13</xdr:col>
      <xdr:colOff>348344</xdr:colOff>
      <xdr:row>49</xdr:row>
      <xdr:rowOff>126274</xdr:rowOff>
    </xdr:to>
    <xdr:graphicFrame macro="">
      <xdr:nvGraphicFramePr>
        <xdr:cNvPr id="35" name="Chart 34">
          <a:extLst>
            <a:ext uri="{FF2B5EF4-FFF2-40B4-BE49-F238E27FC236}">
              <a16:creationId xmlns:a16="http://schemas.microsoft.com/office/drawing/2014/main" id="{00000000-0008-0000-05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381000</xdr:colOff>
      <xdr:row>28</xdr:row>
      <xdr:rowOff>97971</xdr:rowOff>
    </xdr:from>
    <xdr:to>
      <xdr:col>25</xdr:col>
      <xdr:colOff>391886</xdr:colOff>
      <xdr:row>49</xdr:row>
      <xdr:rowOff>130628</xdr:rowOff>
    </xdr:to>
    <xdr:graphicFrame macro="">
      <xdr:nvGraphicFramePr>
        <xdr:cNvPr id="36" name="Chart 35">
          <a:extLst>
            <a:ext uri="{FF2B5EF4-FFF2-40B4-BE49-F238E27FC236}">
              <a16:creationId xmlns:a16="http://schemas.microsoft.com/office/drawing/2014/main" id="{00000000-0008-0000-05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65314</xdr:colOff>
      <xdr:row>9</xdr:row>
      <xdr:rowOff>59871</xdr:rowOff>
    </xdr:from>
    <xdr:to>
      <xdr:col>12</xdr:col>
      <xdr:colOff>468086</xdr:colOff>
      <xdr:row>11</xdr:row>
      <xdr:rowOff>146956</xdr:rowOff>
    </xdr:to>
    <mc:AlternateContent xmlns:mc="http://schemas.openxmlformats.org/markup-compatibility/2006" xmlns:a14="http://schemas.microsoft.com/office/drawing/2010/main">
      <mc:Choice Requires="a14">
        <xdr:graphicFrame macro="">
          <xdr:nvGraphicFramePr>
            <xdr:cNvPr id="37" name="Category 2">
              <a:extLst>
                <a:ext uri="{FF2B5EF4-FFF2-40B4-BE49-F238E27FC236}">
                  <a16:creationId xmlns:a16="http://schemas.microsoft.com/office/drawing/2014/main" id="{00000000-0008-0000-0500-000025000000}"/>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284514" y="1725385"/>
              <a:ext cx="7598229"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566057</xdr:colOff>
      <xdr:row>9</xdr:row>
      <xdr:rowOff>59871</xdr:rowOff>
    </xdr:from>
    <xdr:to>
      <xdr:col>24</xdr:col>
      <xdr:colOff>424542</xdr:colOff>
      <xdr:row>11</xdr:row>
      <xdr:rowOff>146957</xdr:rowOff>
    </xdr:to>
    <mc:AlternateContent xmlns:mc="http://schemas.openxmlformats.org/markup-compatibility/2006" xmlns:a14="http://schemas.microsoft.com/office/drawing/2010/main">
      <mc:Choice Requires="a14">
        <xdr:graphicFrame macro="">
          <xdr:nvGraphicFramePr>
            <xdr:cNvPr id="38" name="Segment 2">
              <a:extLst>
                <a:ext uri="{FF2B5EF4-FFF2-40B4-BE49-F238E27FC236}">
                  <a16:creationId xmlns:a16="http://schemas.microsoft.com/office/drawing/2014/main" id="{00000000-0008-0000-0500-000026000000}"/>
                </a:ext>
              </a:extLst>
            </xdr:cNvPr>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9579428" y="1725385"/>
              <a:ext cx="7815943" cy="4572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250371</xdr:colOff>
      <xdr:row>25</xdr:row>
      <xdr:rowOff>44632</xdr:rowOff>
    </xdr:from>
    <xdr:to>
      <xdr:col>16</xdr:col>
      <xdr:colOff>304800</xdr:colOff>
      <xdr:row>27</xdr:row>
      <xdr:rowOff>99061</xdr:rowOff>
    </xdr:to>
    <mc:AlternateContent xmlns:mc="http://schemas.openxmlformats.org/markup-compatibility/2006" xmlns:a14="http://schemas.microsoft.com/office/drawing/2010/main">
      <mc:Choice Requires="a14">
        <xdr:graphicFrame macro="">
          <xdr:nvGraphicFramePr>
            <xdr:cNvPr id="39" name="Segment 3">
              <a:extLst>
                <a:ext uri="{FF2B5EF4-FFF2-40B4-BE49-F238E27FC236}">
                  <a16:creationId xmlns:a16="http://schemas.microsoft.com/office/drawing/2014/main" id="{00000000-0008-0000-0500-000027000000}"/>
                </a:ext>
              </a:extLst>
            </xdr:cNvPr>
            <xdr:cNvGraphicFramePr/>
          </xdr:nvGraphicFramePr>
          <xdr:xfrm>
            <a:off x="0" y="0"/>
            <a:ext cx="0" cy="0"/>
          </xdr:xfrm>
          <a:graphic>
            <a:graphicData uri="http://schemas.microsoft.com/office/drawing/2010/slicer">
              <sle:slicer xmlns:sle="http://schemas.microsoft.com/office/drawing/2010/slicer" name="Segment 3"/>
            </a:graphicData>
          </a:graphic>
        </xdr:graphicFrame>
      </mc:Choice>
      <mc:Fallback xmlns="">
        <xdr:sp macro="" textlink="">
          <xdr:nvSpPr>
            <xdr:cNvPr id="0" name=""/>
            <xdr:cNvSpPr>
              <a:spLocks noTextEdit="1"/>
            </xdr:cNvSpPr>
          </xdr:nvSpPr>
          <xdr:spPr>
            <a:xfrm>
              <a:off x="5595257" y="4899661"/>
              <a:ext cx="5551714" cy="4245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533396</xdr:colOff>
      <xdr:row>25</xdr:row>
      <xdr:rowOff>66402</xdr:rowOff>
    </xdr:from>
    <xdr:to>
      <xdr:col>8</xdr:col>
      <xdr:colOff>141514</xdr:colOff>
      <xdr:row>27</xdr:row>
      <xdr:rowOff>77291</xdr:rowOff>
    </xdr:to>
    <mc:AlternateContent xmlns:mc="http://schemas.openxmlformats.org/markup-compatibility/2006" xmlns:a14="http://schemas.microsoft.com/office/drawing/2010/main">
      <mc:Choice Requires="a14">
        <xdr:graphicFrame macro="">
          <xdr:nvGraphicFramePr>
            <xdr:cNvPr id="40" name="Category 3">
              <a:extLst>
                <a:ext uri="{FF2B5EF4-FFF2-40B4-BE49-F238E27FC236}">
                  <a16:creationId xmlns:a16="http://schemas.microsoft.com/office/drawing/2014/main" id="{00000000-0008-0000-0500-000028000000}"/>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533396" y="4921431"/>
              <a:ext cx="4953004" cy="3810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413654</xdr:colOff>
      <xdr:row>25</xdr:row>
      <xdr:rowOff>56605</xdr:rowOff>
    </xdr:from>
    <xdr:to>
      <xdr:col>27</xdr:col>
      <xdr:colOff>642256</xdr:colOff>
      <xdr:row>27</xdr:row>
      <xdr:rowOff>87087</xdr:rowOff>
    </xdr:to>
    <mc:AlternateContent xmlns:mc="http://schemas.openxmlformats.org/markup-compatibility/2006" xmlns:a14="http://schemas.microsoft.com/office/drawing/2010/main">
      <mc:Choice Requires="a14">
        <xdr:graphicFrame macro="">
          <xdr:nvGraphicFramePr>
            <xdr:cNvPr id="41" name="Ship Mode">
              <a:extLst>
                <a:ext uri="{FF2B5EF4-FFF2-40B4-BE49-F238E27FC236}">
                  <a16:creationId xmlns:a16="http://schemas.microsoft.com/office/drawing/2014/main" id="{00000000-0008-0000-0500-000029000000}"/>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11255825" y="4911634"/>
              <a:ext cx="8196945" cy="4005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261257</xdr:colOff>
      <xdr:row>0</xdr:row>
      <xdr:rowOff>65314</xdr:rowOff>
    </xdr:from>
    <xdr:to>
      <xdr:col>15</xdr:col>
      <xdr:colOff>87087</xdr:colOff>
      <xdr:row>2</xdr:row>
      <xdr:rowOff>76201</xdr:rowOff>
    </xdr:to>
    <mc:AlternateContent xmlns:mc="http://schemas.openxmlformats.org/markup-compatibility/2006" xmlns:a14="http://schemas.microsoft.com/office/drawing/2010/main">
      <mc:Choice Requires="a14">
        <xdr:graphicFrame macro="">
          <xdr:nvGraphicFramePr>
            <xdr:cNvPr id="42" name="Category 1">
              <a:extLst>
                <a:ext uri="{FF2B5EF4-FFF2-40B4-BE49-F238E27FC236}">
                  <a16:creationId xmlns:a16="http://schemas.microsoft.com/office/drawing/2014/main" id="{00000000-0008-0000-0500-00002A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4996543" y="65314"/>
              <a:ext cx="5323115" cy="3810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217716</xdr:colOff>
      <xdr:row>0</xdr:row>
      <xdr:rowOff>50074</xdr:rowOff>
    </xdr:from>
    <xdr:to>
      <xdr:col>24</xdr:col>
      <xdr:colOff>576943</xdr:colOff>
      <xdr:row>2</xdr:row>
      <xdr:rowOff>174171</xdr:rowOff>
    </xdr:to>
    <mc:AlternateContent xmlns:mc="http://schemas.openxmlformats.org/markup-compatibility/2006" xmlns:a14="http://schemas.microsoft.com/office/drawing/2010/main">
      <mc:Choice Requires="a14">
        <xdr:graphicFrame macro="">
          <xdr:nvGraphicFramePr>
            <xdr:cNvPr id="43" name="Segment 1">
              <a:extLst>
                <a:ext uri="{FF2B5EF4-FFF2-40B4-BE49-F238E27FC236}">
                  <a16:creationId xmlns:a16="http://schemas.microsoft.com/office/drawing/2014/main" id="{00000000-0008-0000-0500-00002B000000}"/>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0450287" y="50074"/>
              <a:ext cx="7097485" cy="4942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5</xdr:col>
      <xdr:colOff>141514</xdr:colOff>
      <xdr:row>3</xdr:row>
      <xdr:rowOff>87086</xdr:rowOff>
    </xdr:to>
    <xdr:pic>
      <xdr:nvPicPr>
        <xdr:cNvPr id="45" name="Picture 44">
          <a:extLst>
            <a:ext uri="{FF2B5EF4-FFF2-40B4-BE49-F238E27FC236}">
              <a16:creationId xmlns:a16="http://schemas.microsoft.com/office/drawing/2014/main" id="{00000000-0008-0000-0500-00002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3945" t="39091" r="14047" b="39878"/>
        <a:stretch/>
      </xdr:blipFill>
      <xdr:spPr>
        <a:xfrm>
          <a:off x="0" y="0"/>
          <a:ext cx="3429000" cy="64225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 refreshedDate="45001.005594212962" createdVersion="8" refreshedVersion="8" minRefreshableVersion="3" recordCount="9994" xr:uid="{7421C808-8F54-4BD2-B5B0-857055AB4773}">
  <cacheSource type="worksheet">
    <worksheetSource ref="A1:U9995" sheet="Source_data"/>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03/14"/>
          <s v="Jan"/>
          <s v="Feb"/>
          <s v="Mar"/>
          <s v="Apr"/>
          <s v="May"/>
          <s v="Jun"/>
          <s v="Jul"/>
          <s v="Aug"/>
          <s v="Sep"/>
          <s v="Oct"/>
          <s v="Nov"/>
          <s v="Dec"/>
          <s v="&gt;12/31/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Quarters" numFmtId="0" databaseField="0">
      <fieldGroup base="2">
        <rangePr groupBy="quarters" startDate="2014-01-03T00:00:00" endDate="2017-12-31T00:00:00"/>
        <groupItems count="6">
          <s v="&lt;1/03/14"/>
          <s v="Qtr1"/>
          <s v="Qtr2"/>
          <s v="Qtr3"/>
          <s v="Qtr4"/>
          <s v="&gt;12/31/17"/>
        </groupItems>
      </fieldGroup>
    </cacheField>
    <cacheField name="Years" numFmtId="0" databaseField="0">
      <fieldGroup base="2">
        <rangePr groupBy="years" startDate="2014-01-03T00:00:00" endDate="2017-12-31T00:00:00"/>
        <groupItems count="6">
          <s v="&lt;1/03/14"/>
          <s v="2014"/>
          <s v="2015"/>
          <s v="2016"/>
          <s v="2017"/>
          <s v="&gt;12/31/17"/>
        </groupItems>
      </fieldGroup>
    </cacheField>
  </cacheFields>
  <extLst>
    <ext xmlns:x14="http://schemas.microsoft.com/office/spreadsheetml/2009/9/main" uri="{725AE2AE-9491-48be-B2B4-4EB974FC3084}">
      <x14:pivotCacheDefinition pivotCacheId="869447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2612E9-FD08-4E44-9CC5-F4AD010C0206}"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52:D68" firstHeaderRow="0" firstDataRow="1" firstDataCol="2"/>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2"/>
    <field x="21"/>
  </rowFields>
  <rowItems count="16">
    <i>
      <x v="1"/>
      <x v="1"/>
    </i>
    <i r="1">
      <x v="2"/>
    </i>
    <i r="1">
      <x v="3"/>
    </i>
    <i r="1">
      <x v="4"/>
    </i>
    <i>
      <x v="2"/>
      <x v="1"/>
    </i>
    <i r="1">
      <x v="2"/>
    </i>
    <i r="1">
      <x v="3"/>
    </i>
    <i r="1">
      <x v="4"/>
    </i>
    <i>
      <x v="3"/>
      <x v="1"/>
    </i>
    <i r="1">
      <x v="2"/>
    </i>
    <i r="1">
      <x v="3"/>
    </i>
    <i r="1">
      <x v="4"/>
    </i>
    <i>
      <x v="4"/>
      <x v="1"/>
    </i>
    <i r="1">
      <x v="2"/>
    </i>
    <i r="1">
      <x v="3"/>
    </i>
    <i r="1">
      <x v="4"/>
    </i>
  </rowItems>
  <colFields count="1">
    <field x="-2"/>
  </colFields>
  <colItems count="2">
    <i>
      <x/>
    </i>
    <i i="1">
      <x v="1"/>
    </i>
  </colItems>
  <dataFields count="2">
    <dataField name="Sum of Sales" fld="17" baseField="0" baseItem="0"/>
    <dataField name="Sum of Quantity" fld="18" baseField="0" baseItem="0"/>
  </dataFields>
  <formats count="1">
    <format dxfId="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F9771F5-3465-4BDD-A961-8FAC3D1410A9}"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3:C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h="1" x="1"/>
        <item h="1"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5"/>
    </i>
    <i>
      <x v="13"/>
    </i>
    <i>
      <x v="3"/>
    </i>
    <i>
      <x v="16"/>
    </i>
    <i>
      <x v="14"/>
    </i>
    <i>
      <x v="6"/>
    </i>
    <i>
      <x/>
    </i>
    <i>
      <x v="11"/>
    </i>
    <i>
      <x v="4"/>
    </i>
    <i>
      <x v="1"/>
    </i>
  </rowItems>
  <colFields count="1">
    <field x="22"/>
  </colFields>
  <colItems count="2">
    <i>
      <x v="3"/>
    </i>
    <i>
      <x v="4"/>
    </i>
  </colItems>
  <dataFields count="1">
    <dataField name="Sum of Sales" fld="17" baseField="0" baseItem="0" numFmtId="166"/>
  </dataFields>
  <formats count="1">
    <format dxfId="14">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44ECA8-A6A3-4BCF-A94D-DDAAB66BD2AD}"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33:H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h="1" x="1"/>
        <item h="1"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374"/>
    </i>
    <i>
      <x v="452"/>
    </i>
    <i>
      <x v="438"/>
    </i>
    <i>
      <x v="123"/>
    </i>
    <i>
      <x v="207"/>
    </i>
    <i>
      <x v="437"/>
    </i>
    <i>
      <x v="94"/>
    </i>
    <i>
      <x v="330"/>
    </i>
  </rowItems>
  <colFields count="1">
    <field x="22"/>
  </colFields>
  <colItems count="2">
    <i>
      <x v="3"/>
    </i>
    <i>
      <x v="4"/>
    </i>
  </colItems>
  <dataFields count="1">
    <dataField name="Sum of Sales" fld="17" baseField="0" baseItem="0" numFmtId="166"/>
  </dataFields>
  <formats count="1">
    <format dxfId="15">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103DD1-36C7-4173-9F27-75D48EC95381}"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4:C19"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h="1" x="0"/>
        <item h="1"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4">
    <i>
      <x v="13"/>
    </i>
    <i>
      <x v="6"/>
    </i>
    <i>
      <x/>
    </i>
    <i>
      <x v="11"/>
    </i>
  </rowItems>
  <colFields count="1">
    <field x="22"/>
  </colFields>
  <colItems count="2">
    <i>
      <x v="3"/>
    </i>
    <i>
      <x v="4"/>
    </i>
  </colItems>
  <dataFields count="1">
    <dataField name="Sum of Sales" fld="17" baseField="0" baseItem="0" numFmtId="166"/>
  </dataFields>
  <formats count="1">
    <format dxfId="16">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2954BFF-12F2-4503-B07D-7F7792B20D7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3A1B0CB-D4FA-44F6-96C4-ECF998F0795C}"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14:H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h="1" x="0"/>
        <item h="1"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233"/>
    </i>
    <i>
      <x v="330"/>
    </i>
    <i>
      <x v="437"/>
    </i>
    <i>
      <x v="94"/>
    </i>
    <i>
      <x v="80"/>
    </i>
  </rowItems>
  <colFields count="1">
    <field x="22"/>
  </colFields>
  <colItems count="2">
    <i>
      <x v="3"/>
    </i>
    <i>
      <x v="4"/>
    </i>
  </colItems>
  <dataFields count="1">
    <dataField name="Sum of Sales" fld="17" baseField="0" baseItem="0" numFmtId="166"/>
  </dataFields>
  <formats count="1">
    <format dxfId="18">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7F3B976-DF69-430F-8B9A-E20074794BF7}"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74:B123"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49">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rowItems>
  <colItems count="1">
    <i/>
  </colItems>
  <dataFields count="1">
    <dataField name="Sum of Sales" fld="17" baseField="0" baseItem="0"/>
  </dataFields>
  <formats count="1">
    <format dxfId="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2359169-1270-41BC-B33E-AEA2DEB1B382}"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11:C23"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15"/>
  </rowFields>
  <rowItems count="11">
    <i>
      <x v="13"/>
    </i>
    <i>
      <x v="5"/>
    </i>
    <i>
      <x v="14"/>
    </i>
    <i>
      <x v="3"/>
    </i>
    <i>
      <x v="16"/>
    </i>
    <i>
      <x v="6"/>
    </i>
    <i>
      <x/>
    </i>
    <i>
      <x v="11"/>
    </i>
    <i>
      <x v="1"/>
    </i>
    <i>
      <x v="9"/>
    </i>
    <i t="grand">
      <x/>
    </i>
  </rowItems>
  <colFields count="1">
    <field x="22"/>
  </colFields>
  <colItems count="2">
    <i>
      <x v="3"/>
    </i>
    <i>
      <x v="4"/>
    </i>
  </colItems>
  <dataFields count="1">
    <dataField name="Sum of Sales" fld="17" baseField="0" baseItem="0"/>
  </dataFields>
  <pivotTableStyleInfo name="PivotStyleLight16" showRowHeaders="1" showColHeaders="1" showRowStripes="0" showColStripes="0" showLastColumn="1"/>
  <filters count="1">
    <filter fld="15"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CB832FE-FCF6-4432-8CB6-4A763B37890D}" name="PivotTable4"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G25:I37"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9"/>
  </rowFields>
  <rowItems count="11">
    <i>
      <x v="329"/>
    </i>
    <i>
      <x v="266"/>
    </i>
    <i>
      <x v="452"/>
    </i>
    <i>
      <x v="374"/>
    </i>
    <i>
      <x v="438"/>
    </i>
    <i>
      <x v="123"/>
    </i>
    <i>
      <x v="207"/>
    </i>
    <i>
      <x v="80"/>
    </i>
    <i>
      <x v="94"/>
    </i>
    <i>
      <x v="233"/>
    </i>
    <i t="grand">
      <x/>
    </i>
  </rowItems>
  <colFields count="1">
    <field x="22"/>
  </colFields>
  <colItems count="2">
    <i>
      <x v="3"/>
    </i>
    <i>
      <x v="4"/>
    </i>
  </colItems>
  <dataFields count="1">
    <dataField name="Sum of Sales" fld="17" baseField="0" baseItem="0"/>
  </dataFields>
  <pivotTableStyleInfo name="PivotStyleLight16" showRowHeaders="1" showColHeaders="1" showRowStripes="0" showColStripes="0" showLastColumn="1"/>
  <filters count="1">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6ED2075-0232-411B-AE23-160E951E2C68}" name="PivotTable6"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42:D59" firstHeaderRow="0" firstDataRow="1" firstDataCol="2"/>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2"/>
    <field x="21"/>
  </rowFields>
  <rowItems count="17">
    <i>
      <x v="1"/>
      <x v="1"/>
    </i>
    <i r="1">
      <x v="2"/>
    </i>
    <i r="1">
      <x v="3"/>
    </i>
    <i r="1">
      <x v="4"/>
    </i>
    <i>
      <x v="2"/>
      <x v="1"/>
    </i>
    <i r="1">
      <x v="2"/>
    </i>
    <i r="1">
      <x v="3"/>
    </i>
    <i r="1">
      <x v="4"/>
    </i>
    <i>
      <x v="3"/>
      <x v="1"/>
    </i>
    <i r="1">
      <x v="2"/>
    </i>
    <i r="1">
      <x v="3"/>
    </i>
    <i r="1">
      <x v="4"/>
    </i>
    <i>
      <x v="4"/>
      <x v="1"/>
    </i>
    <i r="1">
      <x v="2"/>
    </i>
    <i r="1">
      <x v="3"/>
    </i>
    <i r="1">
      <x v="4"/>
    </i>
    <i t="grand">
      <x/>
    </i>
  </rowItems>
  <colFields count="1">
    <field x="-2"/>
  </colFields>
  <colItems count="2">
    <i>
      <x/>
    </i>
    <i i="1">
      <x v="1"/>
    </i>
  </colItems>
  <dataFields count="2">
    <dataField name="Sum of Sales" fld="17" baseField="0" baseItem="0"/>
    <dataField name="Sum of Quantity"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4EB0194-6437-4DBE-A5BB-655463C3E556}" name="PivotTable7"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66:B77"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measureFilter="1" sortType="descending">
      <items count="50">
        <item x="47"/>
        <item x="6"/>
        <item x="48"/>
        <item x="4"/>
        <item x="17"/>
        <item x="42"/>
        <item x="7"/>
        <item x="5"/>
        <item x="18"/>
        <item x="44"/>
        <item x="20"/>
        <item x="34"/>
        <item x="9"/>
        <item x="21"/>
        <item x="26"/>
        <item x="24"/>
        <item x="46"/>
        <item x="3"/>
        <item x="15"/>
        <item x="27"/>
        <item x="30"/>
        <item x="38"/>
        <item x="33"/>
        <item x="8"/>
        <item x="37"/>
        <item x="25"/>
        <item x="35"/>
        <item x="11"/>
        <item x="12"/>
        <item x="31"/>
        <item x="39"/>
        <item x="43"/>
        <item x="28"/>
        <item x="0"/>
        <item x="41"/>
        <item x="23"/>
        <item x="14"/>
        <item x="10"/>
        <item x="45"/>
        <item x="32"/>
        <item x="2"/>
        <item x="40"/>
        <item x="13"/>
        <item x="29"/>
        <item x="22"/>
        <item x="1"/>
        <item x="36"/>
        <item x="16"/>
        <item x="19"/>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11">
    <i>
      <x v="45"/>
    </i>
    <i>
      <x v="18"/>
    </i>
    <i>
      <x v="7"/>
    </i>
    <i>
      <x v="3"/>
    </i>
    <i>
      <x v="12"/>
    </i>
    <i>
      <x v="40"/>
    </i>
    <i>
      <x v="37"/>
    </i>
    <i>
      <x v="15"/>
    </i>
    <i>
      <x v="28"/>
    </i>
    <i>
      <x v="4"/>
    </i>
    <i t="grand">
      <x/>
    </i>
  </rowItems>
  <colItems count="1">
    <i/>
  </colItems>
  <dataFields count="1">
    <dataField name="Sum of Sales" fld="17" baseField="0" baseItem="0"/>
  </dataFields>
  <pivotTableStyleInfo name="PivotStyleLight16"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3C85571-98F0-4089-B5BC-AE84A5CD55D2}" name="PivotTable5"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25:C37"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15"/>
  </rowFields>
  <rowItems count="11">
    <i>
      <x v="13"/>
    </i>
    <i>
      <x v="5"/>
    </i>
    <i>
      <x v="14"/>
    </i>
    <i>
      <x v="3"/>
    </i>
    <i>
      <x v="16"/>
    </i>
    <i>
      <x v="6"/>
    </i>
    <i>
      <x/>
    </i>
    <i>
      <x v="11"/>
    </i>
    <i>
      <x v="1"/>
    </i>
    <i>
      <x v="9"/>
    </i>
    <i t="grand">
      <x/>
    </i>
  </rowItems>
  <colFields count="1">
    <field x="22"/>
  </colFields>
  <colItems count="2">
    <i>
      <x v="3"/>
    </i>
    <i>
      <x v="4"/>
    </i>
  </colItems>
  <dataFields count="1">
    <dataField name="Sum of Sales" fld="17" baseField="0" baseItem="0"/>
  </dataFields>
  <pivotTableStyleInfo name="PivotStyleLight16" showRowHeaders="1" showColHeaders="1" showRowStripes="0" showColStripes="0" showLastColumn="1"/>
  <filters count="1">
    <filter fld="15"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BF93451-D728-4D73-B526-E18A44ADF77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defaultSubtotal="0">
      <items count="6">
        <item sd="0" x="0"/>
        <item sd="0" x="1"/>
        <item sd="0" x="2"/>
        <item sd="0" x="3"/>
        <item sd="0" x="4"/>
        <item sd="0" x="5"/>
      </items>
    </pivotField>
    <pivotField axis="axisRow" showAll="0" defaultSubtotal="0">
      <items count="6">
        <item h="1" sd="0" x="0"/>
        <item h="1" sd="0" x="1"/>
        <item h="1" sd="0" x="2"/>
        <item sd="0" x="3"/>
        <item sd="0" x="4"/>
        <item h="1" sd="0" x="5"/>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55A1712-BF5B-44CE-A9D5-B81E88C04234}" name="PivotTable3"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G11:I23"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9"/>
  </rowFields>
  <rowItems count="11">
    <i>
      <x v="329"/>
    </i>
    <i>
      <x v="266"/>
    </i>
    <i>
      <x v="452"/>
    </i>
    <i>
      <x v="374"/>
    </i>
    <i>
      <x v="438"/>
    </i>
    <i>
      <x v="123"/>
    </i>
    <i>
      <x v="207"/>
    </i>
    <i>
      <x v="80"/>
    </i>
    <i>
      <x v="94"/>
    </i>
    <i>
      <x v="233"/>
    </i>
    <i t="grand">
      <x/>
    </i>
  </rowItems>
  <colFields count="1">
    <field x="22"/>
  </colFields>
  <colItems count="2">
    <i>
      <x v="3"/>
    </i>
    <i>
      <x v="4"/>
    </i>
  </colItems>
  <dataFields count="1">
    <dataField name="Sum of Sales" fld="17" baseField="0" baseItem="0"/>
  </dataFields>
  <pivotTableStyleInfo name="PivotStyleLight16" showRowHeaders="1" showColHeaders="1" showRowStripes="0" showColStripes="0" showLastColumn="1"/>
  <filters count="1">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7162395-B6AE-4CB1-9525-A106505E5E76}" sourceName="Category">
  <pivotTables>
    <pivotTable tabId="2" name="PivotTable3"/>
  </pivotTables>
  <data>
    <tabular pivotCacheId="86944754">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225FFC2F-423E-4EFA-AAD1-0CC83D0EBFF0}" sourceName="Segment">
  <pivotTables>
    <pivotTable tabId="2" name="PivotTable3"/>
  </pivotTables>
  <data>
    <tabular pivotCacheId="86944754">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5149218-421B-4124-A033-98BBBAAA78E7}" sourceName="Category">
  <pivotTables>
    <pivotTable tabId="2" name="PivotTable4"/>
    <pivotTable tabId="2" name="PivotTable5"/>
  </pivotTables>
  <data>
    <tabular pivotCacheId="86944754">
      <items count="3">
        <i x="0"/>
        <i x="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771F793C-28E5-4852-B394-D8F53C52D843}" sourceName="Segment">
  <pivotTables>
    <pivotTable tabId="2" name="PivotTable7"/>
    <pivotTable tabId="2" name="PivotTable6"/>
  </pivotTables>
  <data>
    <tabular pivotCacheId="86944754">
      <items count="3">
        <i x="0" s="1"/>
        <i x="1"/>
        <i x="2"/>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B76BBCB8-8014-4212-AADA-41C2BF8F25E5}" sourceName="Segment">
  <pivotTables>
    <pivotTable tabId="2" name="PivotTable8"/>
    <pivotTable tabId="2" name="PivotTable9"/>
  </pivotTables>
  <data>
    <tabular pivotCacheId="86944754">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9DA4502C-E72E-45C2-9A15-34E695B2F922}" sourceName="Category">
  <pivotTables>
    <pivotTable tabId="2" name="PivotTable8"/>
    <pivotTable tabId="2" name="PivotTable9"/>
    <pivotTable tabId="5" name="PivotTable2"/>
    <pivotTable tabId="5" name="PivotTable3"/>
  </pivotTables>
  <data>
    <tabular pivotCacheId="86944754">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FBD4DAA5-B607-4A81-AEA4-28E017EDD87C}" sourceName="Ship Mode">
  <pivotTables>
    <pivotTable tabId="2" name="PivotTable8"/>
    <pivotTable tabId="2" name="PivotTable9"/>
  </pivotTables>
  <data>
    <tabular pivotCacheId="86944754">
      <items count="4">
        <i x="2" s="1"/>
        <i x="3" s="1"/>
        <i x="0" s="1"/>
        <i x="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4" xr10:uid="{D555940B-8248-4622-93D7-7868DCD3517A}" sourceName="Segment">
  <pivotTables>
    <pivotTable tabId="5" name="PivotTable4"/>
    <pivotTable tabId="5" name="PivotTable5"/>
  </pivotTables>
  <data>
    <tabular pivotCacheId="86944754">
      <items count="3">
        <i x="0" s="1"/>
        <i x="1" s="1"/>
        <i x="2"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5" xr10:uid="{8A851092-59C6-4E15-AC7E-58E4E9F82EFB}" sourceName="Segment">
  <pivotTables>
    <pivotTable tabId="5" name="PivotTable6"/>
    <pivotTable tabId="5" name="PivotTable7"/>
  </pivotTables>
  <data>
    <tabular pivotCacheId="86944754">
      <items count="3">
        <i x="0" s="1"/>
        <i x="1" s="1"/>
        <i x="2"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4" xr10:uid="{6A23A6F3-5396-47CC-82D6-A8BADD1DDF9E}" sourceName="Category">
  <pivotTables>
    <pivotTable tabId="5" name="PivotTable6"/>
    <pivotTable tabId="5" name="PivotTable7"/>
  </pivotTables>
  <data>
    <tabular pivotCacheId="86944754">
      <items count="3">
        <i x="0" s="1"/>
        <i x="1" s="1"/>
        <i x="2"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1" xr10:uid="{368E5431-5269-4198-A004-C9C1594AEDBE}" sourceName="Ship Mode">
  <pivotTables>
    <pivotTable tabId="5" name="PivotTable7"/>
  </pivotTables>
  <data>
    <tabular pivotCacheId="86944754">
      <items count="4">
        <i x="2" s="1"/>
        <i x="3" s="1"/>
        <i x="0" s="1"/>
        <i x="1"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3" xr10:uid="{0CEC768A-ED03-4C49-B1F5-C741B299EF5D}" sourceName="Category">
  <pivotTables>
    <pivotTable tabId="5" name="PivotTable1"/>
  </pivotTables>
  <data>
    <tabular pivotCacheId="86944754">
      <items count="3">
        <i x="0" s="1"/>
        <i x="1" s="1"/>
        <i x="2"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3" xr10:uid="{ABB7231D-D58D-47EB-ABB5-25A329B9ADA3}" sourceName="Segment">
  <pivotTables>
    <pivotTable tabId="5" name="PivotTable1"/>
  </pivotTables>
  <data>
    <tabular pivotCacheId="86944754">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58F951A-AFBC-44CD-9093-D728D4D2F21A}" cache="Slicer_Category" caption="Category" columnCount="3" showCaption="0" style="SlicerStyleLight5" rowHeight="241300"/>
  <slicer name="Segment" xr10:uid="{6C2C5C03-14E3-4CB5-8A97-E1DF2D070A93}" cache="Slicer_Segment" caption="Segment" columnCount="3" showCaption="0" style="SlicerStyleLight5" rowHeight="241300"/>
  <slicer name="Category_Table1" xr10:uid="{36AD5E67-12DD-4264-A8DA-B17E2A6BA6DD}" cache="Slicer_Category1" caption="Category" columnCount="3" showCaption="0" style="SlicerStyleLight5" rowHeight="241300"/>
  <slicer name="Segment_table" xr10:uid="{0126E13E-9CD0-48D2-A049-4836CC983618}" cache="Slicer_Segment1" caption="Segment" columnCount="3" showCaption="0" style="SlicerStyleLight5" rowHeight="241300"/>
  <slicer name="Segment_charts" xr10:uid="{FFB0B896-D3DA-43F4-A592-AD9D19105C2B}" cache="Slicer_Segment2" caption="Segment" columnCount="3" showCaption="0" style="SlicerStyleLight5" rowHeight="241300"/>
  <slicer name="Category_charts" xr10:uid="{8811B33E-35F9-4E88-90D7-F91CB6B3ACF2}" cache="Slicer_Category2" caption="Category" columnCount="3" showCaption="0" style="SlicerStyleLight5" rowHeight="241300"/>
  <slicer name="ShipMode_charts" xr10:uid="{F602A489-AAAC-472B-8CC8-DD56F7CD73D9}" cache="Slicer_Ship_Mode" caption="Ship Mode" columnCount="4" showCaption="0" style="SlicerStyleLight5"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97B0808B-0494-4E48-AEAD-523B538C0742}" cache="Slicer_Category2" caption="Category" columnCount="3" showCaption="0" style="Slicer_noborder" rowHeight="234950"/>
  <slicer name="Segment 2" xr10:uid="{F74D1888-61B8-46BC-A73B-02957D2E3A39}" cache="Slicer_Segment4" caption="Segment" columnCount="3" showCaption="0" style="Slicer_noborder" rowHeight="234950"/>
  <slicer name="Segment 3" xr10:uid="{18643DE2-EFAC-4DA7-9C52-9DF64B98DC73}" cache="Slicer_Segment5" caption="Segment" columnCount="3" showCaption="0" style="Slicer_noborder" rowHeight="234950"/>
  <slicer name="Category 3" xr10:uid="{DE47D24C-C11F-49E0-96FA-BBB0E2463479}" cache="Slicer_Category4" caption="Category" columnCount="3" showCaption="0" style="Slicer_noborder" rowHeight="234950"/>
  <slicer name="Ship Mode" xr10:uid="{C716BEAF-ADEC-4122-B6E0-7DAD07E2766C}" cache="Slicer_Ship_Mode1" caption="Ship Mode" columnCount="4" showCaption="0" style="Slicer_noborder" rowHeight="234950"/>
  <slicer name="Category 1" xr10:uid="{44117C38-53F9-42DA-BFBE-8DDB108A7966}" cache="Slicer_Category3" caption="Category" columnCount="3" showCaption="0" style="Slicer_noborder" rowHeight="234950"/>
  <slicer name="Segment 1" xr10:uid="{596AE26F-549C-48CB-BB02-D8238E2B221D}" cache="Slicer_Segment3" caption="Segment" columnCount="3" showCaption="0" style="Slicer_nobord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380BD4-D0FB-4368-9A5F-C7AF51ED2293}" name="Table1" displayName="Table1" ref="A1:U261" totalsRowShown="0">
  <autoFilter ref="A1:U261" xr:uid="{9B380BD4-D0FB-4368-9A5F-C7AF51ED2293}"/>
  <tableColumns count="21">
    <tableColumn id="1" xr3:uid="{92DD028C-C4D1-4DF2-BCF5-46BEC6D02435}" name="Row ID"/>
    <tableColumn id="2" xr3:uid="{A6DA2A1A-9E62-4BD3-B126-0D800AFA2265}" name="Order ID"/>
    <tableColumn id="3" xr3:uid="{D1FA35F9-64F5-4E7C-AF13-B385590FB91F}" name="Order Date" dataDxfId="12"/>
    <tableColumn id="4" xr3:uid="{9B83C74C-B113-4A26-9580-E2BF68A0C627}" name="Ship Date" dataDxfId="11"/>
    <tableColumn id="5" xr3:uid="{FAE393BB-2824-4544-B2D8-5F4467D169BD}" name="Ship Mode"/>
    <tableColumn id="6" xr3:uid="{B3180AE3-D828-4ABC-96FF-EA36BDE49F9E}" name="Customer ID"/>
    <tableColumn id="7" xr3:uid="{0B7D2B8D-DB31-4A93-8186-1F15048F65D2}" name="Customer Name"/>
    <tableColumn id="8" xr3:uid="{69BA22BB-DD9C-474D-B074-226E39B91CC4}" name="Segment"/>
    <tableColumn id="9" xr3:uid="{543AF8E0-68AC-4C2E-8E44-EDAF7493DE70}" name="Country"/>
    <tableColumn id="10" xr3:uid="{AA3D7BF4-BDAC-4F7C-BE9A-3E2E1790E11E}" name="City"/>
    <tableColumn id="11" xr3:uid="{33718425-E637-4592-95F1-1CA7B7618307}" name="State"/>
    <tableColumn id="12" xr3:uid="{B4183BB3-6449-4BB6-93F3-F32684747A28}" name="Postal Code"/>
    <tableColumn id="13" xr3:uid="{36F1CE28-326A-4DCB-8B73-8E4A7CEA0E6B}" name="Region"/>
    <tableColumn id="14" xr3:uid="{AC0C3752-5E82-405D-B08C-4C556C181128}" name="Product ID"/>
    <tableColumn id="15" xr3:uid="{66DBE4FB-ABD0-445F-B06B-10784C1FC7D6}" name="Category"/>
    <tableColumn id="16" xr3:uid="{A6383F4C-88D3-4E70-970D-2B1C3C2D0329}" name="Sub-Category"/>
    <tableColumn id="17" xr3:uid="{1F50F5E9-2947-466E-9324-E160AB862707}" name="Product Name"/>
    <tableColumn id="18" xr3:uid="{D78B4F3A-04E8-4D46-B56C-C8778BD65E3A}" name="Sales"/>
    <tableColumn id="19" xr3:uid="{4698F22C-1DC4-430D-B3F6-1868C7727FE6}" name="Quantity"/>
    <tableColumn id="20" xr3:uid="{B0E3A18E-E77A-4E24-984C-D04324C07715}" name="Discount"/>
    <tableColumn id="21" xr3:uid="{492137F4-26BF-4291-8922-D09973B69317}"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Custom 2">
      <a:dk1>
        <a:sysClr val="windowText" lastClr="000000"/>
      </a:dk1>
      <a:lt1>
        <a:sysClr val="window" lastClr="FFFFFF"/>
      </a:lt1>
      <a:dk2>
        <a:srgbClr val="44546A"/>
      </a:dk2>
      <a:lt2>
        <a:srgbClr val="E7E6E6"/>
      </a:lt2>
      <a:accent1>
        <a:srgbClr val="FFF2CC"/>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0.xml"/><Relationship Id="rId7" Type="http://schemas.openxmlformats.org/officeDocument/2006/relationships/pivotTable" Target="../pivotTables/pivotTable1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5" Type="http://schemas.openxmlformats.org/officeDocument/2006/relationships/pivotTable" Target="../pivotTables/pivotTable12.xml"/><Relationship Id="rId4" Type="http://schemas.openxmlformats.org/officeDocument/2006/relationships/pivotTable" Target="../pivotTables/pivotTable11.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3FE30-3352-40BA-86A8-EA50FFA860FB}">
  <sheetPr codeName="Sheet1"/>
  <dimension ref="C2:AF29"/>
  <sheetViews>
    <sheetView showGridLines="0" tabSelected="1" zoomScale="70" zoomScaleNormal="70" workbookViewId="0">
      <selection activeCell="Z11" sqref="Z11"/>
    </sheetView>
  </sheetViews>
  <sheetFormatPr defaultRowHeight="14.5" x14ac:dyDescent="0.35"/>
  <cols>
    <col min="2" max="2" width="15.36328125" customWidth="1"/>
    <col min="3" max="3" width="13.6328125" customWidth="1"/>
    <col min="4" max="5" width="9.453125" bestFit="1" customWidth="1"/>
    <col min="6" max="6" width="9.6328125" bestFit="1" customWidth="1"/>
    <col min="7" max="8" width="4.6328125" customWidth="1"/>
    <col min="9" max="9" width="13.6328125" customWidth="1"/>
    <col min="10" max="11" width="9.453125" bestFit="1" customWidth="1"/>
    <col min="12" max="12" width="9.6328125" bestFit="1" customWidth="1"/>
    <col min="13" max="14" width="4.6328125" customWidth="1"/>
    <col min="15" max="15" width="13.6328125" customWidth="1"/>
    <col min="16" max="17" width="9.453125" bestFit="1" customWidth="1"/>
    <col min="18" max="18" width="9.81640625" bestFit="1" customWidth="1"/>
    <col min="19" max="20" width="4.6328125" customWidth="1"/>
    <col min="21" max="21" width="13.6328125" customWidth="1"/>
    <col min="22" max="23" width="9.453125" bestFit="1" customWidth="1"/>
    <col min="24" max="24" width="9.81640625" bestFit="1" customWidth="1"/>
    <col min="26" max="26" width="9.453125" customWidth="1"/>
    <col min="31" max="32" width="0" hidden="1" customWidth="1"/>
  </cols>
  <sheetData>
    <row r="2" spans="3:32" x14ac:dyDescent="0.35">
      <c r="H2" s="10"/>
      <c r="T2" t="s">
        <v>10951</v>
      </c>
    </row>
    <row r="5" spans="3:32" x14ac:dyDescent="0.35">
      <c r="AE5" t="s">
        <v>14</v>
      </c>
      <c r="AF5" t="s">
        <v>70</v>
      </c>
    </row>
    <row r="6" spans="3:32" x14ac:dyDescent="0.35">
      <c r="AE6" t="s">
        <v>10982</v>
      </c>
      <c r="AF6" t="str">
        <f>CONCATENATE(AF5," category grew by ",TEXT(Working!E5,"0.0%;(0.0)%"))</f>
        <v>Technology category grew by 20.4%</v>
      </c>
    </row>
    <row r="11" spans="3:32" ht="35" customHeight="1" x14ac:dyDescent="0.35"/>
    <row r="12" spans="3:32" x14ac:dyDescent="0.35">
      <c r="C12" s="10"/>
      <c r="D12" s="11"/>
      <c r="E12" s="11" t="s">
        <v>10950</v>
      </c>
      <c r="F12" s="11"/>
      <c r="G12" s="11"/>
      <c r="H12" s="11"/>
      <c r="I12" s="11"/>
      <c r="J12" s="12"/>
      <c r="O12" s="10"/>
      <c r="P12" s="11"/>
      <c r="Q12" s="11" t="s">
        <v>10951</v>
      </c>
      <c r="R12" s="11"/>
      <c r="S12" s="11"/>
      <c r="T12" s="11"/>
      <c r="U12" s="11"/>
      <c r="V12" s="12"/>
    </row>
    <row r="14" spans="3:32" x14ac:dyDescent="0.35">
      <c r="C14" s="17" t="s">
        <v>10979</v>
      </c>
      <c r="D14" s="22">
        <v>2017</v>
      </c>
      <c r="E14" s="22">
        <v>2016</v>
      </c>
      <c r="F14" s="20" t="s">
        <v>10980</v>
      </c>
      <c r="I14" s="17" t="s">
        <v>10979</v>
      </c>
      <c r="J14" s="22">
        <v>2017</v>
      </c>
      <c r="K14" s="22">
        <v>2016</v>
      </c>
      <c r="L14" s="20" t="s">
        <v>10980</v>
      </c>
      <c r="O14" s="17" t="s">
        <v>10979</v>
      </c>
      <c r="P14" s="22">
        <v>2017</v>
      </c>
      <c r="Q14" s="22">
        <v>2016</v>
      </c>
      <c r="R14" s="20" t="s">
        <v>10980</v>
      </c>
      <c r="U14" s="17" t="s">
        <v>10979</v>
      </c>
      <c r="V14" s="22">
        <v>2017</v>
      </c>
      <c r="W14" s="22">
        <v>2016</v>
      </c>
      <c r="X14" s="20" t="s">
        <v>10980</v>
      </c>
    </row>
    <row r="15" spans="3:32" x14ac:dyDescent="0.35">
      <c r="C15" t="str">
        <f>IF(Working!A16="","",Working!A16)</f>
        <v>Phones</v>
      </c>
      <c r="D15" s="21">
        <f>IF(Working!B16="","",Working!B16)</f>
        <v>105340.51599999999</v>
      </c>
      <c r="E15" s="21">
        <f>IF(Working!C16="","",Working!C16)</f>
        <v>78962.030000000028</v>
      </c>
      <c r="F15" s="26">
        <f>IF(C15="","",D15/E15-1)</f>
        <v>0.33406544892526124</v>
      </c>
      <c r="I15" t="str">
        <f>IF(Working!F16="","",Working!F16)</f>
        <v>New York City</v>
      </c>
      <c r="J15" s="21">
        <f>IF(Working!G16="","",Working!G16)</f>
        <v>41467.337999999996</v>
      </c>
      <c r="K15" s="21">
        <f>IF(Working!H16="","",Working!H16)</f>
        <v>13725.88</v>
      </c>
      <c r="L15" s="26">
        <f>J15/K15-1</f>
        <v>2.0211059691619044</v>
      </c>
      <c r="O15" t="str">
        <f>Working!A35</f>
        <v>Chairs</v>
      </c>
      <c r="P15" s="21">
        <f>Working!B35</f>
        <v>50616.980999999971</v>
      </c>
      <c r="Q15" s="21">
        <f>Working!C35</f>
        <v>40157.440999999984</v>
      </c>
      <c r="R15" s="28">
        <f>P15/Q15-1</f>
        <v>0.26046330990064814</v>
      </c>
      <c r="U15" t="str">
        <f>Working!F35</f>
        <v>New York City</v>
      </c>
      <c r="V15" s="21">
        <f>Working!G35</f>
        <v>35229.770000000004</v>
      </c>
      <c r="W15" s="21">
        <f>Working!H35</f>
        <v>30099.197999999997</v>
      </c>
      <c r="X15" s="28">
        <f>V15/W15-1</f>
        <v>0.17045543871301838</v>
      </c>
    </row>
    <row r="16" spans="3:32" x14ac:dyDescent="0.35">
      <c r="C16" t="str">
        <f>IF(Working!A17="","",Working!A17)</f>
        <v>Copiers</v>
      </c>
      <c r="D16" s="21">
        <f>IF(Working!B17="","",Working!B17)</f>
        <v>62899.387999999984</v>
      </c>
      <c r="E16" s="21">
        <f>IF(Working!C17="","",Working!C17)</f>
        <v>49599.41</v>
      </c>
      <c r="F16" s="26">
        <f t="shared" ref="F16:F25" si="0">IF(C16="","",D16/E16-1)</f>
        <v>0.26814790740454342</v>
      </c>
      <c r="I16" t="str">
        <f>IF(Working!F17="","",Working!F17)</f>
        <v>Los Angeles</v>
      </c>
      <c r="J16" s="21">
        <f>IF(Working!G17="","",Working!G17)</f>
        <v>19732.145999999997</v>
      </c>
      <c r="K16" s="21">
        <f>IF(Working!H17="","",Working!H17)</f>
        <v>23554.874000000003</v>
      </c>
      <c r="L16" s="26">
        <f t="shared" ref="L16:L25" si="1">J16/K16-1</f>
        <v>-0.16229031834345642</v>
      </c>
      <c r="O16" t="str">
        <f>Working!A36</f>
        <v>Phones</v>
      </c>
      <c r="P16" s="21">
        <f>Working!B36</f>
        <v>51522.977999999988</v>
      </c>
      <c r="Q16" s="21">
        <f>Working!C36</f>
        <v>33338.491999999984</v>
      </c>
      <c r="R16" s="28">
        <f t="shared" ref="R16:R25" si="2">P16/Q16-1</f>
        <v>0.54545016613228969</v>
      </c>
      <c r="U16" t="str">
        <f>Working!F36</f>
        <v>Los Angeles</v>
      </c>
      <c r="V16" s="21">
        <f>Working!G36</f>
        <v>20182.819499999991</v>
      </c>
      <c r="W16" s="21">
        <f>Working!H36</f>
        <v>26854.938999999988</v>
      </c>
      <c r="X16" s="28">
        <f t="shared" ref="X16:X25" si="3">V16/W16-1</f>
        <v>-0.2484503688502141</v>
      </c>
      <c r="Z16" s="25"/>
    </row>
    <row r="17" spans="3:24" x14ac:dyDescent="0.35">
      <c r="C17" t="str">
        <f>IF(Working!A18="","",Working!A18)</f>
        <v>Accessories</v>
      </c>
      <c r="D17" s="21">
        <f>IF(Working!B18="","",Working!B18)</f>
        <v>59946.232000000004</v>
      </c>
      <c r="E17" s="21">
        <f>IF(Working!C18="","",Working!C18)</f>
        <v>41895.854000000021</v>
      </c>
      <c r="F17" s="26">
        <f t="shared" si="0"/>
        <v>0.43083924247014926</v>
      </c>
      <c r="I17" t="str">
        <f>IF(Working!F18="","",Working!F18)</f>
        <v>Seattle</v>
      </c>
      <c r="J17" s="21">
        <f>IF(Working!G18="","",Working!G18)</f>
        <v>27221.642000000003</v>
      </c>
      <c r="K17" s="21">
        <f>IF(Working!H18="","",Working!H18)</f>
        <v>4607.1200000000008</v>
      </c>
      <c r="L17" s="26">
        <f t="shared" si="1"/>
        <v>4.9086027713625864</v>
      </c>
      <c r="O17" t="str">
        <f>Working!A37</f>
        <v>Binders</v>
      </c>
      <c r="P17" s="21">
        <f>Working!B37</f>
        <v>37408.974999999991</v>
      </c>
      <c r="Q17" s="21">
        <f>Working!C37</f>
        <v>25712.319999999985</v>
      </c>
      <c r="R17" s="28">
        <f t="shared" si="2"/>
        <v>0.45490469160309188</v>
      </c>
      <c r="U17" t="str">
        <f>Working!F37</f>
        <v>Philadelphia</v>
      </c>
      <c r="V17" s="21">
        <f>Working!G37</f>
        <v>24414.082999999991</v>
      </c>
      <c r="W17" s="21">
        <f>Working!H37</f>
        <v>16385.775999999994</v>
      </c>
      <c r="X17" s="28">
        <f t="shared" si="3"/>
        <v>0.48995586171811456</v>
      </c>
    </row>
    <row r="18" spans="3:24" x14ac:dyDescent="0.35">
      <c r="C18" t="str">
        <f>IF(Working!A19="","",Working!A19)</f>
        <v>Machines</v>
      </c>
      <c r="D18" s="21">
        <f>IF(Working!B19="","",Working!B19)</f>
        <v>43544.674999999996</v>
      </c>
      <c r="E18" s="21">
        <f>IF(Working!C19="","",Working!C19)</f>
        <v>55906.885999999991</v>
      </c>
      <c r="F18" s="26">
        <f t="shared" si="0"/>
        <v>-0.22112143752739144</v>
      </c>
      <c r="I18" t="str">
        <f>IF(Working!F19="","",Working!F19)</f>
        <v>Philadelphia</v>
      </c>
      <c r="J18" s="21">
        <f>IF(Working!G19="","",Working!G19)</f>
        <v>13399.863000000005</v>
      </c>
      <c r="K18" s="21">
        <f>IF(Working!H19="","",Working!H19)</f>
        <v>17926.424999999996</v>
      </c>
      <c r="L18" s="26">
        <f t="shared" si="1"/>
        <v>-0.25250779226755982</v>
      </c>
      <c r="O18" t="str">
        <f>Working!A38</f>
        <v>Tables</v>
      </c>
      <c r="P18" s="21">
        <f>Working!B38</f>
        <v>27675.672000000002</v>
      </c>
      <c r="Q18" s="21">
        <f>Working!C38</f>
        <v>25593.300000000003</v>
      </c>
      <c r="R18" s="28">
        <f t="shared" si="2"/>
        <v>8.136395072147784E-2</v>
      </c>
      <c r="U18" t="str">
        <f>Working!F38</f>
        <v>Seattle</v>
      </c>
      <c r="V18" s="21">
        <f>Working!G38</f>
        <v>27873.097999999984</v>
      </c>
      <c r="W18" s="21">
        <f>Working!H38</f>
        <v>11274.072</v>
      </c>
      <c r="X18" s="28">
        <f t="shared" si="3"/>
        <v>1.4723186085737243</v>
      </c>
    </row>
    <row r="19" spans="3:24" x14ac:dyDescent="0.35">
      <c r="C19" t="str">
        <f>IF(Working!A20="","",Working!A20)</f>
        <v/>
      </c>
      <c r="D19" s="21" t="str">
        <f>IF(Working!B20="","",Working!B20)</f>
        <v/>
      </c>
      <c r="E19" s="21" t="str">
        <f>IF(Working!C20="","",Working!C20)</f>
        <v/>
      </c>
      <c r="F19" s="26" t="str">
        <f t="shared" si="0"/>
        <v/>
      </c>
      <c r="I19" t="str">
        <f>IF(Working!F20="","",Working!F20)</f>
        <v>San Francisco</v>
      </c>
      <c r="J19" s="21">
        <f>IF(Working!G20="","",Working!G20)</f>
        <v>13866.374</v>
      </c>
      <c r="K19" s="21">
        <f>IF(Working!H20="","",Working!H20)</f>
        <v>7033.0340000000006</v>
      </c>
      <c r="L19" s="26">
        <f t="shared" si="1"/>
        <v>0.97160627973645486</v>
      </c>
      <c r="O19" t="str">
        <f>Working!A39</f>
        <v>Storage</v>
      </c>
      <c r="P19" s="21">
        <f>Working!B39</f>
        <v>23333.815999999992</v>
      </c>
      <c r="Q19" s="21">
        <f>Working!C39</f>
        <v>26422.485999999983</v>
      </c>
      <c r="R19" s="28">
        <f t="shared" si="2"/>
        <v>-0.11689551089174555</v>
      </c>
      <c r="U19" t="str">
        <f>Working!F39</f>
        <v>San Francisco</v>
      </c>
      <c r="V19" s="21">
        <f>Working!G39</f>
        <v>18041.345999999994</v>
      </c>
      <c r="W19" s="21">
        <f>Working!H39</f>
        <v>12813.022999999997</v>
      </c>
      <c r="X19" s="28">
        <f t="shared" si="3"/>
        <v>0.40804757784326129</v>
      </c>
    </row>
    <row r="20" spans="3:24" x14ac:dyDescent="0.35">
      <c r="C20" t="str">
        <f>IF(Working!A21="","",Working!A21)</f>
        <v/>
      </c>
      <c r="D20" s="21" t="str">
        <f>IF(Working!B21="","",Working!B21)</f>
        <v/>
      </c>
      <c r="E20" s="21" t="str">
        <f>IF(Working!C21="","",Working!C21)</f>
        <v/>
      </c>
      <c r="F20" s="26" t="str">
        <f t="shared" si="0"/>
        <v/>
      </c>
      <c r="I20" t="str">
        <f>IF(Working!F21="","",Working!F21)</f>
        <v>Lafayette</v>
      </c>
      <c r="J20" s="21">
        <f>IF(Working!G21="","",Working!G21)</f>
        <v>509.13000000000005</v>
      </c>
      <c r="K20" s="21">
        <f>IF(Working!H21="","",Working!H21)</f>
        <v>17499.95</v>
      </c>
      <c r="L20" s="26">
        <f t="shared" si="1"/>
        <v>-0.97090677401935432</v>
      </c>
      <c r="O20" t="str">
        <f>Working!A40</f>
        <v>Copiers</v>
      </c>
      <c r="P20" s="21">
        <f>Working!B40</f>
        <v>29919.798000000003</v>
      </c>
      <c r="Q20" s="21">
        <f>Working!C40</f>
        <v>19719.724000000002</v>
      </c>
      <c r="R20" s="28">
        <f t="shared" si="2"/>
        <v>0.51725237128065271</v>
      </c>
      <c r="U20" t="str">
        <f>Working!F40</f>
        <v>Detroit</v>
      </c>
      <c r="V20" s="21">
        <f>Working!G40</f>
        <v>4794.8899999999994</v>
      </c>
      <c r="W20" s="21">
        <f>Working!H40</f>
        <v>14715.08</v>
      </c>
      <c r="X20" s="28">
        <f t="shared" si="3"/>
        <v>-0.67415127882417225</v>
      </c>
    </row>
    <row r="21" spans="3:24" x14ac:dyDescent="0.35">
      <c r="C21" t="str">
        <f>IF(Working!A22="","",Working!A22)</f>
        <v/>
      </c>
      <c r="D21" s="21" t="str">
        <f>IF(Working!B22="","",Working!B22)</f>
        <v/>
      </c>
      <c r="E21" s="21" t="str">
        <f>IF(Working!C22="","",Working!C22)</f>
        <v/>
      </c>
      <c r="F21" s="26" t="str">
        <f t="shared" si="0"/>
        <v/>
      </c>
      <c r="I21" t="str">
        <f>IF(Working!F22="","",Working!F22)</f>
        <v>Newark</v>
      </c>
      <c r="J21" s="21">
        <f>IF(Working!G22="","",Working!G22)</f>
        <v>11299.367999999999</v>
      </c>
      <c r="K21" s="21">
        <f>IF(Working!H22="","",Working!H22)</f>
        <v>1519.3389999999999</v>
      </c>
      <c r="L21" s="26">
        <f t="shared" si="1"/>
        <v>6.4370288658423167</v>
      </c>
      <c r="O21" t="str">
        <f>Working!A41</f>
        <v>Accessories</v>
      </c>
      <c r="P21" s="21">
        <f>Working!B41</f>
        <v>22946.463999999989</v>
      </c>
      <c r="Q21" s="21">
        <f>Working!C41</f>
        <v>23461.295999999998</v>
      </c>
      <c r="R21" s="28">
        <f t="shared" si="2"/>
        <v>-2.194388579386275E-2</v>
      </c>
      <c r="U21" t="str">
        <f>Working!F41</f>
        <v>Houston</v>
      </c>
      <c r="V21" s="21">
        <f>Working!G41</f>
        <v>9053.5340000000015</v>
      </c>
      <c r="W21" s="21">
        <f>Working!H41</f>
        <v>9731.7644000000018</v>
      </c>
      <c r="X21" s="28">
        <f t="shared" si="3"/>
        <v>-6.9692439327857181E-2</v>
      </c>
    </row>
    <row r="22" spans="3:24" x14ac:dyDescent="0.35">
      <c r="C22" t="str">
        <f>IF(Working!A23="","",Working!A23)</f>
        <v/>
      </c>
      <c r="D22" s="21" t="str">
        <f>IF(Working!B23="","",Working!B23)</f>
        <v/>
      </c>
      <c r="E22" s="21" t="str">
        <f>IF(Working!C23="","",Working!C23)</f>
        <v/>
      </c>
      <c r="F22" s="26" t="str">
        <f t="shared" si="0"/>
        <v/>
      </c>
      <c r="I22" t="str">
        <f>IF(Working!F23="","",Working!F23)</f>
        <v>San Diego</v>
      </c>
      <c r="J22" s="21">
        <f>IF(Working!G23="","",Working!G23)</f>
        <v>1266.7660000000001</v>
      </c>
      <c r="K22" s="21">
        <f>IF(Working!H23="","",Working!H23)</f>
        <v>10851.449999999999</v>
      </c>
      <c r="L22" s="26">
        <f t="shared" si="1"/>
        <v>-0.88326297407258936</v>
      </c>
      <c r="O22" t="str">
        <f>Working!A42</f>
        <v>Machines</v>
      </c>
      <c r="P22" s="21">
        <f>Working!B42</f>
        <v>3777.6770000000006</v>
      </c>
      <c r="Q22" s="21">
        <f>Working!C42</f>
        <v>33714.175999999999</v>
      </c>
      <c r="R22" s="28">
        <f t="shared" si="2"/>
        <v>-0.88794989383694267</v>
      </c>
      <c r="U22" t="str">
        <f>Working!F42</f>
        <v>San Diego</v>
      </c>
      <c r="V22" s="21">
        <f>Working!G42</f>
        <v>1741.4779999999998</v>
      </c>
      <c r="W22" s="21">
        <f>Working!H42</f>
        <v>12885.051999999996</v>
      </c>
      <c r="X22" s="28">
        <f t="shared" si="3"/>
        <v>-0.86484509336865689</v>
      </c>
    </row>
    <row r="23" spans="3:24" x14ac:dyDescent="0.35">
      <c r="C23" t="str">
        <f>IF(Working!A24="","",Working!A24)</f>
        <v/>
      </c>
      <c r="D23" s="21" t="str">
        <f>IF(Working!B24="","",Working!B24)</f>
        <v/>
      </c>
      <c r="E23" s="21" t="str">
        <f>IF(Working!C24="","",Working!C24)</f>
        <v/>
      </c>
      <c r="F23" s="26" t="str">
        <f t="shared" si="0"/>
        <v/>
      </c>
      <c r="I23" t="str">
        <f>IF(Working!F24="","",Working!F24)</f>
        <v>Columbus</v>
      </c>
      <c r="J23" s="21">
        <f>IF(Working!G24="","",Working!G24)</f>
        <v>8702.9619999999995</v>
      </c>
      <c r="K23" s="21">
        <f>IF(Working!H24="","",Working!H24)</f>
        <v>3173.357</v>
      </c>
      <c r="L23" s="26">
        <f t="shared" si="1"/>
        <v>1.7425095884263886</v>
      </c>
      <c r="O23" t="str">
        <f>Working!A43</f>
        <v>Bookcases</v>
      </c>
      <c r="P23" s="21">
        <f>Working!B43</f>
        <v>18305.628899999992</v>
      </c>
      <c r="Q23" s="21">
        <f>Working!C43</f>
        <v>17150.081199999997</v>
      </c>
      <c r="R23" s="28">
        <f t="shared" si="2"/>
        <v>6.7378555618733404E-2</v>
      </c>
      <c r="U23" t="str">
        <f>Working!F43</f>
        <v>Columbus</v>
      </c>
      <c r="V23" s="21">
        <f>Working!G43</f>
        <v>10148.894999999999</v>
      </c>
      <c r="W23" s="21">
        <f>Working!H43</f>
        <v>4359.570999999999</v>
      </c>
      <c r="X23" s="28">
        <f t="shared" si="3"/>
        <v>1.3279572691900192</v>
      </c>
    </row>
    <row r="24" spans="3:24" x14ac:dyDescent="0.35">
      <c r="C24" t="str">
        <f>IF(Working!A25="","",Working!A25)</f>
        <v/>
      </c>
      <c r="D24" s="21" t="str">
        <f>IF(Working!B25="","",Working!B25)</f>
        <v/>
      </c>
      <c r="E24" s="21" t="str">
        <f>IF(Working!C25="","",Working!C25)</f>
        <v/>
      </c>
      <c r="F24" s="26" t="str">
        <f t="shared" si="0"/>
        <v/>
      </c>
      <c r="I24" t="str">
        <f>IF(Working!F25="","",Working!F25)</f>
        <v>Chicago</v>
      </c>
      <c r="J24" s="21">
        <f>IF(Working!G25="","",Working!G25)</f>
        <v>4717.3459999999995</v>
      </c>
      <c r="K24" s="21">
        <f>IF(Working!H25="","",Working!H25)</f>
        <v>6332.9750000000004</v>
      </c>
      <c r="L24" s="26">
        <f t="shared" si="1"/>
        <v>-0.25511374985689994</v>
      </c>
      <c r="O24" t="str">
        <f>Working!A44</f>
        <v>Appliances</v>
      </c>
      <c r="P24" s="21">
        <f>Working!B44</f>
        <v>21881.049999999992</v>
      </c>
      <c r="Q24" s="21">
        <f>Working!C44</f>
        <v>10840.815000000001</v>
      </c>
      <c r="R24" s="28">
        <f t="shared" si="2"/>
        <v>1.0183952959256284</v>
      </c>
      <c r="U24" t="str">
        <f>Working!F44</f>
        <v>Newark</v>
      </c>
      <c r="V24" s="21">
        <f>Working!G44</f>
        <v>10942.162</v>
      </c>
      <c r="W24" s="21">
        <f>Working!H44</f>
        <v>3025.4870000000001</v>
      </c>
      <c r="X24" s="28">
        <f t="shared" si="3"/>
        <v>2.6166613837706127</v>
      </c>
    </row>
    <row r="25" spans="3:24" ht="15" thickBot="1" x14ac:dyDescent="0.4">
      <c r="C25" s="23" t="s">
        <v>10981</v>
      </c>
      <c r="D25" s="24">
        <f>SUM(D15:D24)</f>
        <v>271730.81099999999</v>
      </c>
      <c r="E25" s="24">
        <f>SUM(E15:E24)</f>
        <v>226364.18000000005</v>
      </c>
      <c r="F25" s="27">
        <f t="shared" si="0"/>
        <v>0.20041435442657018</v>
      </c>
      <c r="G25" s="17"/>
      <c r="H25" s="17"/>
      <c r="I25" s="23" t="s">
        <v>10981</v>
      </c>
      <c r="J25" s="24">
        <f>SUM(J15:J24)</f>
        <v>142182.935</v>
      </c>
      <c r="K25" s="24">
        <f>SUM(K15:K24)</f>
        <v>106224.40400000001</v>
      </c>
      <c r="L25" s="27">
        <f t="shared" si="1"/>
        <v>0.33851478234700183</v>
      </c>
      <c r="M25" s="17"/>
      <c r="N25" s="17"/>
      <c r="O25" s="23" t="s">
        <v>10981</v>
      </c>
      <c r="P25" s="24">
        <f>SUM(P15:P24)</f>
        <v>287389.03989999992</v>
      </c>
      <c r="Q25" s="24">
        <f>SUM(Q15:Q24)</f>
        <v>256110.13119999992</v>
      </c>
      <c r="R25" s="29">
        <f t="shared" si="2"/>
        <v>0.12213069648374764</v>
      </c>
      <c r="S25" s="17"/>
      <c r="T25" s="17"/>
      <c r="U25" s="23" t="s">
        <v>10981</v>
      </c>
      <c r="V25" s="24">
        <f>SUM(V15:V24)</f>
        <v>162422.07549999998</v>
      </c>
      <c r="W25" s="24">
        <f>SUM(W15:W24)</f>
        <v>142143.96239999999</v>
      </c>
      <c r="X25" s="29">
        <f t="shared" si="3"/>
        <v>0.14265898289043322</v>
      </c>
    </row>
    <row r="26" spans="3:24" ht="15" thickTop="1" x14ac:dyDescent="0.35"/>
    <row r="29" spans="3:24" x14ac:dyDescent="0.35">
      <c r="E29" t="s">
        <v>10952</v>
      </c>
      <c r="N29" t="s">
        <v>10953</v>
      </c>
      <c r="U29" t="s">
        <v>10954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Option Button 1">
              <controlPr defaultSize="0" autoFill="0" autoLine="0" autoPict="0">
                <anchor moveWithCells="1">
                  <from>
                    <xdr:col>26</xdr:col>
                    <xdr:colOff>82550</xdr:colOff>
                    <xdr:row>29</xdr:row>
                    <xdr:rowOff>25400</xdr:rowOff>
                  </from>
                  <to>
                    <xdr:col>27</xdr:col>
                    <xdr:colOff>419100</xdr:colOff>
                    <xdr:row>31</xdr:row>
                    <xdr:rowOff>25400</xdr:rowOff>
                  </to>
                </anchor>
              </controlPr>
            </control>
          </mc:Choice>
        </mc:AlternateContent>
        <mc:AlternateContent xmlns:mc="http://schemas.openxmlformats.org/markup-compatibility/2006">
          <mc:Choice Requires="x14">
            <control shapeId="4098" r:id="rId5" name="Option Button 2">
              <controlPr defaultSize="0" autoFill="0" autoLine="0" autoPict="0">
                <anchor moveWithCells="1">
                  <from>
                    <xdr:col>26</xdr:col>
                    <xdr:colOff>101600</xdr:colOff>
                    <xdr:row>30</xdr:row>
                    <xdr:rowOff>139700</xdr:rowOff>
                  </from>
                  <to>
                    <xdr:col>27</xdr:col>
                    <xdr:colOff>292100</xdr:colOff>
                    <xdr:row>32</xdr:row>
                    <xdr:rowOff>139700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DC3F9-B35E-4986-A01B-183780892C79}">
  <sheetPr codeName="Sheet2"/>
  <dimension ref="A3:J123"/>
  <sheetViews>
    <sheetView topLeftCell="A25" zoomScale="80" zoomScaleNormal="80" workbookViewId="0">
      <selection activeCell="I22" sqref="I22"/>
    </sheetView>
  </sheetViews>
  <sheetFormatPr defaultRowHeight="14.5" x14ac:dyDescent="0.35"/>
  <cols>
    <col min="1" max="1" width="13.36328125" bestFit="1" customWidth="1"/>
    <col min="2" max="2" width="16.453125" bestFit="1" customWidth="1"/>
    <col min="3" max="3" width="9.54296875" bestFit="1" customWidth="1"/>
    <col min="4" max="4" width="15" bestFit="1" customWidth="1"/>
    <col min="5" max="5" width="11.81640625" bestFit="1" customWidth="1"/>
    <col min="6" max="6" width="13.36328125" bestFit="1" customWidth="1"/>
    <col min="7" max="7" width="16.453125" bestFit="1" customWidth="1"/>
    <col min="8" max="8" width="9.54296875" bestFit="1" customWidth="1"/>
    <col min="9" max="9" width="10.90625" bestFit="1" customWidth="1"/>
    <col min="10" max="10" width="10.81640625" bestFit="1" customWidth="1"/>
    <col min="11" max="11" width="9.81640625" bestFit="1" customWidth="1"/>
    <col min="12" max="14" width="10.81640625" bestFit="1" customWidth="1"/>
    <col min="15" max="16" width="9.81640625" bestFit="1" customWidth="1"/>
    <col min="17" max="18" width="10.81640625" bestFit="1" customWidth="1"/>
    <col min="19" max="20" width="9.81640625" bestFit="1" customWidth="1"/>
    <col min="21" max="21" width="10.81640625" bestFit="1" customWidth="1"/>
    <col min="22" max="22" width="9.81640625" bestFit="1" customWidth="1"/>
    <col min="23" max="25" width="10.81640625" bestFit="1" customWidth="1"/>
    <col min="26" max="32" width="9.81640625" bestFit="1" customWidth="1"/>
    <col min="33" max="34" width="10.81640625" bestFit="1" customWidth="1"/>
    <col min="35" max="35" width="9.81640625" bestFit="1" customWidth="1"/>
    <col min="36" max="36" width="10.81640625" bestFit="1" customWidth="1"/>
    <col min="37" max="38" width="9.81640625" bestFit="1" customWidth="1"/>
    <col min="39" max="43" width="10.81640625" bestFit="1" customWidth="1"/>
    <col min="44" max="46" width="9.81640625" bestFit="1" customWidth="1"/>
    <col min="47" max="49" width="10.81640625" bestFit="1" customWidth="1"/>
    <col min="50" max="50" width="11.81640625" bestFit="1" customWidth="1"/>
  </cols>
  <sheetData>
    <row r="3" spans="1:8" x14ac:dyDescent="0.35">
      <c r="A3" s="13" t="s">
        <v>10955</v>
      </c>
      <c r="B3" t="s">
        <v>10965</v>
      </c>
      <c r="C3" t="s">
        <v>10966</v>
      </c>
      <c r="E3" t="s">
        <v>10967</v>
      </c>
      <c r="F3" t="s">
        <v>10968</v>
      </c>
    </row>
    <row r="4" spans="1:8" x14ac:dyDescent="0.35">
      <c r="A4" s="14" t="s">
        <v>10963</v>
      </c>
      <c r="B4" s="19">
        <v>609205.59799999965</v>
      </c>
      <c r="C4" s="19">
        <v>81795.17429999981</v>
      </c>
    </row>
    <row r="5" spans="1:8" x14ac:dyDescent="0.35">
      <c r="A5" s="14" t="s">
        <v>10964</v>
      </c>
      <c r="B5" s="19">
        <v>733215.2551999999</v>
      </c>
      <c r="C5" s="19">
        <v>93439.269600000145</v>
      </c>
      <c r="E5" s="16">
        <f>B5/B4-1</f>
        <v>0.20355961535337097</v>
      </c>
      <c r="F5" s="16">
        <f>C5/C4-1</f>
        <v>0.1423567514789239</v>
      </c>
    </row>
    <row r="6" spans="1:8" x14ac:dyDescent="0.35">
      <c r="A6" s="14" t="s">
        <v>10956</v>
      </c>
      <c r="B6" s="19">
        <v>1342420.8531999995</v>
      </c>
      <c r="C6" s="19">
        <v>175234.44389999995</v>
      </c>
    </row>
    <row r="12" spans="1:8" x14ac:dyDescent="0.35">
      <c r="A12" t="s">
        <v>10970</v>
      </c>
    </row>
    <row r="14" spans="1:8" x14ac:dyDescent="0.35">
      <c r="A14" s="13" t="s">
        <v>10965</v>
      </c>
      <c r="B14" s="13" t="s">
        <v>10969</v>
      </c>
      <c r="F14" s="13" t="s">
        <v>10965</v>
      </c>
      <c r="G14" s="13" t="s">
        <v>10969</v>
      </c>
    </row>
    <row r="15" spans="1:8" x14ac:dyDescent="0.35">
      <c r="A15" s="13" t="s">
        <v>10955</v>
      </c>
      <c r="B15" t="s">
        <v>10964</v>
      </c>
      <c r="C15" t="s">
        <v>10963</v>
      </c>
      <c r="F15" s="13" t="s">
        <v>10955</v>
      </c>
      <c r="G15" t="s">
        <v>10964</v>
      </c>
      <c r="H15" t="s">
        <v>10963</v>
      </c>
    </row>
    <row r="16" spans="1:8" x14ac:dyDescent="0.35">
      <c r="A16" s="14" t="s">
        <v>71</v>
      </c>
      <c r="B16" s="15">
        <v>105340.51599999999</v>
      </c>
      <c r="C16" s="15">
        <v>78962.030000000028</v>
      </c>
      <c r="F16" s="14" t="s">
        <v>265</v>
      </c>
      <c r="G16" s="15">
        <v>41467.337999999996</v>
      </c>
      <c r="H16" s="15">
        <v>13725.88</v>
      </c>
    </row>
    <row r="17" spans="1:8" x14ac:dyDescent="0.35">
      <c r="A17" s="14" t="s">
        <v>1218</v>
      </c>
      <c r="B17" s="15">
        <v>62899.387999999984</v>
      </c>
      <c r="C17" s="15">
        <v>49599.41</v>
      </c>
      <c r="F17" s="14" t="s">
        <v>41</v>
      </c>
      <c r="G17" s="15">
        <v>19732.145999999997</v>
      </c>
      <c r="H17" s="15">
        <v>23554.874000000003</v>
      </c>
    </row>
    <row r="18" spans="1:8" x14ac:dyDescent="0.35">
      <c r="A18" s="14" t="s">
        <v>160</v>
      </c>
      <c r="B18" s="15">
        <v>59946.232000000004</v>
      </c>
      <c r="C18" s="15">
        <v>41895.854000000021</v>
      </c>
      <c r="F18" s="14" t="s">
        <v>94</v>
      </c>
      <c r="G18" s="15">
        <v>27221.642000000003</v>
      </c>
      <c r="H18" s="15">
        <v>4607.1200000000008</v>
      </c>
    </row>
    <row r="19" spans="1:8" x14ac:dyDescent="0.35">
      <c r="A19" s="14" t="s">
        <v>683</v>
      </c>
      <c r="B19" s="15">
        <v>43544.674999999996</v>
      </c>
      <c r="C19" s="15">
        <v>55906.885999999991</v>
      </c>
      <c r="F19" s="14" t="s">
        <v>145</v>
      </c>
      <c r="G19" s="15">
        <v>13399.863000000005</v>
      </c>
      <c r="H19" s="15">
        <v>17926.424999999996</v>
      </c>
    </row>
    <row r="20" spans="1:8" x14ac:dyDescent="0.35">
      <c r="F20" s="14" t="s">
        <v>126</v>
      </c>
      <c r="G20" s="15">
        <v>13866.374</v>
      </c>
      <c r="H20" s="15">
        <v>7033.0340000000006</v>
      </c>
    </row>
    <row r="21" spans="1:8" x14ac:dyDescent="0.35">
      <c r="F21" s="14" t="s">
        <v>4276</v>
      </c>
      <c r="G21" s="15">
        <v>509.13000000000005</v>
      </c>
      <c r="H21" s="15">
        <v>17499.95</v>
      </c>
    </row>
    <row r="22" spans="1:8" x14ac:dyDescent="0.35">
      <c r="F22" s="14" t="s">
        <v>606</v>
      </c>
      <c r="G22" s="15">
        <v>11299.367999999999</v>
      </c>
      <c r="H22" s="15">
        <v>1519.3389999999999</v>
      </c>
    </row>
    <row r="23" spans="1:8" x14ac:dyDescent="0.35">
      <c r="F23" s="14" t="s">
        <v>949</v>
      </c>
      <c r="G23" s="15">
        <v>1266.7660000000001</v>
      </c>
      <c r="H23" s="15">
        <v>10851.449999999999</v>
      </c>
    </row>
    <row r="24" spans="1:8" x14ac:dyDescent="0.35">
      <c r="F24" s="14" t="s">
        <v>496</v>
      </c>
      <c r="G24" s="15">
        <v>8702.9619999999995</v>
      </c>
      <c r="H24" s="15">
        <v>3173.357</v>
      </c>
    </row>
    <row r="25" spans="1:8" x14ac:dyDescent="0.35">
      <c r="F25" s="14" t="s">
        <v>302</v>
      </c>
      <c r="G25" s="15">
        <v>4717.3459999999995</v>
      </c>
      <c r="H25" s="15">
        <v>6332.9750000000004</v>
      </c>
    </row>
    <row r="31" spans="1:8" x14ac:dyDescent="0.35">
      <c r="A31" t="s">
        <v>10971</v>
      </c>
    </row>
    <row r="33" spans="1:8" x14ac:dyDescent="0.35">
      <c r="A33" s="13" t="s">
        <v>10965</v>
      </c>
      <c r="B33" s="13" t="s">
        <v>10969</v>
      </c>
      <c r="F33" s="13" t="s">
        <v>10965</v>
      </c>
      <c r="G33" s="13" t="s">
        <v>10969</v>
      </c>
    </row>
    <row r="34" spans="1:8" x14ac:dyDescent="0.35">
      <c r="A34" s="13" t="s">
        <v>10955</v>
      </c>
      <c r="B34" t="s">
        <v>10964</v>
      </c>
      <c r="C34" t="s">
        <v>10963</v>
      </c>
      <c r="F34" s="13" t="s">
        <v>10955</v>
      </c>
      <c r="G34" t="s">
        <v>10964</v>
      </c>
      <c r="H34" t="s">
        <v>10963</v>
      </c>
    </row>
    <row r="35" spans="1:8" x14ac:dyDescent="0.35">
      <c r="A35" s="14" t="s">
        <v>35</v>
      </c>
      <c r="B35" s="15">
        <v>50616.980999999971</v>
      </c>
      <c r="C35" s="15">
        <v>40157.440999999984</v>
      </c>
      <c r="F35" s="14" t="s">
        <v>265</v>
      </c>
      <c r="G35" s="15">
        <v>35229.770000000004</v>
      </c>
      <c r="H35" s="15">
        <v>30099.197999999997</v>
      </c>
    </row>
    <row r="36" spans="1:8" x14ac:dyDescent="0.35">
      <c r="A36" s="14" t="s">
        <v>71</v>
      </c>
      <c r="B36" s="15">
        <v>51522.977999999988</v>
      </c>
      <c r="C36" s="15">
        <v>33338.491999999984</v>
      </c>
      <c r="F36" s="14" t="s">
        <v>41</v>
      </c>
      <c r="G36" s="15">
        <v>20182.819499999991</v>
      </c>
      <c r="H36" s="15">
        <v>26854.938999999988</v>
      </c>
    </row>
    <row r="37" spans="1:8" x14ac:dyDescent="0.35">
      <c r="A37" s="14" t="s">
        <v>74</v>
      </c>
      <c r="B37" s="15">
        <v>37408.974999999991</v>
      </c>
      <c r="C37" s="15">
        <v>25712.319999999985</v>
      </c>
      <c r="F37" s="14" t="s">
        <v>145</v>
      </c>
      <c r="G37" s="15">
        <v>24414.082999999991</v>
      </c>
      <c r="H37" s="15">
        <v>16385.775999999994</v>
      </c>
    </row>
    <row r="38" spans="1:8" x14ac:dyDescent="0.35">
      <c r="A38" s="14" t="s">
        <v>55</v>
      </c>
      <c r="B38" s="15">
        <v>27675.672000000002</v>
      </c>
      <c r="C38" s="15">
        <v>25593.300000000003</v>
      </c>
      <c r="F38" s="14" t="s">
        <v>94</v>
      </c>
      <c r="G38" s="15">
        <v>27873.097999999984</v>
      </c>
      <c r="H38" s="15">
        <v>11274.072</v>
      </c>
    </row>
    <row r="39" spans="1:8" x14ac:dyDescent="0.35">
      <c r="A39" s="14" t="s">
        <v>58</v>
      </c>
      <c r="B39" s="15">
        <v>23333.815999999992</v>
      </c>
      <c r="C39" s="15">
        <v>26422.485999999983</v>
      </c>
      <c r="F39" s="14" t="s">
        <v>126</v>
      </c>
      <c r="G39" s="15">
        <v>18041.345999999994</v>
      </c>
      <c r="H39" s="15">
        <v>12813.022999999997</v>
      </c>
    </row>
    <row r="40" spans="1:8" x14ac:dyDescent="0.35">
      <c r="A40" s="14" t="s">
        <v>1218</v>
      </c>
      <c r="B40" s="15">
        <v>29919.798000000003</v>
      </c>
      <c r="C40" s="15">
        <v>19719.724000000002</v>
      </c>
      <c r="F40" s="14" t="s">
        <v>881</v>
      </c>
      <c r="G40" s="15">
        <v>4794.8899999999994</v>
      </c>
      <c r="H40" s="15">
        <v>14715.08</v>
      </c>
    </row>
    <row r="41" spans="1:8" x14ac:dyDescent="0.35">
      <c r="A41" s="14" t="s">
        <v>160</v>
      </c>
      <c r="B41" s="15">
        <v>22946.463999999989</v>
      </c>
      <c r="C41" s="15">
        <v>23461.295999999998</v>
      </c>
      <c r="F41" s="14" t="s">
        <v>183</v>
      </c>
      <c r="G41" s="15">
        <v>9053.5340000000015</v>
      </c>
      <c r="H41" s="15">
        <v>9731.7644000000018</v>
      </c>
    </row>
    <row r="42" spans="1:8" x14ac:dyDescent="0.35">
      <c r="A42" s="14" t="s">
        <v>683</v>
      </c>
      <c r="B42" s="15">
        <v>3777.6770000000006</v>
      </c>
      <c r="C42" s="15">
        <v>33714.175999999999</v>
      </c>
      <c r="F42" s="14" t="s">
        <v>949</v>
      </c>
      <c r="G42" s="15">
        <v>1741.4779999999998</v>
      </c>
      <c r="H42" s="15">
        <v>12885.051999999996</v>
      </c>
    </row>
    <row r="43" spans="1:8" x14ac:dyDescent="0.35">
      <c r="A43" s="14" t="s">
        <v>32</v>
      </c>
      <c r="B43" s="15">
        <v>18305.628899999992</v>
      </c>
      <c r="C43" s="15">
        <v>17150.081199999997</v>
      </c>
      <c r="F43" s="14" t="s">
        <v>496</v>
      </c>
      <c r="G43" s="15">
        <v>10148.894999999999</v>
      </c>
      <c r="H43" s="15">
        <v>4359.570999999999</v>
      </c>
    </row>
    <row r="44" spans="1:8" x14ac:dyDescent="0.35">
      <c r="A44" s="14" t="s">
        <v>77</v>
      </c>
      <c r="B44" s="15">
        <v>21881.049999999992</v>
      </c>
      <c r="C44" s="15">
        <v>10840.815000000001</v>
      </c>
      <c r="F44" s="14" t="s">
        <v>606</v>
      </c>
      <c r="G44" s="15">
        <v>10942.162</v>
      </c>
      <c r="H44" s="15">
        <v>3025.4870000000001</v>
      </c>
    </row>
    <row r="50" spans="1:9" x14ac:dyDescent="0.35">
      <c r="A50" t="s">
        <v>10977</v>
      </c>
    </row>
    <row r="52" spans="1:9" x14ac:dyDescent="0.35">
      <c r="A52" s="13" t="s">
        <v>10973</v>
      </c>
      <c r="B52" s="13" t="s">
        <v>10974</v>
      </c>
      <c r="C52" t="s">
        <v>10965</v>
      </c>
      <c r="D52" t="s">
        <v>10972</v>
      </c>
      <c r="H52" t="s">
        <v>17</v>
      </c>
      <c r="I52" t="s">
        <v>10975</v>
      </c>
    </row>
    <row r="53" spans="1:9" x14ac:dyDescent="0.35">
      <c r="A53" t="s">
        <v>10957</v>
      </c>
      <c r="B53" t="s">
        <v>10958</v>
      </c>
      <c r="C53" s="15">
        <v>74447.796000000104</v>
      </c>
      <c r="D53" s="15">
        <v>1028</v>
      </c>
      <c r="F53" t="str">
        <f>A53</f>
        <v>2014</v>
      </c>
      <c r="G53" t="str">
        <f t="shared" ref="G53:H68" si="0">B53</f>
        <v>Qtr1</v>
      </c>
      <c r="H53" s="18">
        <f t="shared" si="0"/>
        <v>74447.796000000104</v>
      </c>
      <c r="I53" s="18">
        <f>H53/D53</f>
        <v>72.420035019455355</v>
      </c>
    </row>
    <row r="54" spans="1:9" x14ac:dyDescent="0.35">
      <c r="B54" t="s">
        <v>10959</v>
      </c>
      <c r="C54" s="15">
        <v>86538.759600000005</v>
      </c>
      <c r="D54" s="15">
        <v>1523</v>
      </c>
      <c r="G54" t="str">
        <f t="shared" si="0"/>
        <v>Qtr2</v>
      </c>
      <c r="H54" s="18">
        <f t="shared" si="0"/>
        <v>86538.759600000005</v>
      </c>
      <c r="I54" s="18">
        <f t="shared" ref="I54:I68" si="1">H54/D54</f>
        <v>56.821247275114906</v>
      </c>
    </row>
    <row r="55" spans="1:9" x14ac:dyDescent="0.35">
      <c r="B55" t="s">
        <v>10960</v>
      </c>
      <c r="C55" s="15">
        <v>143633.21229999998</v>
      </c>
      <c r="D55" s="15">
        <v>2159</v>
      </c>
      <c r="G55" t="str">
        <f t="shared" si="0"/>
        <v>Qtr3</v>
      </c>
      <c r="H55" s="18">
        <f t="shared" si="0"/>
        <v>143633.21229999998</v>
      </c>
      <c r="I55" s="18">
        <f t="shared" si="1"/>
        <v>66.527657387679469</v>
      </c>
    </row>
    <row r="56" spans="1:9" x14ac:dyDescent="0.35">
      <c r="B56" t="s">
        <v>10961</v>
      </c>
      <c r="C56" s="15">
        <v>179627.73020000022</v>
      </c>
      <c r="D56" s="15">
        <v>2871</v>
      </c>
      <c r="G56" t="str">
        <f t="shared" si="0"/>
        <v>Qtr4</v>
      </c>
      <c r="H56" s="18">
        <f t="shared" si="0"/>
        <v>179627.73020000022</v>
      </c>
      <c r="I56" s="18">
        <f t="shared" si="1"/>
        <v>62.566259212817911</v>
      </c>
    </row>
    <row r="57" spans="1:9" x14ac:dyDescent="0.35">
      <c r="A57" t="s">
        <v>10962</v>
      </c>
      <c r="B57" t="s">
        <v>10958</v>
      </c>
      <c r="C57" s="15">
        <v>68851.738599999939</v>
      </c>
      <c r="D57" s="15">
        <v>990</v>
      </c>
      <c r="F57" t="str">
        <f t="shared" ref="F57:F65" si="2">A57</f>
        <v>2015</v>
      </c>
      <c r="G57" t="str">
        <f t="shared" si="0"/>
        <v>Qtr1</v>
      </c>
      <c r="H57" s="18">
        <f t="shared" si="0"/>
        <v>68851.738599999939</v>
      </c>
      <c r="I57" s="18">
        <f t="shared" si="1"/>
        <v>69.547210707070647</v>
      </c>
    </row>
    <row r="58" spans="1:9" x14ac:dyDescent="0.35">
      <c r="B58" t="s">
        <v>10959</v>
      </c>
      <c r="C58" s="15">
        <v>89124.186999999874</v>
      </c>
      <c r="D58" s="15">
        <v>1604</v>
      </c>
      <c r="G58" t="str">
        <f t="shared" si="0"/>
        <v>Qtr2</v>
      </c>
      <c r="H58" s="18">
        <f t="shared" si="0"/>
        <v>89124.186999999874</v>
      </c>
      <c r="I58" s="18">
        <f t="shared" si="1"/>
        <v>55.563707605984959</v>
      </c>
    </row>
    <row r="59" spans="1:9" x14ac:dyDescent="0.35">
      <c r="B59" t="s">
        <v>10960</v>
      </c>
      <c r="C59" s="15">
        <v>130259.57519999996</v>
      </c>
      <c r="D59" s="15">
        <v>2241</v>
      </c>
      <c r="G59" t="str">
        <f t="shared" si="0"/>
        <v>Qtr3</v>
      </c>
      <c r="H59" s="18">
        <f t="shared" si="0"/>
        <v>130259.57519999996</v>
      </c>
      <c r="I59" s="18">
        <f t="shared" si="1"/>
        <v>58.125647121820599</v>
      </c>
    </row>
    <row r="60" spans="1:9" x14ac:dyDescent="0.35">
      <c r="B60" t="s">
        <v>10961</v>
      </c>
      <c r="C60" s="15">
        <v>182297.00819999998</v>
      </c>
      <c r="D60" s="15">
        <v>3144</v>
      </c>
      <c r="G60" t="str">
        <f t="shared" si="0"/>
        <v>Qtr4</v>
      </c>
      <c r="H60" s="18">
        <f t="shared" si="0"/>
        <v>182297.00819999998</v>
      </c>
      <c r="I60" s="18">
        <f t="shared" si="1"/>
        <v>57.982508969465641</v>
      </c>
    </row>
    <row r="61" spans="1:9" x14ac:dyDescent="0.35">
      <c r="A61" t="s">
        <v>10963</v>
      </c>
      <c r="B61" t="s">
        <v>10958</v>
      </c>
      <c r="C61" s="15">
        <v>93237.180999999953</v>
      </c>
      <c r="D61" s="15">
        <v>1243</v>
      </c>
      <c r="F61" t="str">
        <f t="shared" si="2"/>
        <v>2016</v>
      </c>
      <c r="G61" t="str">
        <f t="shared" si="0"/>
        <v>Qtr1</v>
      </c>
      <c r="H61" s="18">
        <f t="shared" si="0"/>
        <v>93237.180999999953</v>
      </c>
      <c r="I61" s="18">
        <f t="shared" si="1"/>
        <v>75.009799678197865</v>
      </c>
    </row>
    <row r="62" spans="1:9" x14ac:dyDescent="0.35">
      <c r="B62" t="s">
        <v>10959</v>
      </c>
      <c r="C62" s="15">
        <v>136082.30100000001</v>
      </c>
      <c r="D62" s="15">
        <v>2240</v>
      </c>
      <c r="G62" t="str">
        <f t="shared" si="0"/>
        <v>Qtr2</v>
      </c>
      <c r="H62" s="18">
        <f t="shared" si="0"/>
        <v>136082.30100000001</v>
      </c>
      <c r="I62" s="18">
        <f t="shared" si="1"/>
        <v>60.75102723214286</v>
      </c>
    </row>
    <row r="63" spans="1:9" x14ac:dyDescent="0.35">
      <c r="B63" t="s">
        <v>10960</v>
      </c>
      <c r="C63" s="15">
        <v>143787.36219999992</v>
      </c>
      <c r="D63" s="15">
        <v>2767</v>
      </c>
      <c r="G63" t="str">
        <f t="shared" si="0"/>
        <v>Qtr3</v>
      </c>
      <c r="H63" s="18">
        <f t="shared" si="0"/>
        <v>143787.36219999992</v>
      </c>
      <c r="I63" s="18">
        <f t="shared" si="1"/>
        <v>51.965074882544243</v>
      </c>
    </row>
    <row r="64" spans="1:9" x14ac:dyDescent="0.35">
      <c r="B64" t="s">
        <v>10961</v>
      </c>
      <c r="C64" s="15">
        <v>236098.75379999995</v>
      </c>
      <c r="D64" s="15">
        <v>3587</v>
      </c>
      <c r="G64" t="str">
        <f t="shared" si="0"/>
        <v>Qtr4</v>
      </c>
      <c r="H64" s="18">
        <f t="shared" si="0"/>
        <v>236098.75379999995</v>
      </c>
      <c r="I64" s="18">
        <f t="shared" si="1"/>
        <v>65.820672930025083</v>
      </c>
    </row>
    <row r="65" spans="1:10" x14ac:dyDescent="0.35">
      <c r="A65" t="s">
        <v>10964</v>
      </c>
      <c r="B65" t="s">
        <v>10958</v>
      </c>
      <c r="C65" s="15">
        <v>123144.86019999994</v>
      </c>
      <c r="D65" s="15">
        <v>1845</v>
      </c>
      <c r="F65" t="str">
        <f t="shared" si="2"/>
        <v>2017</v>
      </c>
      <c r="G65" t="str">
        <f t="shared" si="0"/>
        <v>Qtr1</v>
      </c>
      <c r="H65" s="18">
        <f t="shared" si="0"/>
        <v>123144.86019999994</v>
      </c>
      <c r="I65" s="18">
        <f t="shared" si="1"/>
        <v>66.745181680216774</v>
      </c>
    </row>
    <row r="66" spans="1:10" x14ac:dyDescent="0.35">
      <c r="B66" t="s">
        <v>10959</v>
      </c>
      <c r="C66" s="15">
        <v>133764.37199999994</v>
      </c>
      <c r="D66" s="15">
        <v>2551</v>
      </c>
      <c r="G66" t="str">
        <f t="shared" si="0"/>
        <v>Qtr2</v>
      </c>
      <c r="H66" s="18">
        <f t="shared" si="0"/>
        <v>133764.37199999994</v>
      </c>
      <c r="I66" s="18">
        <f t="shared" si="1"/>
        <v>52.43605331242648</v>
      </c>
    </row>
    <row r="67" spans="1:10" x14ac:dyDescent="0.35">
      <c r="B67" t="s">
        <v>10960</v>
      </c>
      <c r="C67" s="15">
        <v>196251.95600000018</v>
      </c>
      <c r="D67" s="15">
        <v>3384</v>
      </c>
      <c r="G67" t="str">
        <f t="shared" si="0"/>
        <v>Qtr3</v>
      </c>
      <c r="H67" s="18">
        <f t="shared" si="0"/>
        <v>196251.95600000018</v>
      </c>
      <c r="I67" s="18">
        <f t="shared" si="1"/>
        <v>57.99407683215135</v>
      </c>
    </row>
    <row r="68" spans="1:10" x14ac:dyDescent="0.35">
      <c r="B68" t="s">
        <v>10961</v>
      </c>
      <c r="C68" s="15">
        <v>280054.06699999998</v>
      </c>
      <c r="D68" s="15">
        <v>4696</v>
      </c>
      <c r="G68" t="str">
        <f t="shared" si="0"/>
        <v>Qtr4</v>
      </c>
      <c r="H68" s="18">
        <f t="shared" si="0"/>
        <v>280054.06699999998</v>
      </c>
      <c r="I68" s="18">
        <f t="shared" si="1"/>
        <v>59.636726362862007</v>
      </c>
    </row>
    <row r="72" spans="1:10" x14ac:dyDescent="0.35">
      <c r="A72" t="s">
        <v>10978</v>
      </c>
    </row>
    <row r="73" spans="1:10" x14ac:dyDescent="0.35">
      <c r="D73" t="s">
        <v>10976</v>
      </c>
      <c r="G73">
        <v>1</v>
      </c>
    </row>
    <row r="74" spans="1:10" x14ac:dyDescent="0.35">
      <c r="A74" s="13" t="s">
        <v>10</v>
      </c>
      <c r="B74" t="s">
        <v>10965</v>
      </c>
      <c r="D74" t="s">
        <v>10</v>
      </c>
      <c r="E74" t="s">
        <v>17</v>
      </c>
      <c r="I74" t="str" cm="1">
        <f t="array" ref="I74">_xlfn.SWITCH(G73,1,"Highest",2,"Lowest")</f>
        <v>Highest</v>
      </c>
      <c r="J74" t="str">
        <f>CONCATENATE("States with ",I74," all time sales")</f>
        <v>States with Highest all time sales</v>
      </c>
    </row>
    <row r="75" spans="1:10" x14ac:dyDescent="0.35">
      <c r="A75" t="s">
        <v>42</v>
      </c>
      <c r="B75" s="15">
        <v>457687.63150000101</v>
      </c>
      <c r="D75" t="str" cm="1">
        <f t="array" ref="D75:E123">_xlfn.SWITCH(G73,1,_xlfn._xlws.SORT(A75:B123,2,-1,FALSE),2,_xlfn._xlws.SORT(A75:B123,2,1,FALSE))</f>
        <v>California</v>
      </c>
      <c r="E75" s="15">
        <v>457687.63150000101</v>
      </c>
    </row>
    <row r="76" spans="1:10" x14ac:dyDescent="0.35">
      <c r="A76" t="s">
        <v>266</v>
      </c>
      <c r="B76" s="15">
        <v>310876.27099999978</v>
      </c>
      <c r="D76" t="str">
        <v>New York</v>
      </c>
      <c r="E76" s="15">
        <v>310876.27099999978</v>
      </c>
    </row>
    <row r="77" spans="1:10" x14ac:dyDescent="0.35">
      <c r="A77" t="s">
        <v>103</v>
      </c>
      <c r="B77" s="15">
        <v>170188.04580000002</v>
      </c>
      <c r="D77" t="str">
        <v>Texas</v>
      </c>
      <c r="E77" s="15">
        <v>170188.04580000002</v>
      </c>
    </row>
    <row r="78" spans="1:10" x14ac:dyDescent="0.35">
      <c r="A78" t="s">
        <v>95</v>
      </c>
      <c r="B78" s="15">
        <v>138641.26999999993</v>
      </c>
      <c r="D78" t="str">
        <v>Washington</v>
      </c>
      <c r="E78" s="15">
        <v>138641.26999999993</v>
      </c>
    </row>
    <row r="79" spans="1:10" x14ac:dyDescent="0.35">
      <c r="A79" t="s">
        <v>146</v>
      </c>
      <c r="B79" s="15">
        <v>116511.91400000003</v>
      </c>
      <c r="D79" t="str">
        <v>Pennsylvania</v>
      </c>
      <c r="E79" s="15">
        <v>116511.91400000003</v>
      </c>
    </row>
    <row r="80" spans="1:10" x14ac:dyDescent="0.35">
      <c r="A80" t="s">
        <v>53</v>
      </c>
      <c r="B80" s="15">
        <v>89473.707999999999</v>
      </c>
      <c r="D80" t="str">
        <v>Florida</v>
      </c>
      <c r="E80" s="15">
        <v>89473.707999999999</v>
      </c>
    </row>
    <row r="81" spans="1:5" x14ac:dyDescent="0.35">
      <c r="A81" t="s">
        <v>210</v>
      </c>
      <c r="B81" s="15">
        <v>80166.100999999864</v>
      </c>
      <c r="D81" t="str">
        <v>Illinois</v>
      </c>
      <c r="E81" s="15">
        <v>80166.100999999864</v>
      </c>
    </row>
    <row r="82" spans="1:5" x14ac:dyDescent="0.35">
      <c r="A82" t="s">
        <v>497</v>
      </c>
      <c r="B82" s="15">
        <v>78258.135999999926</v>
      </c>
      <c r="D82" t="str">
        <v>Ohio</v>
      </c>
      <c r="E82" s="15">
        <v>78258.135999999926</v>
      </c>
    </row>
    <row r="83" spans="1:5" x14ac:dyDescent="0.35">
      <c r="A83" t="s">
        <v>237</v>
      </c>
      <c r="B83" s="15">
        <v>76269.614000000016</v>
      </c>
      <c r="D83" t="str">
        <v>Michigan</v>
      </c>
      <c r="E83" s="15">
        <v>76269.614000000016</v>
      </c>
    </row>
    <row r="84" spans="1:5" x14ac:dyDescent="0.35">
      <c r="A84" t="s">
        <v>318</v>
      </c>
      <c r="B84" s="15">
        <v>70636.719999999987</v>
      </c>
      <c r="D84" t="str">
        <v>Virginia</v>
      </c>
      <c r="E84" s="15">
        <v>70636.719999999987</v>
      </c>
    </row>
    <row r="85" spans="1:5" x14ac:dyDescent="0.35">
      <c r="A85" t="s">
        <v>87</v>
      </c>
      <c r="B85" s="15">
        <v>55603.163999999968</v>
      </c>
      <c r="D85" t="str">
        <v>North Carolina</v>
      </c>
      <c r="E85" s="15">
        <v>55603.163999999968</v>
      </c>
    </row>
    <row r="86" spans="1:5" x14ac:dyDescent="0.35">
      <c r="A86" t="s">
        <v>253</v>
      </c>
      <c r="B86" s="15">
        <v>53555.360000000001</v>
      </c>
      <c r="D86" t="str">
        <v>Indiana</v>
      </c>
      <c r="E86" s="15">
        <v>53555.360000000001</v>
      </c>
    </row>
    <row r="87" spans="1:5" x14ac:dyDescent="0.35">
      <c r="A87" t="s">
        <v>1274</v>
      </c>
      <c r="B87" s="15">
        <v>49095.840000000004</v>
      </c>
      <c r="D87" t="str">
        <v>Georgia</v>
      </c>
      <c r="E87" s="15">
        <v>49095.840000000004</v>
      </c>
    </row>
    <row r="88" spans="1:5" x14ac:dyDescent="0.35">
      <c r="A88" t="s">
        <v>28</v>
      </c>
      <c r="B88" s="15">
        <v>36591.749999999971</v>
      </c>
      <c r="D88" t="str">
        <v>Kentucky</v>
      </c>
      <c r="E88" s="15">
        <v>36591.749999999971</v>
      </c>
    </row>
    <row r="89" spans="1:5" x14ac:dyDescent="0.35">
      <c r="A89" t="s">
        <v>789</v>
      </c>
      <c r="B89" s="15">
        <v>35764.312000000013</v>
      </c>
      <c r="D89" t="str">
        <v>New Jersey</v>
      </c>
      <c r="E89" s="15">
        <v>35764.312000000013</v>
      </c>
    </row>
    <row r="90" spans="1:5" x14ac:dyDescent="0.35">
      <c r="A90" t="s">
        <v>309</v>
      </c>
      <c r="B90" s="15">
        <v>35282.000999999997</v>
      </c>
      <c r="D90" t="str">
        <v>Arizona</v>
      </c>
      <c r="E90" s="15">
        <v>35282.000999999997</v>
      </c>
    </row>
    <row r="91" spans="1:5" x14ac:dyDescent="0.35">
      <c r="A91" t="s">
        <v>113</v>
      </c>
      <c r="B91" s="15">
        <v>32114.610000000019</v>
      </c>
      <c r="D91" t="str">
        <v>Wisconsin</v>
      </c>
      <c r="E91" s="15">
        <v>32114.610000000019</v>
      </c>
    </row>
    <row r="92" spans="1:5" x14ac:dyDescent="0.35">
      <c r="A92" t="s">
        <v>456</v>
      </c>
      <c r="B92" s="15">
        <v>32108.117999999995</v>
      </c>
      <c r="D92" t="str">
        <v>Colorado</v>
      </c>
      <c r="E92" s="15">
        <v>32108.117999999995</v>
      </c>
    </row>
    <row r="93" spans="1:5" x14ac:dyDescent="0.35">
      <c r="A93" t="s">
        <v>334</v>
      </c>
      <c r="B93" s="15">
        <v>30661.872999999981</v>
      </c>
      <c r="D93" t="str">
        <v>Tennessee</v>
      </c>
      <c r="E93" s="15">
        <v>30661.872999999981</v>
      </c>
    </row>
    <row r="94" spans="1:5" x14ac:dyDescent="0.35">
      <c r="A94" t="s">
        <v>228</v>
      </c>
      <c r="B94" s="15">
        <v>29863.149999999994</v>
      </c>
      <c r="D94" t="str">
        <v>Minnesota</v>
      </c>
      <c r="E94" s="15">
        <v>29863.149999999994</v>
      </c>
    </row>
    <row r="95" spans="1:5" x14ac:dyDescent="0.35">
      <c r="A95" t="s">
        <v>1247</v>
      </c>
      <c r="B95" s="15">
        <v>28634.433999999994</v>
      </c>
      <c r="D95" t="str">
        <v>Massachusetts</v>
      </c>
      <c r="E95" s="15">
        <v>28634.433999999994</v>
      </c>
    </row>
    <row r="96" spans="1:5" x14ac:dyDescent="0.35">
      <c r="A96" t="s">
        <v>244</v>
      </c>
      <c r="B96" s="15">
        <v>27451.068999999992</v>
      </c>
      <c r="D96" t="str">
        <v>Delaware</v>
      </c>
      <c r="E96" s="15">
        <v>27451.068999999992</v>
      </c>
    </row>
    <row r="97" spans="1:5" x14ac:dyDescent="0.35">
      <c r="A97" t="s">
        <v>2741</v>
      </c>
      <c r="B97" s="15">
        <v>23705.523000000001</v>
      </c>
      <c r="D97" t="str">
        <v>Maryland</v>
      </c>
      <c r="E97" s="15">
        <v>23705.523000000001</v>
      </c>
    </row>
    <row r="98" spans="1:5" x14ac:dyDescent="0.35">
      <c r="A98" t="s">
        <v>1402</v>
      </c>
      <c r="B98" s="15">
        <v>22627.955999999995</v>
      </c>
      <c r="D98" t="str">
        <v>Rhode Island</v>
      </c>
      <c r="E98" s="15">
        <v>22627.955999999995</v>
      </c>
    </row>
    <row r="99" spans="1:5" x14ac:dyDescent="0.35">
      <c r="A99" t="s">
        <v>596</v>
      </c>
      <c r="B99" s="15">
        <v>22205.149999999998</v>
      </c>
      <c r="D99" t="str">
        <v>Missouri</v>
      </c>
      <c r="E99" s="15">
        <v>22205.149999999998</v>
      </c>
    </row>
    <row r="100" spans="1:5" x14ac:dyDescent="0.35">
      <c r="A100" t="s">
        <v>649</v>
      </c>
      <c r="B100" s="15">
        <v>19683.39</v>
      </c>
      <c r="D100" t="str">
        <v>Oklahoma</v>
      </c>
      <c r="E100" s="15">
        <v>19683.39</v>
      </c>
    </row>
    <row r="101" spans="1:5" x14ac:dyDescent="0.35">
      <c r="A101" t="s">
        <v>357</v>
      </c>
      <c r="B101" s="15">
        <v>19510.639999999992</v>
      </c>
      <c r="D101" t="str">
        <v>Alabama</v>
      </c>
      <c r="E101" s="15">
        <v>19510.639999999992</v>
      </c>
    </row>
    <row r="102" spans="1:5" x14ac:dyDescent="0.35">
      <c r="A102" t="s">
        <v>419</v>
      </c>
      <c r="B102" s="15">
        <v>17431.149999999991</v>
      </c>
      <c r="D102" t="str">
        <v>Oregon</v>
      </c>
      <c r="E102" s="15">
        <v>17431.149999999991</v>
      </c>
    </row>
    <row r="103" spans="1:5" x14ac:dyDescent="0.35">
      <c r="A103" t="s">
        <v>1395</v>
      </c>
      <c r="B103" s="15">
        <v>16729.101999999999</v>
      </c>
      <c r="D103" t="str">
        <v>Nevada</v>
      </c>
      <c r="E103" s="15">
        <v>16729.101999999999</v>
      </c>
    </row>
    <row r="104" spans="1:5" x14ac:dyDescent="0.35">
      <c r="A104" t="s">
        <v>748</v>
      </c>
      <c r="B104" s="15">
        <v>13384.356999999996</v>
      </c>
      <c r="D104" t="str">
        <v>Connecticut</v>
      </c>
      <c r="E104" s="15">
        <v>13384.356999999996</v>
      </c>
    </row>
    <row r="105" spans="1:5" x14ac:dyDescent="0.35">
      <c r="A105" t="s">
        <v>1711</v>
      </c>
      <c r="B105" s="15">
        <v>11678.129999999997</v>
      </c>
      <c r="D105" t="str">
        <v>Arkansas</v>
      </c>
      <c r="E105" s="15">
        <v>11678.129999999997</v>
      </c>
    </row>
    <row r="106" spans="1:5" x14ac:dyDescent="0.35">
      <c r="A106" t="s">
        <v>120</v>
      </c>
      <c r="B106" s="15">
        <v>11220.055999999999</v>
      </c>
      <c r="D106" t="str">
        <v>Utah</v>
      </c>
      <c r="E106" s="15">
        <v>11220.055999999999</v>
      </c>
    </row>
    <row r="107" spans="1:5" x14ac:dyDescent="0.35">
      <c r="A107" t="s">
        <v>1491</v>
      </c>
      <c r="B107" s="15">
        <v>10771.34</v>
      </c>
      <c r="D107" t="str">
        <v>Mississippi</v>
      </c>
      <c r="E107" s="15">
        <v>10771.34</v>
      </c>
    </row>
    <row r="108" spans="1:5" x14ac:dyDescent="0.35">
      <c r="A108" t="s">
        <v>737</v>
      </c>
      <c r="B108" s="15">
        <v>9217.0299999999988</v>
      </c>
      <c r="D108" t="str">
        <v>Louisiana</v>
      </c>
      <c r="E108" s="15">
        <v>9217.0299999999988</v>
      </c>
    </row>
    <row r="109" spans="1:5" x14ac:dyDescent="0.35">
      <c r="A109" t="s">
        <v>5211</v>
      </c>
      <c r="B109" s="15">
        <v>8929.369999999999</v>
      </c>
      <c r="D109" t="str">
        <v>Vermont</v>
      </c>
      <c r="E109" s="15">
        <v>8929.369999999999</v>
      </c>
    </row>
    <row r="110" spans="1:5" x14ac:dyDescent="0.35">
      <c r="A110" t="s">
        <v>382</v>
      </c>
      <c r="B110" s="15">
        <v>8481.7099999999991</v>
      </c>
      <c r="D110" t="str">
        <v>South Carolina</v>
      </c>
      <c r="E110" s="15">
        <v>8481.7099999999991</v>
      </c>
    </row>
    <row r="111" spans="1:5" x14ac:dyDescent="0.35">
      <c r="A111" t="s">
        <v>137</v>
      </c>
      <c r="B111" s="15">
        <v>7464.9299999999985</v>
      </c>
      <c r="D111" t="str">
        <v>Nebraska</v>
      </c>
      <c r="E111" s="15">
        <v>7464.9299999999985</v>
      </c>
    </row>
    <row r="112" spans="1:5" x14ac:dyDescent="0.35">
      <c r="A112" t="s">
        <v>2700</v>
      </c>
      <c r="B112" s="15">
        <v>7292.5239999999994</v>
      </c>
      <c r="D112" t="str">
        <v>New Hampshire</v>
      </c>
      <c r="E112" s="15">
        <v>7292.5239999999994</v>
      </c>
    </row>
    <row r="113" spans="1:5" x14ac:dyDescent="0.35">
      <c r="A113" t="s">
        <v>1766</v>
      </c>
      <c r="B113" s="15">
        <v>5589.3519999999971</v>
      </c>
      <c r="D113" t="str">
        <v>Montana</v>
      </c>
      <c r="E113" s="15">
        <v>5589.3519999999971</v>
      </c>
    </row>
    <row r="114" spans="1:5" x14ac:dyDescent="0.35">
      <c r="A114" t="s">
        <v>668</v>
      </c>
      <c r="B114" s="15">
        <v>4783.521999999999</v>
      </c>
      <c r="D114" t="str">
        <v>New Mexico</v>
      </c>
      <c r="E114" s="15">
        <v>4783.521999999999</v>
      </c>
    </row>
    <row r="115" spans="1:5" x14ac:dyDescent="0.35">
      <c r="A115" t="s">
        <v>488</v>
      </c>
      <c r="B115" s="15">
        <v>4579.7599999999993</v>
      </c>
      <c r="D115" t="str">
        <v>Iowa</v>
      </c>
      <c r="E115" s="15">
        <v>4579.7599999999993</v>
      </c>
    </row>
    <row r="116" spans="1:5" x14ac:dyDescent="0.35">
      <c r="A116" t="s">
        <v>6267</v>
      </c>
      <c r="B116" s="15">
        <v>4382.4860000000017</v>
      </c>
      <c r="D116" t="str">
        <v>Idaho</v>
      </c>
      <c r="E116" s="15">
        <v>4382.4860000000017</v>
      </c>
    </row>
    <row r="117" spans="1:5" x14ac:dyDescent="0.35">
      <c r="A117" t="s">
        <v>4538</v>
      </c>
      <c r="B117" s="15">
        <v>2914.31</v>
      </c>
      <c r="D117" t="str">
        <v>Kansas</v>
      </c>
      <c r="E117" s="15">
        <v>2914.31</v>
      </c>
    </row>
    <row r="118" spans="1:5" x14ac:dyDescent="0.35">
      <c r="A118" t="s">
        <v>3040</v>
      </c>
      <c r="B118" s="15">
        <v>2865.0199999999995</v>
      </c>
      <c r="D118" t="str">
        <v>District of Columbia</v>
      </c>
      <c r="E118" s="15">
        <v>2865.0199999999995</v>
      </c>
    </row>
    <row r="119" spans="1:5" x14ac:dyDescent="0.35">
      <c r="A119" t="s">
        <v>8549</v>
      </c>
      <c r="B119" s="15">
        <v>1603.136</v>
      </c>
      <c r="D119" t="str">
        <v>Wyoming</v>
      </c>
      <c r="E119" s="15">
        <v>1603.136</v>
      </c>
    </row>
    <row r="120" spans="1:5" x14ac:dyDescent="0.35">
      <c r="A120" t="s">
        <v>5333</v>
      </c>
      <c r="B120" s="15">
        <v>1315.5600000000002</v>
      </c>
      <c r="D120" t="str">
        <v>South Dakota</v>
      </c>
      <c r="E120" s="15">
        <v>1315.5600000000002</v>
      </c>
    </row>
    <row r="121" spans="1:5" x14ac:dyDescent="0.35">
      <c r="A121" t="s">
        <v>5242</v>
      </c>
      <c r="B121" s="15">
        <v>1270.5300000000002</v>
      </c>
      <c r="D121" t="str">
        <v>Maine</v>
      </c>
      <c r="E121" s="15">
        <v>1270.5300000000002</v>
      </c>
    </row>
    <row r="122" spans="1:5" x14ac:dyDescent="0.35">
      <c r="A122" t="s">
        <v>9733</v>
      </c>
      <c r="B122" s="15">
        <v>1209.8240000000001</v>
      </c>
      <c r="D122" t="str">
        <v>West Virginia</v>
      </c>
      <c r="E122" s="15">
        <v>1209.8240000000001</v>
      </c>
    </row>
    <row r="123" spans="1:5" x14ac:dyDescent="0.35">
      <c r="A123" t="s">
        <v>7456</v>
      </c>
      <c r="B123" s="15">
        <v>919.91</v>
      </c>
      <c r="D123" t="str">
        <v>North Dakota</v>
      </c>
      <c r="E123" s="15">
        <v>919.91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activeCell="E16" sqref="A1:U9995"/>
    </sheetView>
  </sheetViews>
  <sheetFormatPr defaultRowHeight="14.5" x14ac:dyDescent="0.35"/>
  <cols>
    <col min="1" max="1" width="6.90625" bestFit="1" customWidth="1"/>
    <col min="2" max="2" width="14.6328125" bestFit="1" customWidth="1"/>
    <col min="3" max="4" width="10.54296875" bestFit="1" customWidth="1"/>
    <col min="5" max="5" width="12.81640625" bestFit="1" customWidth="1"/>
    <col min="6" max="6" width="11.08984375" bestFit="1" customWidth="1"/>
    <col min="7" max="7" width="20.453125" bestFit="1" customWidth="1"/>
    <col min="8" max="8" width="11.36328125" bestFit="1" customWidth="1"/>
    <col min="9" max="9" width="11.90625" bestFit="1" customWidth="1"/>
    <col min="10" max="11" width="17.36328125" bestFit="1" customWidth="1"/>
    <col min="12" max="12" width="10.6328125" bestFit="1" customWidth="1"/>
    <col min="13" max="13" width="6.90625" bestFit="1" customWidth="1"/>
    <col min="14" max="14" width="16.36328125" bestFit="1" customWidth="1"/>
    <col min="15" max="15" width="13.08984375" bestFit="1" customWidth="1"/>
    <col min="16" max="16" width="11.90625" bestFit="1" customWidth="1"/>
    <col min="17" max="17" width="108.90625" bestFit="1" customWidth="1"/>
    <col min="18" max="18" width="10" bestFit="1" customWidth="1"/>
    <col min="19" max="19" width="8" bestFit="1" customWidth="1"/>
    <col min="20" max="20" width="8.08984375" bestFit="1" customWidth="1"/>
    <col min="21" max="21" width="10.6328125" bestFit="1" customWidth="1"/>
  </cols>
  <sheetData>
    <row r="1" spans="1:21"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5">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35">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35">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35">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35">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35">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35">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35">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35">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35">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35">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35">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35">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35">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35">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35">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35">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35">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35">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35">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35">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35">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35">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35">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35">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35">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35">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35">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35">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35">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35">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35">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35">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35">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35">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35">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35">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35">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35">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35">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35">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35">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35">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35">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35">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35">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35">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35">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35">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35">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35">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35">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35">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35">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35">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35">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35">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35">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35">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35">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35">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35">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35">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35">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35">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35">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35">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35">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35">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35">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35">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35">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35">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35">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35">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35">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35">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35">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35">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35">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35">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35">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35">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35">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35">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35">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35">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35">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35">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35">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35">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35">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35">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35">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35">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35">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35">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35">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35">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35">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35">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35">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35">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35">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35">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35">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35">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35">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35">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35">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35">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35">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35">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35">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35">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35">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35">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35">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35">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35">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35">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35">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35">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35">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35">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35">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35">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35">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35">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35">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35">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35">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35">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35">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35">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35">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35">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35">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35">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35">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35">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35">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35">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35">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35">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35">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35">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35">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35">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35">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35">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35">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35">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35">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35">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35">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35">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35">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35">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35">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35">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35">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35">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35">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35">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35">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35">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35">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35">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35">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35">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35">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35">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35">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35">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35">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35">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35">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35">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35">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35">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35">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35">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35">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35">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35">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35">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35">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35">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35">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35">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35">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35">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35">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35">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35">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35">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35">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35">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35">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35">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35">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35">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35">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35">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35">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35">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35">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35">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35">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35">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35">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35">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35">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35">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35">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35">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35">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35">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35">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35">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35">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35">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35">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35">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35">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35">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35">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35">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35">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35">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35">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35">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35">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35">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35">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35">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35">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35">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35">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35">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35">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35">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35">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35">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35">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35">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35">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35">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35">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35">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35">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35">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35">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35">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35">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35">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35">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35">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35">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35">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35">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35">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35">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35">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35">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35">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35">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35">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35">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35">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35">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35">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35">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35">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35">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35">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35">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35">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35">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35">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35">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35">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35">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35">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35">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35">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35">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35">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35">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35">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35">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35">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35">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35">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35">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35">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35">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35">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35">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35">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35">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35">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35">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35">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35">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35">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35">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35">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35">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35">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35">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35">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35">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35">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35">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35">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35">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35">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35">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35">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35">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35">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35">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35">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35">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35">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35">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35">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35">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35">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35">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35">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35">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35">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35">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35">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35">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35">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35">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35">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35">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35">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35">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35">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35">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35">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35">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35">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35">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35">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35">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35">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35">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35">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35">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35">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35">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35">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35">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35">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35">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35">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35">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35">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35">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35">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35">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35">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35">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35">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35">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35">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35">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35">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35">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35">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35">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35">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35">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35">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35">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35">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35">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35">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35">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35">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35">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35">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35">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35">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35">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35">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35">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35">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35">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35">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35">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35">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35">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35">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35">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35">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35">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35">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35">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35">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35">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35">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35">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35">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35">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35">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35">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35">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35">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35">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35">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35">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35">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35">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35">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35">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35">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35">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35">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35">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35">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35">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35">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35">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35">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35">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35">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35">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35">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35">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35">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35">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35">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35">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35">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35">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35">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35">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35">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35">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35">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35">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35">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35">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35">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35">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35">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35">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35">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35">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35">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35">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35">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35">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35">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35">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35">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35">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35">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35">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35">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35">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35">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35">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35">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35">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35">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35">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35">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35">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35">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35">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35">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35">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35">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35">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35">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35">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35">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35">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35">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35">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35">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35">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35">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35">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35">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35">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35">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35">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35">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35">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35">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35">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35">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35">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35">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35">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35">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35">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35">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35">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35">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35">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35">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35">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35">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35">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35">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35">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35">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35">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35">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35">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35">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35">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35">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35">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35">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35">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35">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35">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35">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35">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35">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35">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35">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35">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35">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35">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35">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35">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35">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35">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35">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35">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35">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35">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35">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35">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35">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35">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35">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35">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35">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35">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35">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35">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35">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35">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35">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35">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35">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35">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35">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35">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35">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35">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35">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35">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35">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35">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35">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35">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35">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35">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35">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35">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35">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35">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35">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35">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35">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35">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35">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35">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35">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35">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35">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35">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35">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35">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35">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35">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35">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35">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35">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35">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35">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35">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35">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35">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35">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35">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35">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35">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35">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35">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35">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35">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35">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35">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35">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35">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35">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35">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35">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35">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35">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35">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35">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35">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35">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35">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35">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35">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35">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35">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35">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35">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35">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35">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35">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35">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35">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35">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35">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35">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35">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35">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35">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35">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35">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35">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35">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35">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35">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35">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35">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35">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35">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35">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35">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35">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35">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35">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35">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35">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35">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35">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35">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35">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35">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35">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35">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35">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35">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35">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35">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35">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35">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35">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35">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35">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35">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35">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35">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35">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35">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35">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35">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35">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35">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35">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35">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35">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35">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35">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35">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35">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35">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35">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35">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35">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35">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35">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35">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35">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35">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35">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35">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35">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35">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35">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35">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35">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35">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35">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35">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35">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35">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35">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35">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35">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35">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35">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35">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35">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35">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35">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35">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35">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35">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35">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35">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35">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35">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35">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35">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35">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35">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35">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35">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35">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35">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35">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35">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35">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35">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35">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35">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35">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35">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35">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35">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35">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35">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35">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35">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35">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35">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35">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35">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35">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35">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35">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35">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35">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35">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35">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35">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35">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35">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35">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35">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35">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35">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35">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35">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35">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35">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35">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35">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35">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35">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35">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35">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35">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35">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35">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35">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35">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35">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35">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35">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35">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35">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35">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35">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35">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35">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35">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35">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35">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35">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35">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35">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35">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35">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35">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35">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35">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35">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35">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35">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35">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35">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35">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35">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35">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35">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35">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35">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35">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35">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35">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35">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35">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35">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35">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35">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35">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35">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35">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35">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35">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35">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35">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35">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35">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35">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35">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35">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35">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35">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35">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35">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35">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35">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35">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35">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35">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35">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35">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35">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35">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35">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35">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35">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35">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35">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35">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35">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35">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35">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35">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35">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35">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35">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35">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35">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35">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35">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35">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35">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35">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35">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35">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35">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35">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35">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35">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35">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35">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35">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35">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35">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35">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35">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35">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35">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35">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35">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35">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35">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35">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35">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35">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35">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35">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35">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35">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35">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35">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35">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35">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35">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35">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35">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35">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35">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35">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35">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35">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35">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35">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35">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35">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35">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35">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35">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35">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35">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35">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35">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35">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35">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35">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35">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35">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35">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35">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35">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35">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35">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35">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35">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35">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35">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35">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35">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35">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35">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35">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35">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35">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35">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35">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35">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35">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35">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35">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35">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35">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35">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35">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35">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35">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35">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35">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35">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35">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35">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35">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35">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35">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35">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35">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35">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35">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35">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35">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35">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35">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35">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35">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35">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35">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35">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35">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35">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35">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35">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35">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35">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35">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35">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35">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35">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35">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35">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35">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35">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35">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35">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35">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35">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35">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35">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35">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35">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35">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35">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35">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35">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35">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35">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35">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35">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35">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35">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35">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35">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35">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35">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35">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35">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35">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35">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35">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35">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35">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35">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35">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35">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35">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35">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35">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35">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35">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35">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35">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35">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35">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35">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35">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35">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35">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35">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35">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35">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35">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35">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35">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35">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35">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35">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35">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35">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35">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35">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35">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35">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35">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35">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35">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35">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35">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35">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35">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35">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35">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35">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35">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35">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35">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35">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35">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35">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35">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35">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35">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35">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35">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35">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35">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35">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35">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35">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35">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35">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35">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35">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35">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35">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35">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35">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35">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35">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35">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35">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35">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35">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35">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35">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35">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35">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35">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35">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35">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35">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35">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35">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35">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35">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35">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35">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35">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35">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35">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35">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35">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35">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35">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35">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35">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35">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35">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35">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35">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35">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35">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35">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35">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35">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35">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35">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35">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35">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35">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35">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35">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35">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35">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35">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35">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35">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35">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35">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35">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35">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35">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35">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35">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35">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35">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35">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35">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35">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35">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35">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35">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35">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35">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35">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35">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35">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35">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35">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35">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35">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35">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35">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35">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35">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35">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35">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35">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35">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35">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35">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35">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35">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35">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35">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35">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35">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35">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35">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35">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35">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35">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35">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35">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35">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35">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35">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35">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35">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35">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35">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35">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35">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35">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35">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35">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35">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35">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35">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35">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35">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35">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35">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35">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35">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35">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35">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35">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35">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35">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35">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35">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35">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35">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35">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35">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35">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35">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35">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35">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35">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35">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35">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35">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35">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35">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35">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35">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35">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35">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35">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35">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35">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35">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35">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35">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35">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35">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35">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35">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35">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35">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35">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35">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35">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35">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35">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35">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35">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35">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35">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35">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35">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35">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35">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35">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35">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35">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35">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35">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35">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35">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35">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35">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35">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35">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35">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35">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35">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35">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35">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35">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35">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35">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35">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35">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35">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35">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35">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35">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35">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35">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35">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35">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35">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35">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35">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35">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35">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35">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35">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35">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35">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35">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35">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35">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35">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35">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35">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35">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35">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35">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35">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35">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35">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35">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35">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35">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35">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35">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35">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35">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35">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35">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35">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35">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35">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35">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35">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35">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35">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35">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35">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35">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35">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35">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35">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35">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35">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35">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35">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35">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35">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35">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35">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35">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35">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35">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35">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35">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35">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35">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35">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35">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35">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35">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35">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35">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35">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35">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35">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35">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35">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35">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35">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35">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35">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35">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35">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35">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35">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35">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35">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35">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35">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35">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35">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35">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35">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35">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35">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35">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35">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35">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35">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35">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35">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35">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35">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35">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35">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35">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35">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35">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35">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35">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35">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35">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35">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35">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35">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35">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35">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35">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35">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35">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35">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35">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35">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35">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35">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35">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35">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35">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35">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35">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35">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35">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35">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35">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35">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35">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35">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35">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35">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35">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35">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35">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35">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35">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35">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35">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35">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35">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35">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35">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35">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35">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35">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35">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35">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35">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35">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35">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35">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35">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35">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35">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35">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35">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35">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35">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35">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35">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35">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35">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35">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35">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35">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35">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35">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35">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35">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35">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35">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35">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35">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35">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35">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35">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35">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35">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35">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35">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35">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35">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35">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35">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35">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35">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35">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35">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35">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35">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35">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35">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35">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35">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35">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35">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35">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35">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35">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35">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35">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35">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35">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35">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35">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35">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35">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35">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35">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35">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35">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35">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35">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35">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35">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35">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35">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35">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35">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35">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35">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35">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35">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35">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35">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35">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35">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35">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35">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35">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35">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35">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35">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35">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35">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35">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35">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35">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35">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35">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35">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35">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35">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35">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35">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35">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35">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35">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35">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35">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35">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35">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35">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35">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35">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35">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35">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35">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35">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35">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35">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35">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35">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35">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35">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35">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35">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35">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35">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35">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35">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35">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35">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35">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35">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35">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35">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35">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35">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35">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35">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35">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35">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35">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35">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35">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35">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35">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35">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35">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35">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35">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35">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35">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35">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35">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35">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35">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35">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35">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35">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35">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35">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35">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35">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35">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35">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35">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35">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35">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35">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35">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35">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35">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35">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35">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35">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35">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35">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35">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35">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35">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35">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35">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35">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35">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35">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35">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35">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35">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35">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35">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35">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35">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35">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35">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35">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35">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35">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35">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35">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35">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35">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35">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35">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35">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35">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35">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35">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35">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35">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35">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35">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35">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35">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35">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35">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35">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35">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35">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35">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35">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35">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35">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35">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35">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35">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35">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35">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35">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35">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35">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35">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35">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35">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35">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35">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35">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35">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35">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35">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35">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35">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35">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35">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35">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35">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35">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35">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35">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35">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35">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35">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35">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35">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35">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35">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35">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35">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35">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35">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35">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35">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35">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35">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35">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35">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35">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35">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35">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35">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35">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35">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35">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35">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35">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35">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35">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35">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35">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35">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35">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35">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35">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35">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35">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35">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35">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35">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35">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35">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35">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35">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35">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35">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35">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35">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35">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35">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35">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35">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35">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35">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35">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35">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35">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35">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35">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35">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35">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35">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35">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35">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35">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35">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35">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35">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35">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35">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35">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35">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35">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35">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35">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35">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35">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35">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35">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35">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35">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35">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35">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35">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35">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35">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35">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35">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35">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35">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35">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35">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35">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35">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35">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35">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35">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35">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35">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35">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35">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35">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35">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35">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35">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35">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35">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35">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35">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35">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35">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35">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35">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35">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35">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35">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35">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35">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35">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35">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35">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35">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35">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35">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35">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35">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35">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35">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35">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35">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35">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35">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35">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35">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35">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35">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35">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35">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35">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35">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35">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35">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35">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35">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35">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35">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35">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35">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35">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35">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35">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35">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35">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35">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35">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35">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35">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35">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35">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35">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35">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35">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35">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35">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35">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35">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35">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35">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35">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35">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35">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35">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35">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35">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35">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35">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35">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35">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35">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35">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35">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35">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35">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35">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35">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35">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35">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35">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35">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35">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35">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35">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35">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35">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35">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35">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35">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35">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35">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35">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35">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35">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35">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35">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35">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35">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35">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35">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35">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35">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35">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35">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35">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35">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35">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35">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35">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35">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35">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35">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35">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35">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35">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35">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35">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35">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35">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35">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35">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35">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35">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35">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35">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35">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35">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35">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35">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35">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35">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35">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35">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35">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35">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35">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35">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35">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35">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35">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35">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35">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35">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35">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35">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35">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35">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35">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35">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35">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35">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35">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35">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35">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35">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35">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35">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35">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35">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35">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35">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35">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35">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35">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35">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35">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35">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35">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35">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35">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35">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35">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35">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35">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35">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35">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35">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35">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35">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35">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35">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35">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35">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35">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35">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35">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35">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35">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35">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35">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35">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35">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35">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35">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35">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35">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35">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35">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35">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35">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35">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35">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35">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35">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35">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35">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35">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35">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35">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35">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35">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35">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35">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35">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35">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35">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35">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35">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35">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35">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35">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35">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35">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35">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35">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35">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35">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35">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35">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35">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35">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35">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35">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35">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35">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35">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35">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35">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35">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35">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35">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35">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35">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35">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35">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35">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35">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35">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35">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35">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35">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35">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35">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35">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35">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35">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35">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35">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35">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35">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35">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35">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35">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35">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35">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35">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35">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35">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35">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35">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35">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35">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35">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35">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35">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35">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35">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35">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35">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35">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35">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35">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35">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35">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35">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35">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35">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35">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35">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35">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35">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35">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35">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35">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35">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35">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35">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35">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35">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35">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35">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35">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35">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35">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35">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35">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35">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35">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35">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35">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35">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35">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35">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35">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35">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35">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35">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35">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35">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35">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35">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35">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35">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35">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35">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35">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35">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35">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35">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35">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35">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35">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35">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35">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35">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35">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35">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35">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35">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35">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35">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35">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35">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35">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35">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35">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35">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35">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35">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35">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35">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35">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35">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35">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35">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35">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35">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35">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35">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35">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35">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35">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35">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35">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35">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35">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35">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35">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35">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35">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35">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35">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35">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35">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35">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35">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35">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35">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35">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35">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35">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35">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35">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35">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35">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35">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35">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35">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35">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35">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35">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35">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35">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35">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35">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35">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35">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35">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35">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35">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35">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35">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35">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35">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35">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35">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35">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35">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35">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35">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35">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35">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35">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35">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35">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35">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35">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35">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35">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35">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35">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35">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35">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35">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35">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35">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35">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35">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35">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35">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35">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35">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35">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35">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35">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35">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35">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35">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35">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35">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35">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35">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35">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35">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35">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35">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35">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35">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35">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35">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35">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35">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35">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35">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35">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35">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35">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35">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35">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35">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35">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35">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35">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35">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35">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35">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35">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35">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35">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35">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35">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35">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35">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35">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35">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35">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35">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35">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35">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35">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35">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35">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35">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35">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35">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35">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35">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35">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35">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35">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35">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35">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35">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35">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35">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35">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35">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35">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35">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35">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35">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35">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35">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35">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35">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35">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35">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35">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35">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35">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35">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35">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35">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35">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35">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35">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35">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35">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35">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35">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35">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35">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35">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35">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35">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35">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35">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35">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35">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35">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35">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35">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35">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35">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35">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35">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35">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35">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35">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35">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35">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35">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35">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35">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35">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35">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35">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35">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35">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35">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35">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35">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35">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35">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35">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35">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35">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35">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35">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35">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35">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35">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35">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35">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35">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35">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35">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35">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35">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35">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35">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35">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35">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35">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35">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35">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35">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35">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35">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35">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35">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35">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35">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35">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35">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35">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35">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35">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35">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35">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35">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35">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35">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35">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35">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35">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35">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35">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35">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35">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35">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35">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35">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35">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35">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35">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35">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35">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35">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35">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35">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35">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35">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35">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35">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35">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35">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35">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35">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35">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35">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35">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35">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35">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35">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35">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35">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35">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35">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35">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35">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35">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35">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35">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35">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35">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35">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35">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35">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35">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35">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35">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35">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35">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35">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35">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35">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35">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35">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35">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35">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35">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35">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35">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35">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35">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35">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35">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35">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35">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35">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35">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35">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35">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35">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35">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35">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35">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35">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35">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35">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35">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35">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35">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35">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35">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35">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35">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35">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35">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35">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35">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35">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35">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35">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35">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35">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35">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35">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35">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35">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35">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35">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35">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35">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35">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35">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35">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35">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35">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35">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35">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35">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35">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35">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35">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35">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35">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35">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35">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35">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35">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35">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35">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35">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35">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35">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35">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35">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35">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35">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35">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35">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35">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35">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35">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35">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35">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35">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35">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35">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35">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35">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35">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35">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35">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35">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35">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35">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35">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35">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35">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35">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35">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35">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35">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35">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35">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35">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35">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35">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35">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35">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35">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35">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35">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35">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35">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35">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35">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35">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35">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35">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35">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35">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35">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35">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35">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35">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35">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35">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35">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35">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35">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35">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35">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35">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35">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35">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35">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35">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35">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35">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35">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35">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35">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35">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35">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35">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35">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35">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35">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35">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35">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35">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35">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35">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35">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35">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35">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35">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35">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35">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35">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35">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35">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35">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35">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35">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35">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35">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35">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35">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35">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35">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35">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35">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35">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35">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35">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35">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35">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35">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35">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35">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35">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35">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35">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35">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35">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35">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35">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35">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35">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35">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35">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35">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35">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35">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35">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35">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35">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35">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35">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35">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35">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35">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35">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35">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35">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35">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35">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35">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35">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35">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35">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35">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35">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35">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35">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35">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35">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35">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35">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35">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35">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35">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35">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35">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35">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35">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35">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35">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35">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35">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35">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35">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35">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35">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35">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35">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35">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35">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35">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35">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35">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35">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35">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35">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35">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35">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35">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35">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35">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35">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35">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35">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35">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35">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35">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35">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35">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35">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35">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35">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35">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35">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35">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35">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35">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35">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35">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35">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35">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35">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35">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35">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35">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35">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35">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35">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35">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35">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35">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35">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35">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35">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35">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35">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35">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35">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35">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35">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35">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35">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35">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35">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35">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35">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35">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35">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35">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35">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35">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35">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35">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35">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35">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35">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35">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35">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35">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35">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35">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35">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35">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35">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35">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35">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35">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35">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35">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35">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35">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35">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35">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35">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35">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35">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35">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35">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35">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35">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35">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35">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35">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35">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35">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35">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35">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35">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35">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35">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35">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35">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35">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35">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35">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35">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35">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35">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35">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35">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35">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35">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35">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35">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35">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35">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35">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35">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35">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35">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35">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35">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35">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35">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35">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35">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35">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35">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35">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35">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35">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35">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35">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35">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35">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35">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35">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35">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35">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35">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35">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35">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35">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35">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35">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35">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35">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35">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35">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35">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35">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35">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35">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35">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35">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35">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35">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35">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35">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35">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35">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35">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35">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35">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35">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35">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35">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35">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35">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35">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35">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35">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35">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35">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35">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35">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35">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35">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35">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35">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35">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35">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35">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35">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35">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35">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35">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35">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35">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35">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35">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35">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35">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35">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35">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35">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35">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35">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35">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35">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35">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35">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35">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35">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35">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35">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35">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35">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35">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35">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35">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35">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35">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35">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35">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35">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35">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35">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35">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35">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35">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35">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35">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35">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35">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35">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35">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35">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35">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35">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35">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35">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35">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35">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35">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35">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35">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35">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35">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35">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35">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35">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35">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35">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35">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35">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35">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35">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35">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35">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35">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35">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35">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35">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35">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35">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35">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35">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35">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35">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35">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35">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35">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35">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35">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35">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35">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35">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35">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35">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35">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35">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35">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35">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35">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35">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35">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35">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35">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35">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35">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35">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35">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35">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35">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35">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35">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35">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35">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35">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35">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35">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35">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35">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35">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35">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35">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35">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35">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35">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35">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35">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35">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35">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35">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35">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35">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35">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35">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35">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35">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35">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35">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35">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35">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35">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35">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35">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35">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35">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35">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35">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35">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35">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35">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35">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35">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35">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35">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35">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35">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35">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35">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35">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35">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35">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35">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35">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35">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35">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35">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35">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35">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35">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35">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35">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35">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35">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35">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35">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35">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35">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35">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35">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35">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35">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35">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35">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35">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35">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35">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35">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35">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35">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35">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35">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35">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35">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35">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35">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35">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35">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35">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35">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35">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35">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35">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35">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35">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35">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35">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35">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35">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35">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35">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35">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35">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35">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35">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35">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35">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35">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35">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35">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35">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35">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35">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35">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35">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35">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35">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35">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35">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35">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35">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35">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35">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35">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35">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35">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35">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35">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35">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35">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35">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35">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35">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35">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35">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35">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35">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35">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35">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35">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35">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35">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35">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35">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35">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35">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35">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35">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35">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35">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35">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35">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35">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35">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35">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35">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35">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35">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35">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35">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35">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35">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35">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35">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35">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35">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35">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35">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35">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35">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35">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35">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35">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35">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35">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35">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35">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35">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35">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35">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35">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35">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35">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35">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35">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35">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35">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35">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35">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35">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35">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35">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35">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35">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35">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35">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35">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35">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35">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35">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35">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35">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35">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35">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35">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35">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35">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35">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35">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35">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35">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35">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35">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35">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35">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35">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35">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35">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35">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35">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35">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35">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35">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35">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35">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35">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35">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35">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35">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35">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35">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35">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35">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35">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35">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35">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35">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35">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35">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35">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35">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35">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35">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35">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35">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35">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35">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35">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35">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35">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35">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35">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35">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35">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35">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35">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35">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35">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35">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35">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35">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35">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35">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35">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35">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35">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35">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35">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35">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35">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35">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35">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35">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35">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35">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35">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35">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35">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35">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35">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35">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35">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35">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35">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35">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35">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35">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35">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35">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35">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35">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35">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35">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35">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35">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35">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35">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35">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35">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35">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35">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35">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35">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35">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35">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35">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35">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35">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35">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35">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35">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35">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35">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35">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35">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35">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35">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35">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35">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35">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35">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35">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35">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35">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35">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35">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35">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35">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35">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35">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35">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35">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35">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35">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35">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35">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35">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35">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35">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35">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35">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35">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35">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35">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35">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35">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35">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35">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35">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35">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35">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35">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35">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35">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35">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35">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35">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35">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35">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35">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35">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35">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35">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35">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35">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35">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35">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35">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35">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35">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35">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35">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35">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35">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35">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35">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35">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35">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35">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35">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35">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35">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35">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35">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35">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35">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35">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35">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35">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35">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35">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35">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35">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35">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35">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35">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35">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35">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35">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35">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35">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35">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35">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35">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35">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35">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35">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35">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35">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35">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35">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35">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35">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35">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35">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35">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35">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35">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35">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35">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35">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35">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35">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35">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35">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35">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35">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35">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35">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35">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35">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35">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35">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35">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35">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35">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35">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35">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35">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35">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35">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35">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35">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35">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35">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35">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35">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35">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35">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35">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35">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35">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35">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35">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35">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35">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35">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35">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35">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35">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35">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35">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35">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35">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35">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35">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35">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35">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35">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35">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35">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35">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35">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35">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35">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35">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35">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35">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35">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35">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35">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35">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35">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35">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35">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35">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35">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35">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35">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35">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35">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35">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35">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35">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35">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35">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35">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35">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35">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35">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35">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35">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35">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35">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35">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35">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35">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35">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35">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35">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35">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35">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35">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35">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35">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35">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35">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35">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35">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35">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35">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35">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35">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35">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35">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35">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35">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35">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35">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35">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35">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35">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35">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35">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35">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35">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35">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35">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35">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35">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35">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35">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35">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35">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35">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35">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35">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35">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35">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35">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35">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35">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35">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35">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35">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35">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35">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35">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35">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35">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35">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35">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35">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35">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35">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35">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35">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35">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35">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35">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35">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35">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35">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35">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35">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35">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35">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35">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35">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35">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35">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35">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35">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35">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35">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35">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35">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35">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35">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35">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35">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35">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35">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35">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35">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35">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35">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35">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35">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35">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35">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35">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35">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35">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35">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35">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35">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35">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35">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35">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35">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35">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35">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35">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35">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35">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35">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35">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35">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35">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35">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35">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35">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35">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35">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35">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35">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35">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35">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35">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35">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35">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35">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35">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35">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35">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35">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35">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35">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35">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35">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35">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35">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35">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35">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35">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35">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35">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35">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35">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35">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35">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35">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35">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35">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35">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35">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35">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35">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35">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35">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35">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35">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35">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35">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35">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35">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35">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35">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35">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35">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35">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35">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35">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35">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35">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35">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35">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35">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35">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35">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35">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35">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35">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35">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35">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35">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35">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35">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35">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35">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35">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35">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35">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35">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35">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35">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35">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35">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35">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35">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35">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35">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35">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35">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35">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35">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35">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35">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35">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35">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35">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35">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35">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35">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35">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35">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35">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35">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35">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35">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35">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35">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35">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35">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35">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35">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35">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35">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35">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35">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35">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35">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35">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35">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35">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35">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35">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35">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35">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35">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35">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35">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35">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35">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35">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35">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35">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35">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35">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35">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35">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35">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35">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35">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35">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35">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35">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35">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35">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35">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35">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35">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35">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35">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35">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35">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35">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35">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35">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35">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35">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35">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35">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35">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35">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35">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35">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35">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35">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35">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35">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35">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35">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35">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35">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35">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35">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35">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35">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35">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35">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35">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35">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35">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35">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35">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35">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35">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35">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35">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35">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35">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35">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35">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35">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35">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35">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35">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35">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35">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35">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35">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35">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35">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35">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35">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35">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35">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35">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35">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35">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35">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35">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35">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35">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35">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35">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35">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35">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35">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35">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35">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35">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35">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35">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35">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35">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35">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35">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35">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35">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35">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35">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35">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35">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35">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35">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35">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35">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35">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35">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35">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35">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35">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35">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35">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35">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35">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35">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35">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35">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35">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35">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35">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35">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35">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35">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35">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35">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35">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35">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35">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35">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35">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35">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35">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35">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35">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35">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35">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35">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35">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35">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35">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35">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35">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35">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35">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35">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35">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35">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35">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35">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35">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35">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35">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35">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35">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35">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35">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35">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35">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35">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35">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35">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35">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35">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35">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35">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35">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35">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35">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35">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35">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35">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35">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35">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35">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35">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35">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35">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35">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35">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35">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35">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35">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35">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35">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35">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35">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35">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35">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35">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35">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35">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35">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35">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35">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35">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35">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35">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35">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35">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35">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35">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35">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35">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35">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35">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35">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35">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35">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35">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35">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35">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35">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35">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35">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35">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35">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35">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35">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35">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35">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35">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35">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35">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35">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35">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35">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35">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35">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35">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35">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35">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35">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35">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35">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35">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35">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35">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35">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35">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35">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35">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35">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35">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35">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35">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35">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35">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35">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35">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35">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35">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35">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35">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35">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35">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35">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35">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35">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35">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35">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35">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35">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35">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35">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35">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35">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35">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35">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35">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35">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35">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35">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35">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35">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35">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35">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35">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35">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35">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35">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35">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35">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35">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35">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35">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35">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35">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35">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35">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35">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35">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35">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35">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35">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35">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35">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35">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35">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35">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35">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35">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35">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35">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35">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35">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35">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35">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35">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35">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35">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35">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35">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35">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35">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35">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35">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35">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35">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35">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35">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35">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35">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35">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35">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35">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35">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35">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35">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35">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35">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35">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35">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35">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35">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35">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35">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35">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35">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35">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35">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35">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35">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35">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35">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35">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35">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35">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35">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35">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35">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35">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35">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35">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35">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35">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35">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35">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35">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35">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35">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35">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35">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35">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35">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35">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35">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35">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35">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35">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35">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35">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35">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35">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35">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35">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35">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35">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35">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35">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35">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35">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35">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35">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35">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35">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35">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35">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35">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35">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35">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35">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35">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35">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35">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35">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35">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35">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35">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35">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35">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35">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35">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35">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35">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35">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35">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35">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35">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35">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35">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35">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35">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35">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35">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35">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35">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35">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35">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35">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35">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35">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35">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35">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35">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35">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35">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35">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35">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35">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35">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35">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35">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35">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35">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35">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35">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35">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35">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35">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35">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35">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35">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35">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35">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35">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35">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35">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35">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35">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35">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35">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35">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35">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35">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35">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35">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35">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35">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35">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35">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35">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35">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35">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35">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35">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35">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35">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35">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35">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35">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35">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35">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35">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35">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35">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35">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35">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35">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35">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35">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35">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35">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35">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35">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35">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35">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35">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35">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35">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35">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35">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35">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35">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35">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35">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35">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35">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35">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35">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35">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35">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35">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35">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35">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35">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35">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35">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35">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35">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35">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35">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35">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35">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35">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35">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35">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35">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35">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35">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35">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35">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35">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35">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35">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35">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35">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35">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35">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35">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35">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35">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35">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35">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35">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35">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35">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35">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35">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35">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35">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35">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35">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35">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35">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35">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35">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35">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35">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35">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35">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35">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35">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35">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35">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35">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35">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35">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35">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35">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35">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35">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35">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35">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35">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35">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35">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35">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35">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35">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35">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35">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35">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35">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35">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35">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35">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35">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35">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35">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35">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35">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35">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35">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35">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35">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35">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35">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35">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35">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35">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35">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35">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35">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35">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35">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35">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35">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35">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35">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35">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35">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35">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35">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35">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35">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35">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35">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35">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35">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35">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35">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35">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35">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35">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35">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35">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35">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35">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35">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35">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35">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35">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35">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35">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35">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35">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35">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35">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35">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35">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35">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35">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35">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35">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35">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35">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35">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35">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35">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35">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35">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35">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35">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35">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35">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35">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35">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35">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35">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35">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35">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35">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35">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35">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35">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35">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35">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35">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35">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35">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35">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35">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35">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35">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35">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35">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35">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35">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35">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35">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35">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35">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35">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35">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35">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35">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35">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35">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35">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35">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35">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35">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35">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35">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35">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35">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35">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35">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35">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35">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35">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35">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35">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35">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35">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35">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35">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35">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35">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35">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35">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35">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35">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35">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35">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35">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35">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35">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35">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35">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35">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35">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35">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35">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35">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35">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35">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35">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35">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35">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35">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35">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35">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35">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35">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35">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35">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35">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35">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35">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35">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35">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35">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35">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35">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35">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35">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35">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35">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35">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35">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35">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35">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35">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35">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35">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35">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35">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35">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35">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35">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35">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35">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35">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35">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35">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35">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35">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35">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35">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35">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35">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35">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35">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35">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35">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35">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35">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35">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35">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35">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35">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35">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35">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35">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35">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35">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35">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35">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35">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35">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35">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35">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35">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35">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35">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35">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35">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35">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35">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35">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35">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35">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35">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35">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35">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35">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35">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35">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35">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35">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35">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35">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35">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35">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35">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35">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35">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35">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35">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35">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35">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35">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35">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35">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35">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35">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35">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35">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35">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35">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35">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35">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35">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35">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35">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35">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35">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35">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35">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35">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35">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35">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35">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35">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35">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35">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35">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35">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35">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35">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35">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35">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35">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35">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35">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35">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35">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35">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35">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35">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35">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35">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35">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35">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35">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35">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35">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35">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35">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35">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35">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35">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35">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35">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35">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35">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35">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35">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35">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35">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35">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35">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35">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35">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35">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35">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35">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35">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35">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35">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35">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35">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35">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35">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35">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35">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35">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35">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35">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35">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35">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35">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35">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35">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35">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35">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35">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35">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35">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35">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35">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35">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35">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35">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35">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35">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35">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35">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35">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35">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35">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35">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35">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35">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35">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35">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35">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35">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35">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35">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35">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35">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35">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35">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35">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35">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35">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35">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35">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35">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35">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35">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35">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35">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35">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35">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35">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35">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35">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35">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35">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35">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35">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35">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35">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35">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35">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35">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35">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35">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35">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35">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35">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35">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35">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35">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35">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35">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35">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35">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35">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35">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35">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35">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35">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35">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35">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35">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35">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35">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35">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35">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35">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35">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35">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35">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35">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35">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35">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35">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35">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35">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35">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35">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35">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35">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35">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35">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35">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35">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35">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35">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35">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35">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35">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35">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35">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35">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35">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35">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35">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35">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35">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35">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35">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35">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35">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35">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35">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35">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35">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35">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35">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35">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35">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35">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35">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35">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35">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35">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35">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35">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35">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35">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35">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35">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35">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35">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35">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35">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35">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35">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35">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35">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35">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35">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35">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35">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35">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35">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35">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35">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35">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35">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35">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35">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35">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35">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35">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35">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35">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35">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35">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35">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35">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35">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35">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35">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35">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35">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35">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35">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35">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35">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35">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35">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35">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35">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35">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35">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35">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35">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35">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35">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35">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35">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35">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35">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35">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35">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35">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35">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35">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35">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35">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35">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35">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35">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35">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35">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35">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35">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35">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35">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35">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35">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35">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35">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35">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35">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35">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35">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35">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35">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35">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35">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35">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35">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35">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35">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35">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35">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35">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35">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35">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35">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35">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35">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35">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35">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35">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35">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35">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35">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35">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35">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35">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35">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35">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35">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35">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35">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35">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35">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35">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35">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35">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35">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35">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35">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35">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35">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35">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35">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35">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35">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35">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35">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35">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35">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35">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35">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35">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35">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35">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35">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35">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35">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35">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35">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35">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35">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35">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35">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35">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35">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35">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35">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35">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35">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35">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35">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35">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35">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35">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35">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35">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35">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35">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35">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35">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35">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35">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35">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35">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35">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35">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35">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35">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35">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35">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35">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35">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35">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35">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35">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35">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35">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35">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35">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35">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35">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35">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35">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35">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35">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35">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35">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35">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35">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35">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35">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35">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35">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35">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35">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35">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35">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35">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35">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35">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35">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35">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35">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35">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35">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35">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35">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35">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35">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35">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35">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35">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35">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35">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35">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35">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35">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35">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35">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35">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35">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35">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35">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35">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35">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35">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35">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35">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35">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35">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35">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35">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35">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35">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35">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35">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35">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35">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35">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35">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35">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35">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35">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35">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35">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35">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35">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35">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35">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35">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35">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35">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35">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35">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35">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35">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35">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35">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35">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35">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35">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35">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35">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35">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35">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35">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35">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35">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35">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35">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35">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35">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35">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35">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35">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35">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35">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35">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35">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35">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35">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35">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35">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35">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35">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35">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35">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35">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35">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35">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35">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35">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35">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35">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35">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35">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35">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35">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35">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35">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35">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35">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35">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35">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35">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35">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35">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35">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35">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35">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35">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35">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35">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35">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35">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35">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35">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35">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35">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35">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35">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35">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35">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35">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35">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35">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35">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35">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35">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35">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35">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35">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35">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35">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35">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35">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35">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35">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35">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35">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35">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35">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35">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35">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35">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35">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35">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35">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35">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35">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35">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35">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35">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35">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35">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35">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35">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35">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35">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35">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35">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35">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35">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35">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35">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35">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35">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35">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35">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35">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35">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35">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35">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35">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35">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35">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35">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35">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35">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35">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35">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35">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35">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35">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35">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35">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35">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35">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35">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35">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35">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35">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35">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35">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35">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35">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35">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35">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35">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35">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35">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35">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35">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35">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35">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35">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35">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35">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35">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35">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35">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35">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35">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35">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35">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35">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35">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35">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35">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35">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35">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35">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35">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35">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35">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35">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35">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35">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35">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35">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35">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35">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35">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35">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35">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35">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35">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35">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35">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35">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35">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35">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35">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35">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35">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35">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35">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35">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35">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35">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35">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35">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35">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35">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35">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35">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35">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35">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35">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35">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35">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35">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35">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35">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35">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35">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35">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35">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35">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35">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35">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35">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35">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35">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35">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35">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35">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35">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35">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35">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35">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35">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35">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35">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35">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35">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35">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35">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35">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35">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35">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35">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35">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35">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35">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35">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35">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35">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35">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35">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35">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35">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35">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35">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35">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35">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35">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35">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35">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35">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35">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35">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35">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35">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35">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35">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35">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35">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35">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35">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35">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35">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35">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35">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35">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35">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35">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35">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35">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35">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35">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35">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35">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35">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35">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35">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35">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35">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35">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35">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35">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35">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35">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35">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35">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35">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35">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35">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35">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35">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35">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35">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35">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35">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35">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35">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35">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35">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35">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35">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35">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35">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35">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35">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35">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35">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35">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35">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35">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35">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35">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35">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35">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35">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35">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35">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35">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35">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35">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35">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35">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35">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35">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35">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35">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35">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35">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35">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35">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35">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35">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35">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35">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35">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35">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35">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35">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35">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35">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35">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35">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35">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35">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35">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35">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35">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35">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35">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35">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35">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35">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35">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35">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35">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35">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35">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35">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35">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35">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35">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35">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35">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35">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35">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35">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35">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35">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35">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35">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35">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35">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35">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35">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35">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35">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35">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35">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35">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35">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35">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35">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35">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35">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35">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35">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35">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35">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35">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35">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35">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35">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35">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35">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35">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35">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35">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35">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35">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35">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35">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35">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35">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35">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35">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35">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35">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35">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35">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35">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35">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35">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35">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35">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35">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35">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35">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35">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35">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35">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35">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35">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35">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35">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35">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35">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35">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35">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35">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35">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35">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35">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35">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35">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35">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35">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35">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35">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35">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35">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35">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35">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35">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35">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35">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35">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35">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35">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35">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35">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35">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35">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35">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35">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35">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35">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35">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35">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35">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35">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35">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35">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35">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35">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35">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35">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35">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35">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35">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35">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35">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35">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35">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35">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35">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35">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35">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35">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35">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35">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35">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35">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35">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35">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35">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35">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35">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35">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35">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35">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35">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35">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35">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35">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35">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35">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35">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35">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35">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35">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35">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35">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35">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35">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35">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35">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35">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35">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35">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35">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35">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35">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35">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35">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35">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35">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35">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35">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35">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35">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35">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35">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35">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35">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35">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35">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35">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35">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35">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35">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35">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35">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35">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35">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35">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35">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35">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35">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35">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35">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35">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35">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35">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35">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35">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35">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35">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35">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35">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35">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35">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35">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35">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35">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35">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35">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35">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35">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35">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35">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35">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35">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35">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35">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35">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35">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35">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35">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35">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35">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35">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35">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35">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35">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35">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35">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35">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35">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35">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35">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35">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35">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35">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35">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35">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35">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35">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35">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35">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35">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35">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35">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35">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35">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35">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35">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35">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35">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35">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35">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35">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35">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35">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35">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35">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35">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35">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35">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35">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35">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35">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35">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35">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35">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35">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35">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35">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35">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35">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35">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35">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35">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35">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35">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35">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35">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35">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35">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35">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35">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35">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35">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35">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35">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35">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35">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35">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35">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35">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35">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35">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35">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35">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35">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35">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35">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35">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35">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35">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35">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35">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35">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35">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35">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35">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35">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35">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35">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35">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35">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35">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35">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35">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35">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35">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35">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35">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35">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35">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35">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35">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35">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35">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35">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35">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35">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35">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35">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35">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35">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35">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35">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35">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35">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35">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35">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35">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35">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35">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35">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35">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35">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35">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35">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35">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35">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35">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35">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35">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35">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35">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35">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35">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35">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35">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35">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35">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35">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35">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35">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35">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35">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35">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35">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35">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35">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35">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35">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35">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35">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35">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35">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35">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35">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35">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35">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35">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35">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35">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35">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35">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35">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35">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35">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35">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35">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35">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35">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35">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35">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35">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35">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35">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35">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35">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35">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35">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35">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35">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35">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35">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35">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35">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35">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35">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35">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35">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35">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35">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35">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35">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35">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35">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35">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35">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35">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35">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35">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35">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35">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35">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35">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35">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35">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35">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35">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35">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35">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35">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35">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35">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35">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35">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35">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35">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35">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35">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35">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35">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35">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35">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35">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35">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35">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35">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35">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35">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35">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35">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35">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35">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35">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35">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35">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35">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35">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35">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35">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35">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35">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35">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35">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35">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35">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35">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35">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35">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35">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35">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35">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35">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35">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35">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35">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35">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35">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35">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35">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35">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35">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35">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35">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35">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35">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35">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35">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35">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35">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35">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35">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35">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35">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35">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35">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35">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35">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35">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35">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35">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35">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35">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35">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35">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35">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35">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35">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35">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35">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35">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35">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35">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35">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35">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35">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35">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35">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35">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35">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35">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35">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35">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35">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35">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35">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35">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35">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35">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35">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35">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35">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35">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35">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35">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35">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35">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35">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35">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35">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35">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35">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35">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35">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35">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35">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35">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35">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35">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35">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35">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35">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35">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35">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35">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35">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35">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35">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35">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35">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35">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35">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35">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35">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35">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35">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35">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35">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35">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35">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35">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35">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35">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35">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35">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35">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35">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35">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35">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35">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35">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35">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35">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35">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35">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35">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35">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35">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35">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35">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35">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35">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35">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35">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35">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35">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35">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35">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35">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35">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35">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35">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35">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35">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35">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35">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35">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35">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35">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35">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35">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35">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35">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35">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35">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35">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35">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35">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35">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35">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35">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35">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35">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35">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35">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35">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35">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35">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35">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35">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35">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35">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35">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35">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35">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35">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35">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35">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35">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35">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35">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35">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35">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35">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35">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35">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35">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35">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35">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35">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35">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35">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35">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35">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35">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35">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35">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35">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35">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35">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35">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35">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35">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35">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35">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35">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35">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35">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35">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35">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35">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35">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35">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35">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35">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35">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35">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35">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35">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35">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35">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35">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35">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35">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35">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35">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35">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35">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35">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35">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35">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35">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35">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35">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35">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35">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35">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35">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35">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35">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35">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35">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35">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35">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35">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35">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35">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35">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35">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35">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35">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35">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35">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35">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35">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35">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35">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35">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35">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35">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35">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35">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35">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35">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35">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35">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35">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35">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35">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35">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35">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35">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35">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35">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35">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35">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35">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35">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35">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35">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35">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35">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35">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35">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35">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35">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35">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35">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35">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35">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35">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35">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35">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35">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35">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35">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35">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35">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35">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35">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35">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35">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35">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35">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35">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35">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35">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35">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35">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35">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35">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35">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35">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35">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35">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35">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35">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35">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35">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35">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35">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35">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35">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35">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35">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35">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35">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35">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35">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35">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35">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35">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35">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35">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35">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35">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35">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35">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35">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35">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35">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35">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35">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35">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35">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35">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35">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35">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35">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35">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35">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35">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35">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35">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35">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35">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35">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35">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35">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35">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35">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35">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35">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35">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35">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35">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35">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35">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35">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35">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35">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35">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35">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35">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35">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35">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35">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35">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35">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35">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35">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35">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35">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35">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35">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35">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35">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35">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35">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35">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35">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35">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35">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35">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35">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35">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35">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35">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35">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35">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35">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35">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35">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35">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35">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35">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35">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35">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35">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35">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35">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35">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35">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35">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35">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35">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35">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35">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35">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35">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35">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35">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35">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35">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35">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35">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35">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35">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35">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35">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35">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35">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35">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35">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35">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35">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35">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35">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35">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35">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35">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35">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35">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35">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35">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35">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35">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35">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35">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35">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35">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35">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35">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35">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35">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35">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35">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35">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35">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35">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35">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35">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35">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35">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35">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35">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35">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35">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35">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35">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35">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35">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35">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35">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35">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35">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35">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35">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35">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35">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35">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35">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35">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35">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35">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35">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35">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35">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35">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35">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35">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35">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35">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35">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35">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35">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35">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35">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35">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35">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35">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35">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35">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35">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35">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35">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35">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35">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35">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35">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35">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35">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35">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35">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35">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35">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35">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35">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35">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35">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35">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35">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35">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35">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35">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35">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35">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35">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35">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35">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35">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35">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35">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35">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35">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35">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35">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35">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35">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35">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35">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35">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35">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35">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35">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35">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35">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35">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35">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35">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35">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35">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35">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35">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35">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35">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35">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35">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35">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35">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35">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35">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35">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35">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35">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35">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35">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35">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35">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35">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35">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35">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35">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35">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35">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35">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35">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35">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35">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35">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35">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35">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35">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35">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35">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35">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35">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35">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35">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35">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35">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35">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35">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35">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35">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35">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35">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35">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35">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35">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35">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35">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35">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35">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35">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35">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35">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35">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35">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35">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35">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35">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35">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35">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35">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35">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35">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35">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35">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35">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35">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35">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35">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35">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35">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35">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35">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35">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35">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35">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35">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35">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35">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35">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35">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35">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35">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35">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35">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35">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35">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35">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35">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35">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35">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35">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35">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35">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35">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35">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35">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35">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35">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35">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35">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35">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35">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35">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35">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35">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35">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35">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35">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35">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35">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35">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35">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35">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35">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35">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35">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35">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35">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35">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35">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35">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35">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35">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35">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35">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35">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35">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35">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35">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35">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35">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35">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35">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35">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35">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35">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35">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35">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35">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35">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35">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35">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35">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35">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35">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35">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35">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35">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35">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35">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35">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35">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35">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35">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35">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35">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35">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35">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35">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35">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35">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35">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35">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35">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35">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35">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35">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35">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35">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35">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35">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35">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35">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35">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35">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35">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35">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35">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35">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35">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35">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35">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35">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35">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35">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35">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35">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35">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35">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35">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35">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35">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35">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35">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35">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35">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35">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35">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35">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35">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35">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35">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35">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35">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35">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35">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35">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35">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35">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35">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35">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35">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35">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35">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35">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35">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35">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35">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35">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35">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35">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35">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35">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35">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35">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35">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35">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35">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35">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35">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35">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35">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35">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35">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35">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35">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35">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35">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35">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35">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35">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35">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35">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35">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35">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35">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35">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35">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35">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35">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35">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35">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35">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35">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35">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35">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35">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35">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35">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35">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35">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35">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35">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35">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35">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35">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35">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35">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35">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35">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35">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35">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35">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35">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35">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35">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35">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35">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35">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35">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35">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35">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35">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35">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35">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35">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35">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35">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35">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35">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35">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35">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35">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35">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35">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35">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35">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35">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35">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35">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35">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35">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35">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35">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35">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35">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35">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35">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35">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35">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35">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35">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35">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35">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35">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35">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35">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35">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35">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35">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35">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35">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35">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35">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35">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35">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35">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35">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35">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35">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35">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35">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35">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35">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35">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35">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35">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35">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35">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35">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35">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35">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35">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35">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35">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35">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35">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35">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35">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35">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35">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35">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35">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35">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35">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35">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35">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35">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35">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35">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35">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35">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35">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35">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35">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35">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35">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35">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35">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35">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35">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35">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35">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35">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35">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35">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35">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35">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35">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35">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35">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35">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35">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35">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35">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35">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35">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35">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35">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35">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35">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35">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35">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35">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35">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35">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35">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35">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35">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35">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35">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35">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35">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35">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35">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35">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35">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35">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35">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35">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35">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35">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35">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35">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35">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35">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35">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35">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35">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35">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35">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35">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35">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35">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35">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35">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35">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35">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35">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35">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35">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35">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35">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35">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35">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35">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35">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35">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35">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35">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35">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35">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35">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35">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35">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35">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35">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35">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35">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35">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35">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35">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35">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35">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35">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35">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35">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35">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35">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35">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35">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35">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35">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35">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35">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35">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35">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35">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35">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35">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35">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35">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35">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35">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35">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35">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35">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35">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35">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35">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35">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35">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35">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35">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35">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35">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35">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35">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35">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35">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35">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35">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35">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35">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35">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35">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35">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35">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35">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35">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35">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35">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35">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35">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35">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35">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35">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35">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35">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35">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35">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35">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35">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35">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35">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35">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35">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35">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35">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35">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35">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35">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35">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35">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35">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35">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35">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35">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35">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35">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35">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35">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35">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35">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35">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35">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35">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35">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35">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35">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35">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35">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35">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35">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35">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35">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35">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35">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35">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35">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35">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35">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35">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35">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35">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35">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35">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35">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35">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35">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35">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35">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35">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35">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35">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35">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35">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35">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35">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35">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35">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35">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35">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35">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35">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35">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35">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35">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35">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35">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35">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35">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35">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35">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35">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35">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35">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35">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35">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35">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35">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35">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35">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35">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35">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35">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35">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35">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35">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35">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35">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35">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35">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35">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35">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35">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35">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35">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35">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35">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35">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35">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35">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35">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35">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35">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35">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35">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35">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35">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35">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35">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35">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35">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35">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35">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35">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35">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35">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35">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35">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35">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35">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35">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35">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35">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35">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35">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35">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35">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35">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35">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35">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35">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35">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35">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35">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35">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35">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35">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35">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35">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35">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35">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35">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35">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35">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35">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35">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35">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35">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35">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35">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35">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35">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35">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35">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35">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35">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35">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35">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35">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35">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35">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35">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35">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35">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35">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35">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35">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35">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35">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35">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35">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35">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35">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35">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35">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35">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35">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35">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35">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35">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35">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35">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35">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35">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35">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35">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35">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35">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35">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35">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35">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35">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35">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35">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35">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35">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35">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35">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35">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35">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35">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35">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35">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35">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35">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35">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35">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35">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35">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35">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35">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35">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35">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35">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35">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35">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35">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35">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35">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35">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35">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35">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35">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35">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35">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35">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35">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35">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35">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35">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35">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35">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35">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35">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35">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35">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35">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35">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35">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35">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35">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35">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35">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35">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35">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35">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35">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35">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35">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35">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35">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35">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35">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35">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35">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35">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35">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35">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35">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35">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35">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35">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35">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35">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35">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35">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35">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35">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35">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35">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35">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35">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35">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35">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35">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35">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35">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35">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35">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35">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35">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35">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35">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35">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35">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35">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35">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35">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35">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35">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35">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35">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35">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35">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35">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35">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35">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35">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35">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35">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35">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35">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35">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35">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35">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35">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35">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35">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35">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35">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35">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35">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35">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35">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35">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35">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35">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35">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35">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35">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35">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35">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35">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35">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35">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35">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35">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35">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35">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35">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35">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35">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35">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35">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35">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35">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35">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35">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35">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35">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35">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35">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35">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35">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35">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35">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35">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35">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35">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35">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35">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35">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35">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35">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35">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35">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35">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35">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35">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35">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35">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35">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35">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35">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35">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35">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35">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35">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35">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35">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35">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35">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35">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35">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35">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35">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35">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35">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35">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35">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35">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35">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35">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35">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35">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35">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35">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35">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35">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35">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35">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35">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35">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35">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35">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35">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35">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35">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35">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35">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35">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35">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35">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35">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35">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35">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35">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35">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35">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35">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35">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35">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35">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35">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35">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35">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35">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35">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35">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35">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35">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35">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35">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35">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35">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35">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35">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35">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35">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35">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35">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35">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35">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35">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35">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35">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35">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35">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35">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35">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35">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35">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35">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35">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35">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35">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35">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35">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35">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35">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35">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35">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35">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35">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35">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35">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35">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35">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35">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35">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35">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35">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35">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35">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35">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35">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35">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35">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35">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35">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35">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35">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35">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35">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35">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35">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35">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35">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35">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35">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35">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35">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35">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35">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35">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35">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35">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35">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35">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35">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35">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35">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35">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35">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35">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35">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35">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35">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35">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35">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35">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35">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35">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35">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35">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35">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35">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35">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35">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35">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35">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35">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35">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35">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35">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35">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35">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35">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35">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35">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35">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35">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35">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35">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35">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35">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35">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35">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35">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35">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35">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35">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35">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35">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35">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35">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35">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35">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35">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35">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35">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35">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35">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35">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35">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35">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35">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35">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35">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35">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35">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35">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35">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35">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35">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35">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35">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35">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35">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35">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35">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35">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35">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35">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35">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35">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35">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35">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35">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35">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35">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35">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35">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35">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35">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35">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35">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35">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35">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35">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35">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35">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35">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35">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35">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35">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35">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35">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35">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35">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35">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35">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35">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35">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35">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35">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35">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35">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35">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35">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35">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35">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35">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35">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35">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35">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35">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35">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35">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35">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35">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35">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35">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35">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35">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35">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35">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35">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35">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35">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35">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35">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35">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35">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35">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35">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35">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35">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35">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35">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35">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35">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35">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35">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35">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35">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35">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35">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35">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35">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35">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35">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35">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35">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35">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35">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35">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35">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35">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35">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35">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35">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35">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35">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35">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35">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35">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35">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35">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35">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35">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35">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35">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35">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35">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35">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35">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35">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35">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35">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35">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35">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35">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35">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35">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35">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35">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35">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35">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35">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35">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35">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35">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35">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35">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35">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35">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35">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35">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35">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35">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35">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35">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35">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35">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35">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35">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35">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35">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35">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35">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35">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35">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35">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35">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35">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35">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35">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35">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35">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35">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35">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35">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35">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35">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35">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35">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35">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35">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35">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35">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35">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35">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35">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35">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35">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35">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35">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35">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35">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35">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35">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35">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35">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35">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35">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35">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35">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35">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35">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35">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35">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35">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35">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35">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35">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35">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35">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35">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35">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35">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35">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35">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35">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35">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35">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35">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35">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35">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35">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35">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35">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35">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35">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35">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35">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35">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35">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35">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35">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35">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35">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35">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35">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35">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35">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35">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35">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35">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35">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35">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35">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35">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35">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35">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35">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35">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35">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35">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35">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35">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35">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35">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35">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35">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35">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35">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35">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35">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35">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35">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35">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35">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35">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35">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35">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35">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35">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35">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35">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35">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35">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35">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35">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35">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35">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35">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35">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35">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35">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35">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35">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35">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35">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35">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35">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35">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35">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35">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35">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35">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35">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35">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35">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35">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35">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35">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35">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35">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35">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35">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35">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35">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35">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35">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35">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35">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35">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35">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35">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35">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35">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35">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35">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35">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35">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35">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35">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35">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35">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35">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35">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35">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35">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35">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35">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35">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35">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35">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35">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35">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35">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35">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35">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35">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35">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35">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35">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35">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35">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35">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35">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35">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35">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35">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35">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35">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35">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35">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35">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35">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35">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35">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35">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35">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35">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35">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35">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35">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35">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35">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35">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35">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35">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35">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35">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35">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35">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35">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35">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35">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35">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35">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35">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35">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35">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35">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35">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35">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35">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35">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35">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35">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35">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35">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35">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35">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35">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35">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35">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35">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35">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35">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35">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35">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35">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35">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35">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35">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35">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35">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35">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35">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35">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35">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35">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35">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35">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35">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35">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35">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35">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35">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35">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35">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35">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35">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35">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35">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35">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35">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35">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35">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35">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35">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35">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35">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35">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35">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35">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35">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35">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35">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35">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35">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35">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35">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35">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35">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35">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35">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35">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35">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35">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35">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35">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35">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35">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35">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35">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35">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35">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35">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35">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35">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35">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35">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35">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35">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35">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35">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35">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35">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35">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35">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35">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35">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35">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35">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35">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35">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35">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35">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35">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35">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35">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35">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35">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35">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35">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35">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35">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35">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35">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35">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35">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35">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35">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35">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35">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35">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35">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35">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35">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35">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35">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35">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35">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35">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35">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35">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35">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35">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35">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35">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35">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35">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35">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35">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35">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35">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35">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35">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35">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35">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35">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35">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35">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35">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35">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35">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35">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35">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35">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35">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35">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35">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35">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35">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35">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35">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35">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35">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35">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35">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35">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35">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35">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35">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35">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35">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35">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35">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35">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35">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35">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35">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35">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35">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35">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35">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35">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35">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35">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35">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35">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35">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35">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35">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35">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35">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35">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35">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35">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35">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35">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35">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35">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35">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35">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35">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35">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35">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35">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35">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35">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35">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35">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35">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35">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35">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35">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35">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35">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35">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35">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35">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35">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35">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35">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35">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35">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35">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35">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35">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35">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35">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35">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35">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35">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35">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35">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35">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35">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35">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35">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35">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35">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35">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35">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35">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35">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35">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35">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35">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35">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35">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35">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35">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35">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35">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35">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35">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35">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35">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35">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35">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35">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35">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35">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35">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35">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35">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35">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35">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35">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35">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35">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35">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35">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35">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35">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35">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35">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35">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35">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35">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35">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35">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35">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35">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35">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35">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35">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35">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35">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35">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35">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35">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35">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35">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35">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35">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35">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35">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35">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35">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35">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35">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35">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35">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35">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35">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35">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35">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35">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35">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35">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35">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35">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35">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35">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35">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35">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35">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35">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35">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35">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35">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35">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35">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35">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35">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35">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35">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35">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35">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35">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35">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35">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35">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35">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35">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35">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35">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35">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35">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35">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35">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35">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35">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35">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35">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35">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35">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35">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35">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35">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35">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35">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35">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35">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35">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35">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35">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35">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35">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35">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35">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35">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35">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35">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35">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35">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35">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35">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35">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35">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35">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35">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35">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35">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35">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35">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35">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35">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35">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35">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35">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35">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35">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35">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35">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35">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35">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35">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35">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35">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35">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35">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35">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35">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35">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35">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35">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35">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35">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35">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35">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35">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35">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35">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35">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35">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35">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35">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35">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35">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35">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35">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35">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35">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35">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35">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35">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35">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35">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35">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35">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35">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35">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35">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35">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35">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35">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35">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35">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35">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35">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35">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35">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35">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35">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35">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35">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35">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35">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35">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35">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35">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35">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35">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35">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35">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35">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35">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35">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35">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35">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35">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35">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35">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35">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35">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35">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35">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35">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35">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35">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35">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35">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35">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35">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35">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35">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35">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35">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35">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35">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35">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35">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35">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35">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35">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35">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35">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35">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35">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35">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35">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35">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35">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35">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35">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35">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35">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35">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35">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35">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35">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35">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35">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35">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35">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35">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35">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35">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35">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35">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35">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35">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35">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35">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35">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35">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35">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35">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35">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35">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35">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35">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35">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35">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35">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35">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35">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35">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35">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35">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35">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35">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35">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35">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35">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35">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35">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35">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35">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35">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35">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35">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35">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35">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35">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35">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35">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35">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35">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35">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35">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35">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35">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35">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35">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35">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35">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35">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35">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35">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35">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35">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35">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35">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35">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35">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35">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35">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35">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35">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35">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35">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35">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35">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35">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35">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35">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35">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35">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35">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35">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35">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35">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35">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35">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35">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35">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35">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35">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35">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35">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35">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35">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35">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35">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35">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35">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35">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35">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35">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35">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35">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35">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35">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35">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35">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35">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35">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35">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35">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35">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35">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35">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35">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35">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35">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35">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35">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35">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35">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35">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35">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35">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35">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35">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35">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35">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35">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35">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35">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35">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35">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35">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35">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35">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35">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35">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35">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35">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35">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35">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35">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35">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35">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35">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35">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35">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35">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35">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35">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35">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35">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35">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35">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35">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35">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35">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35">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35">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35">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35">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35">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35">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35">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35">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35">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35">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35">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35">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35">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35">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35">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35">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35">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35">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35">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35">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35">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35">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35">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35">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35">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35">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35">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35">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35">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35">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35">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35">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35">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35">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35">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35">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35">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35">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35">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35">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35">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35">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35">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35">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35">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35">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35">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35">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35">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35">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35">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35">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35">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35">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35">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35">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35">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35">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35">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35">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35">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35">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35">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35">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35">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35">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35">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35">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35">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35">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35">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35">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35">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35">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35">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35">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35">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35">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35">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35">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35">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35">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35">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35">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35">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35">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35">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35">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35">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35">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35">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35">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35">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35">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35">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35">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35">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35">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35">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35">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35">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35">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35">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35">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35">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35">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35">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35">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35">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35">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35">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35">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35">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35">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35">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35">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35">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35">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35">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35">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35">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35">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35">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35">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35">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35">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35">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35">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35">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35">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35">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35">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35">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35">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35">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35">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35">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35">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35">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35">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35">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35">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35">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35">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35">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35">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35">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35">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35">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35">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35">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35">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35">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35">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35">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35">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35">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35">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35">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35">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35">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35">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35">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35">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35">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35">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35">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35">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35">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35">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35">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35">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35">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35">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35">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35">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35">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35">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35">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35">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35">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35">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35">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35">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35">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35">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35">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35">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35">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35">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35">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35">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35">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35">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35">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35">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35">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35">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35">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35">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35">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35">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35">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35">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35">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35">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35">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35">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35">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35">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35">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35">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35">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35">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35">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35">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35">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35">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35">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35">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35">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35">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35">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35">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35">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35">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35">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35">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35">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35">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35">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35">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35">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35">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35">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35">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35">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35">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35">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35">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35">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35">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35">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35">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35">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35">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35">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35">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35">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35">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35">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35">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35">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35">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35">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35">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35">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35">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35">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35">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35">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35">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35">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35">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35">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35">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35">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35">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35">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35">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35">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35">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35">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35">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35">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35">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35">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35">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35">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35">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35">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35">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35">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35">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35">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35">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35">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35">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35">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35">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35">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35">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35">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35">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35">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35">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35">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35">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35">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35">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35">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35">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35">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35">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35">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35">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35">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35">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35">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35">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35">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35">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35">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35">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35">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35">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35">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35">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35">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35">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35">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35">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35">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35">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35">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35">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35">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35">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35">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35">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35">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35">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35">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35">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35">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35">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35">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35">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35">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35">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35">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35">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35">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35">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35">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35">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35">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35">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35">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35">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35">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35">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35">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35">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35">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35">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35">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35">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35">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35">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35">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35">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35">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35">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35">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35">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35">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35">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35">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35">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35">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35">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35">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35">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35">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35">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35">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35">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35">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35">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35">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35">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35">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35">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35">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35">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35">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35">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35">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35">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35">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35">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35">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35">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35">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35">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35">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35">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35">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35">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35">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35">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35">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35">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35">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35">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35">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35">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35">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35">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35">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35">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35">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35">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35">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35">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35">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35">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35">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35">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35">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35">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35">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35">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35">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35">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35">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35">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35">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35">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35">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35">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35">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35">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35">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35">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35">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35">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35">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35">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35">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35">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35">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35">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35">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35">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35">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35">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35">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35">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35">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35">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35">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35">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35">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35">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35">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35">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35">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35">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35">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35">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35">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35">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35">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35">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35">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35">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35">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35">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35">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35">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35">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35">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35">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35">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35">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35">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35">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35">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35">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35">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35">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35">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35">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35">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35">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35">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35">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35">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35">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35">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35">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35">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35">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35">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35">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35">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35">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35">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35">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35">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35">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35">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35">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35">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35">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35">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35">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35">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35">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35">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35">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35">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35">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35">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35">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35">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35">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35">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35">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35">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35">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35">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35">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35">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35">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35">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35">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35">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35">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35">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35">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35">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35">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35">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35">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35">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35">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35">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35">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35">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35">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35">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35">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35">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35">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35">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35">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35">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35">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35">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35">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35">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35">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35">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35">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35">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35">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35">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35">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35">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35">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35">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35">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35">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35">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35">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35">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35">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35">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35">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35">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35">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35">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35">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35">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35">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35">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35">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35">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35">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35">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35">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35">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35">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35">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35">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35">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35">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35">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35">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35">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35">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35">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35">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35">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35">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35">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35">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35">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35">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35">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35">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35">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35">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35">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35">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35">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35">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35">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35">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35">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35">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35">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35">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35">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35">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35">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35">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35">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35">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35">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35">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35">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35">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35">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35">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35">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35">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35">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35">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35">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35">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35">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35">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35">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35">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35">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35">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35">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35">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35">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35">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35">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35">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35">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35">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35">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35">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35">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35">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35">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35">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35">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35">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35">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35">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35">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35">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35">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35">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35">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35">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35">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35">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35">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35">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35">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35">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35">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35">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35">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35">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35">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35">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35">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35">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35">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35">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35">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35">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35">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35">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35">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35">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35">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35">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35">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35">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35">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35">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35">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35">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35">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35">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35">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35">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35">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35">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35">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35">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35">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35">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35">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35">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35">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35">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35">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35">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35">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35">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35">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35">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35">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35">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35">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35">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35">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35">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35">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35">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35">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35">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35">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35">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35">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35">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35">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35">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35">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35">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35">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35">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35">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35">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35">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35">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35">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35">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35">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35">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35">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35">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35">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35">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35">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35">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35">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35">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35">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35">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35">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35">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35">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35">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35">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35">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35">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35">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35">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35">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35">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35">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35">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35">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35">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35">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35">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35">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35">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35">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35">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35">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35">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35">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35">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35">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35">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35">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35">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35">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35">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35">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35">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35">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35">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35">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35">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35">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35">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35">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35">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35">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35">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35">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35">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35">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35">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35">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35">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35">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35">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35">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35">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35">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35">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35">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35">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35">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35">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35">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35">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35">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35">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35">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35">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35">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35">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35">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35">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35">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35">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35">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35">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35">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35">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35">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35">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35">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35">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35">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35">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35">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35">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35">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35">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35">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35">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35">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35">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35">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35">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35">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35">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35">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35">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35">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35">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35">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35">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35">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35">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35">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35">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35">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35">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35">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35">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35">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35">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35">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35">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35">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35">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35">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35">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35">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35">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35">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35">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35">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35">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35">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35">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35">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35">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35">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35">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35">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35">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35">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35">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35">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35">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35">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35">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35">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35">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35">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35">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35">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35">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35">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35">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35">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35">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35">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35">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35">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35">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35">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35">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35">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35">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35">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35">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35">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35">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35">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35">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35">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35">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35">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35">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35">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35">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35">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35">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35">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35">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35">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35">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35">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35">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35">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35">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35">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35">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35">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35">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35">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35">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35">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35">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35">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35">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35">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35">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35">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35">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35">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35">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35">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35">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35">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35">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35">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35">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35">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35">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35">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35">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35">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35">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35">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35">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35">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35">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35">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35">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35">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35">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35">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35">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35">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35">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35">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35">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35">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35">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35">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35">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35">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35">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35">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35">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35">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35">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35">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35">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35">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35">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35">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35">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35">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35">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35">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35">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35">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35">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35">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35">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35">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35">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35">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35">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35">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35">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35">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35">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35">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35">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35">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35">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35">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35">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35">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35">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35">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35">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35">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35">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35">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35">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35">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35">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35">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35">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35">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35">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35">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35">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35">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35">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35">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35">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35">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35">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35">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35">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35">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35">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35">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35">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35">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35">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35">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35">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35">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35">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35">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35">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35">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35">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35">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35">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35">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35">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35">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35">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35">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35">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35">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35">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35">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35">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35">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35">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35">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35">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35">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35">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35">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35">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35">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35">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35">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35">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35">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35">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35">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35">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35">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35">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35">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35">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35">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35">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35">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35">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35">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35">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35">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35">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35">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35">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35">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35">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35">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35">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35">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35">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35">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35">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35">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35">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35">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35">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35">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35">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35">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35">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35">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35">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35">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35">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35">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35">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35">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35">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35">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35">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35">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35">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35">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35">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35">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35">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35">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35">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35">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35">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35">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35">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35">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35">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35">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35">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35">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35">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35">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35">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35">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35">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35">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35">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35">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35">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35">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35">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35">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35">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35">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35">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35">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35">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35">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35">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35">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35">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35">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35">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35">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35">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35">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35">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35">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35">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35">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35">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35">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35">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35">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35">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35">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35">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35">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35">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35">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35">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35">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35">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35">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35">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35">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35">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35">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35">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35">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35">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35">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35">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35">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35">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35">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35">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35">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35">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35">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35">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35">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35">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35">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35">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35">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35">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35">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35">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35">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35">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35">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35">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35">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35">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35">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35">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35">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35">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35">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35">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35">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35">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35">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35">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35">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35">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35">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35">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35">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35">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35">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35">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35">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35">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35">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35">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35">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35">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35">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35">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35">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35">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35">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35">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35">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35">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35">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35">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35">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35">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35">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35">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35">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35">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35">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35">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35">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35">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35">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35">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35">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35">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35">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35">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35">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35">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35">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35">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35">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35">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35">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35">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35">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35">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35">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35">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35">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35">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35">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35">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35">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35">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35">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35">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35">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35">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35">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35">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35">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35">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35">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35">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35">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35">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35">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35">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35">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35">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35">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35">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35">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35">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35">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35">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35">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35">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35">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35">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35">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35">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35">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35">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35">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35">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35">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35">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35">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35">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35">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35">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35">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35">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35">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35">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35">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35">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35">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35">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35">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35">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35">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35">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35">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35">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35">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35">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35">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35">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35">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35">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35">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35">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35">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35">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35">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35">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35">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35">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35">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35">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35">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35">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35">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35">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35">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35">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35">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35">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35">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35">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35">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35">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35">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35">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35">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35">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35">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35">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35">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35">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35">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35">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35">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35">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35">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35">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35">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35">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35">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35">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35">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35">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35">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35">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35">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35">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35">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35">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35">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35">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35">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35">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35">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35">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35">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35">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35">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35">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35">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35">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35">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35">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35">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35">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35">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35">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35">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35">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35">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35">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35">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35">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35">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35">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35">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35">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35">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35">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35">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35">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35">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35">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35">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35">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35">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35">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35">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35">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35">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35">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35">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35">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35">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35">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35">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35">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35">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35">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35">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35">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35">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35">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35">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35">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35">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35">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35">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35">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35">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35">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35">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35">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35">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35">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35">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35">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35">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35">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35">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35">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35">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35">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35">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35">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35">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35">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35">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35">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35">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35">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35">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35">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35">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35">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35">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35">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35">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35">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35">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35">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35">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35">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35">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35">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35">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35">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35">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35">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35">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35">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35">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35">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35">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35">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35">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35">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35">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35">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35">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35">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35">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35">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35">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35">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35">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35">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35">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35">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35">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35">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35">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35">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35">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35">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35">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35">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35">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35">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35">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35">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35">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35">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35">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35">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35">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35">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35">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35">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35">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35">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35">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35">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35">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35">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35">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35">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35">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35">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35">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35">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35">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35">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35">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35">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35">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35">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35">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35">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35">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35">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35">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35">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35">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35">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35">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35">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35">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35">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35">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35">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35">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35">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35">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35">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35">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35">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35">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35">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35">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35">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35">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35">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35">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35">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35">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35">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35">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35">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35">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35">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35">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35">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35">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35">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35">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35">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35">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35">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35">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35">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35">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35">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35">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35">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35">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35">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35">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35">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35">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35">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35">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35">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35">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35">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35">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35">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35">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35">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35">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35">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85DB3-C95B-446D-A662-4882572AD4AC}">
  <dimension ref="A1:U261"/>
  <sheetViews>
    <sheetView workbookViewId="0">
      <selection sqref="A1:U261"/>
    </sheetView>
  </sheetViews>
  <sheetFormatPr defaultRowHeight="14.5" x14ac:dyDescent="0.35"/>
  <cols>
    <col min="2" max="2" width="9.90625" customWidth="1"/>
    <col min="3" max="3" width="12" customWidth="1"/>
    <col min="4" max="4" width="10.90625" customWidth="1"/>
    <col min="5" max="5" width="12" customWidth="1"/>
    <col min="6" max="6" width="13.1796875" customWidth="1"/>
    <col min="7" max="7" width="16.453125" customWidth="1"/>
    <col min="8" max="8" width="10.36328125" customWidth="1"/>
    <col min="9" max="9" width="9.6328125" customWidth="1"/>
    <col min="12" max="12" width="12.81640625" customWidth="1"/>
    <col min="14" max="14" width="11.81640625" customWidth="1"/>
    <col min="15" max="15" width="10.453125" customWidth="1"/>
    <col min="16" max="16" width="14.36328125" customWidth="1"/>
    <col min="17" max="17" width="15" customWidth="1"/>
    <col min="19" max="20" width="10.1796875" customWidth="1"/>
  </cols>
  <sheetData>
    <row r="1" spans="1:21"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5">
      <c r="A2">
        <v>9963</v>
      </c>
      <c r="B2" t="s">
        <v>10923</v>
      </c>
      <c r="C2" s="1">
        <v>42082</v>
      </c>
      <c r="D2" s="1">
        <v>42085</v>
      </c>
      <c r="E2" t="s">
        <v>187</v>
      </c>
      <c r="F2" t="s">
        <v>3999</v>
      </c>
      <c r="G2" t="s">
        <v>4000</v>
      </c>
      <c r="H2" t="s">
        <v>101</v>
      </c>
      <c r="I2" t="s">
        <v>26</v>
      </c>
      <c r="J2" t="s">
        <v>183</v>
      </c>
      <c r="K2" t="s">
        <v>103</v>
      </c>
      <c r="L2">
        <v>77041</v>
      </c>
      <c r="M2" t="s">
        <v>104</v>
      </c>
      <c r="N2" t="s">
        <v>7059</v>
      </c>
      <c r="O2" t="s">
        <v>31</v>
      </c>
      <c r="P2" t="s">
        <v>32</v>
      </c>
      <c r="Q2" t="s">
        <v>7060</v>
      </c>
      <c r="R2">
        <v>383.46559999999999</v>
      </c>
      <c r="S2">
        <v>4</v>
      </c>
      <c r="T2">
        <v>0.32</v>
      </c>
      <c r="U2">
        <v>-67.670400000000001</v>
      </c>
    </row>
    <row r="3" spans="1:21" x14ac:dyDescent="0.35">
      <c r="A3">
        <v>9962</v>
      </c>
      <c r="B3" t="s">
        <v>10923</v>
      </c>
      <c r="C3" s="1">
        <v>42082</v>
      </c>
      <c r="D3" s="1">
        <v>42085</v>
      </c>
      <c r="E3" t="s">
        <v>187</v>
      </c>
      <c r="F3" t="s">
        <v>3999</v>
      </c>
      <c r="G3" t="s">
        <v>4000</v>
      </c>
      <c r="H3" t="s">
        <v>101</v>
      </c>
      <c r="I3" t="s">
        <v>26</v>
      </c>
      <c r="J3" t="s">
        <v>183</v>
      </c>
      <c r="K3" t="s">
        <v>103</v>
      </c>
      <c r="L3">
        <v>77041</v>
      </c>
      <c r="M3" t="s">
        <v>104</v>
      </c>
      <c r="N3" t="s">
        <v>4508</v>
      </c>
      <c r="O3" t="s">
        <v>45</v>
      </c>
      <c r="P3" t="s">
        <v>89</v>
      </c>
      <c r="Q3" t="s">
        <v>4509</v>
      </c>
      <c r="R3">
        <v>65.584000000000003</v>
      </c>
      <c r="S3">
        <v>2</v>
      </c>
      <c r="T3">
        <v>0.2</v>
      </c>
      <c r="U3">
        <v>23.7742</v>
      </c>
    </row>
    <row r="4" spans="1:21" x14ac:dyDescent="0.35">
      <c r="A4">
        <v>9928</v>
      </c>
      <c r="B4" t="s">
        <v>10904</v>
      </c>
      <c r="C4" s="1">
        <v>42083</v>
      </c>
      <c r="D4" s="1">
        <v>42086</v>
      </c>
      <c r="E4" t="s">
        <v>187</v>
      </c>
      <c r="F4" t="s">
        <v>6611</v>
      </c>
      <c r="G4" t="s">
        <v>6612</v>
      </c>
      <c r="H4" t="s">
        <v>40</v>
      </c>
      <c r="I4" t="s">
        <v>26</v>
      </c>
      <c r="J4" t="s">
        <v>265</v>
      </c>
      <c r="K4" t="s">
        <v>266</v>
      </c>
      <c r="L4">
        <v>10035</v>
      </c>
      <c r="M4" t="s">
        <v>147</v>
      </c>
      <c r="N4" t="s">
        <v>4915</v>
      </c>
      <c r="O4" t="s">
        <v>45</v>
      </c>
      <c r="P4" t="s">
        <v>58</v>
      </c>
      <c r="Q4" t="s">
        <v>4916</v>
      </c>
      <c r="R4">
        <v>83.92</v>
      </c>
      <c r="S4">
        <v>4</v>
      </c>
      <c r="T4">
        <v>0</v>
      </c>
      <c r="U4">
        <v>20.140799999999999</v>
      </c>
    </row>
    <row r="5" spans="1:21" x14ac:dyDescent="0.35">
      <c r="A5">
        <v>9927</v>
      </c>
      <c r="B5" t="s">
        <v>10904</v>
      </c>
      <c r="C5" s="1">
        <v>42083</v>
      </c>
      <c r="D5" s="1">
        <v>42086</v>
      </c>
      <c r="E5" t="s">
        <v>187</v>
      </c>
      <c r="F5" t="s">
        <v>6611</v>
      </c>
      <c r="G5" t="s">
        <v>6612</v>
      </c>
      <c r="H5" t="s">
        <v>40</v>
      </c>
      <c r="I5" t="s">
        <v>26</v>
      </c>
      <c r="J5" t="s">
        <v>265</v>
      </c>
      <c r="K5" t="s">
        <v>266</v>
      </c>
      <c r="L5">
        <v>10035</v>
      </c>
      <c r="M5" t="s">
        <v>147</v>
      </c>
      <c r="N5" t="s">
        <v>3790</v>
      </c>
      <c r="O5" t="s">
        <v>70</v>
      </c>
      <c r="P5" t="s">
        <v>71</v>
      </c>
      <c r="Q5" t="s">
        <v>3791</v>
      </c>
      <c r="R5">
        <v>199.98</v>
      </c>
      <c r="S5">
        <v>2</v>
      </c>
      <c r="T5">
        <v>0</v>
      </c>
      <c r="U5">
        <v>53.994599999999998</v>
      </c>
    </row>
    <row r="6" spans="1:21" x14ac:dyDescent="0.35">
      <c r="A6">
        <v>9926</v>
      </c>
      <c r="B6" t="s">
        <v>10904</v>
      </c>
      <c r="C6" s="1">
        <v>42083</v>
      </c>
      <c r="D6" s="1">
        <v>42086</v>
      </c>
      <c r="E6" t="s">
        <v>187</v>
      </c>
      <c r="F6" t="s">
        <v>6611</v>
      </c>
      <c r="G6" t="s">
        <v>6612</v>
      </c>
      <c r="H6" t="s">
        <v>40</v>
      </c>
      <c r="I6" t="s">
        <v>26</v>
      </c>
      <c r="J6" t="s">
        <v>265</v>
      </c>
      <c r="K6" t="s">
        <v>266</v>
      </c>
      <c r="L6">
        <v>10035</v>
      </c>
      <c r="M6" t="s">
        <v>147</v>
      </c>
      <c r="N6" t="s">
        <v>96</v>
      </c>
      <c r="O6" t="s">
        <v>45</v>
      </c>
      <c r="P6" t="s">
        <v>74</v>
      </c>
      <c r="Q6" t="s">
        <v>97</v>
      </c>
      <c r="R6">
        <v>1087.9359999999999</v>
      </c>
      <c r="S6">
        <v>8</v>
      </c>
      <c r="T6">
        <v>0.2</v>
      </c>
      <c r="U6">
        <v>353.57920000000001</v>
      </c>
    </row>
    <row r="7" spans="1:21" x14ac:dyDescent="0.35">
      <c r="A7">
        <v>9925</v>
      </c>
      <c r="B7" t="s">
        <v>10904</v>
      </c>
      <c r="C7" s="1">
        <v>42083</v>
      </c>
      <c r="D7" s="1">
        <v>42086</v>
      </c>
      <c r="E7" t="s">
        <v>187</v>
      </c>
      <c r="F7" t="s">
        <v>6611</v>
      </c>
      <c r="G7" t="s">
        <v>6612</v>
      </c>
      <c r="H7" t="s">
        <v>40</v>
      </c>
      <c r="I7" t="s">
        <v>26</v>
      </c>
      <c r="J7" t="s">
        <v>265</v>
      </c>
      <c r="K7" t="s">
        <v>266</v>
      </c>
      <c r="L7">
        <v>10035</v>
      </c>
      <c r="M7" t="s">
        <v>147</v>
      </c>
      <c r="N7" t="s">
        <v>1012</v>
      </c>
      <c r="O7" t="s">
        <v>45</v>
      </c>
      <c r="P7" t="s">
        <v>172</v>
      </c>
      <c r="Q7" t="s">
        <v>1013</v>
      </c>
      <c r="R7">
        <v>23.99</v>
      </c>
      <c r="S7">
        <v>1</v>
      </c>
      <c r="T7">
        <v>0</v>
      </c>
      <c r="U7">
        <v>11.994999999999999</v>
      </c>
    </row>
    <row r="8" spans="1:21" x14ac:dyDescent="0.35">
      <c r="A8">
        <v>9924</v>
      </c>
      <c r="B8" t="s">
        <v>10904</v>
      </c>
      <c r="C8" s="1">
        <v>42083</v>
      </c>
      <c r="D8" s="1">
        <v>42086</v>
      </c>
      <c r="E8" t="s">
        <v>187</v>
      </c>
      <c r="F8" t="s">
        <v>6611</v>
      </c>
      <c r="G8" t="s">
        <v>6612</v>
      </c>
      <c r="H8" t="s">
        <v>40</v>
      </c>
      <c r="I8" t="s">
        <v>26</v>
      </c>
      <c r="J8" t="s">
        <v>265</v>
      </c>
      <c r="K8" t="s">
        <v>266</v>
      </c>
      <c r="L8">
        <v>10035</v>
      </c>
      <c r="M8" t="s">
        <v>147</v>
      </c>
      <c r="N8" t="s">
        <v>1389</v>
      </c>
      <c r="O8" t="s">
        <v>45</v>
      </c>
      <c r="P8" t="s">
        <v>74</v>
      </c>
      <c r="Q8" t="s">
        <v>1390</v>
      </c>
      <c r="R8">
        <v>49.847999999999999</v>
      </c>
      <c r="S8">
        <v>3</v>
      </c>
      <c r="T8">
        <v>0.2</v>
      </c>
      <c r="U8">
        <v>16.823699999999999</v>
      </c>
    </row>
    <row r="9" spans="1:21" x14ac:dyDescent="0.35">
      <c r="A9">
        <v>9868</v>
      </c>
      <c r="B9" t="s">
        <v>10873</v>
      </c>
      <c r="C9" s="1">
        <v>42089</v>
      </c>
      <c r="D9" s="1">
        <v>42091</v>
      </c>
      <c r="E9" t="s">
        <v>22</v>
      </c>
      <c r="F9" t="s">
        <v>3526</v>
      </c>
      <c r="G9" t="s">
        <v>3527</v>
      </c>
      <c r="H9" t="s">
        <v>40</v>
      </c>
      <c r="I9" t="s">
        <v>26</v>
      </c>
      <c r="J9" t="s">
        <v>265</v>
      </c>
      <c r="K9" t="s">
        <v>266</v>
      </c>
      <c r="L9">
        <v>10009</v>
      </c>
      <c r="M9" t="s">
        <v>147</v>
      </c>
      <c r="N9" t="s">
        <v>6513</v>
      </c>
      <c r="O9" t="s">
        <v>45</v>
      </c>
      <c r="P9" t="s">
        <v>77</v>
      </c>
      <c r="Q9" t="s">
        <v>6514</v>
      </c>
      <c r="R9">
        <v>13.11</v>
      </c>
      <c r="S9">
        <v>3</v>
      </c>
      <c r="T9">
        <v>0</v>
      </c>
      <c r="U9">
        <v>3.4085999999999999</v>
      </c>
    </row>
    <row r="10" spans="1:21" x14ac:dyDescent="0.35">
      <c r="A10">
        <v>9867</v>
      </c>
      <c r="B10" t="s">
        <v>10873</v>
      </c>
      <c r="C10" s="1">
        <v>42089</v>
      </c>
      <c r="D10" s="1">
        <v>42091</v>
      </c>
      <c r="E10" t="s">
        <v>22</v>
      </c>
      <c r="F10" t="s">
        <v>3526</v>
      </c>
      <c r="G10" t="s">
        <v>3527</v>
      </c>
      <c r="H10" t="s">
        <v>40</v>
      </c>
      <c r="I10" t="s">
        <v>26</v>
      </c>
      <c r="J10" t="s">
        <v>265</v>
      </c>
      <c r="K10" t="s">
        <v>266</v>
      </c>
      <c r="L10">
        <v>10009</v>
      </c>
      <c r="M10" t="s">
        <v>147</v>
      </c>
      <c r="N10" t="s">
        <v>6101</v>
      </c>
      <c r="O10" t="s">
        <v>45</v>
      </c>
      <c r="P10" t="s">
        <v>58</v>
      </c>
      <c r="Q10" t="s">
        <v>6102</v>
      </c>
      <c r="R10">
        <v>1085.42</v>
      </c>
      <c r="S10">
        <v>7</v>
      </c>
      <c r="T10">
        <v>0</v>
      </c>
      <c r="U10">
        <v>282.20920000000001</v>
      </c>
    </row>
    <row r="11" spans="1:21" x14ac:dyDescent="0.35">
      <c r="A11">
        <v>9858</v>
      </c>
      <c r="B11" t="s">
        <v>10871</v>
      </c>
      <c r="C11" s="1">
        <v>42089</v>
      </c>
      <c r="D11" s="1">
        <v>42093</v>
      </c>
      <c r="E11" t="s">
        <v>49</v>
      </c>
      <c r="F11" t="s">
        <v>1927</v>
      </c>
      <c r="G11" t="s">
        <v>1928</v>
      </c>
      <c r="H11" t="s">
        <v>40</v>
      </c>
      <c r="I11" t="s">
        <v>26</v>
      </c>
      <c r="J11" t="s">
        <v>94</v>
      </c>
      <c r="K11" t="s">
        <v>95</v>
      </c>
      <c r="L11">
        <v>98103</v>
      </c>
      <c r="M11" t="s">
        <v>43</v>
      </c>
      <c r="N11" t="s">
        <v>1605</v>
      </c>
      <c r="O11" t="s">
        <v>31</v>
      </c>
      <c r="P11" t="s">
        <v>55</v>
      </c>
      <c r="Q11" t="s">
        <v>1606</v>
      </c>
      <c r="R11">
        <v>3393.68</v>
      </c>
      <c r="S11">
        <v>8</v>
      </c>
      <c r="T11">
        <v>0</v>
      </c>
      <c r="U11">
        <v>610.86239999999998</v>
      </c>
    </row>
    <row r="12" spans="1:21" x14ac:dyDescent="0.35">
      <c r="A12">
        <v>9801</v>
      </c>
      <c r="B12" t="s">
        <v>10847</v>
      </c>
      <c r="C12" s="1">
        <v>42016</v>
      </c>
      <c r="D12" s="1">
        <v>42021</v>
      </c>
      <c r="E12" t="s">
        <v>49</v>
      </c>
      <c r="F12" t="s">
        <v>6590</v>
      </c>
      <c r="G12" t="s">
        <v>6591</v>
      </c>
      <c r="H12" t="s">
        <v>40</v>
      </c>
      <c r="I12" t="s">
        <v>26</v>
      </c>
      <c r="J12" t="s">
        <v>2841</v>
      </c>
      <c r="K12" t="s">
        <v>497</v>
      </c>
      <c r="L12">
        <v>43615</v>
      </c>
      <c r="M12" t="s">
        <v>147</v>
      </c>
      <c r="N12" t="s">
        <v>1852</v>
      </c>
      <c r="O12" t="s">
        <v>70</v>
      </c>
      <c r="P12" t="s">
        <v>71</v>
      </c>
      <c r="Q12" t="s">
        <v>1853</v>
      </c>
      <c r="R12">
        <v>107.11799999999999</v>
      </c>
      <c r="S12">
        <v>3</v>
      </c>
      <c r="T12">
        <v>0.4</v>
      </c>
      <c r="U12">
        <v>-21.4236</v>
      </c>
    </row>
    <row r="13" spans="1:21" x14ac:dyDescent="0.35">
      <c r="A13">
        <v>9800</v>
      </c>
      <c r="B13" t="s">
        <v>10847</v>
      </c>
      <c r="C13" s="1">
        <v>42016</v>
      </c>
      <c r="D13" s="1">
        <v>42021</v>
      </c>
      <c r="E13" t="s">
        <v>49</v>
      </c>
      <c r="F13" t="s">
        <v>6590</v>
      </c>
      <c r="G13" t="s">
        <v>6591</v>
      </c>
      <c r="H13" t="s">
        <v>40</v>
      </c>
      <c r="I13" t="s">
        <v>26</v>
      </c>
      <c r="J13" t="s">
        <v>2841</v>
      </c>
      <c r="K13" t="s">
        <v>497</v>
      </c>
      <c r="L13">
        <v>43615</v>
      </c>
      <c r="M13" t="s">
        <v>147</v>
      </c>
      <c r="N13" t="s">
        <v>7735</v>
      </c>
      <c r="O13" t="s">
        <v>70</v>
      </c>
      <c r="P13" t="s">
        <v>160</v>
      </c>
      <c r="Q13" t="s">
        <v>7736</v>
      </c>
      <c r="R13">
        <v>10.384</v>
      </c>
      <c r="S13">
        <v>2</v>
      </c>
      <c r="T13">
        <v>0.2</v>
      </c>
      <c r="U13">
        <v>2.2065999999999999</v>
      </c>
    </row>
    <row r="14" spans="1:21" x14ac:dyDescent="0.35">
      <c r="A14">
        <v>9799</v>
      </c>
      <c r="B14" t="s">
        <v>10847</v>
      </c>
      <c r="C14" s="1">
        <v>42016</v>
      </c>
      <c r="D14" s="1">
        <v>42021</v>
      </c>
      <c r="E14" t="s">
        <v>49</v>
      </c>
      <c r="F14" t="s">
        <v>6590</v>
      </c>
      <c r="G14" t="s">
        <v>6591</v>
      </c>
      <c r="H14" t="s">
        <v>40</v>
      </c>
      <c r="I14" t="s">
        <v>26</v>
      </c>
      <c r="J14" t="s">
        <v>2841</v>
      </c>
      <c r="K14" t="s">
        <v>497</v>
      </c>
      <c r="L14">
        <v>43615</v>
      </c>
      <c r="M14" t="s">
        <v>147</v>
      </c>
      <c r="N14" t="s">
        <v>5561</v>
      </c>
      <c r="O14" t="s">
        <v>70</v>
      </c>
      <c r="P14" t="s">
        <v>71</v>
      </c>
      <c r="Q14" t="s">
        <v>5562</v>
      </c>
      <c r="R14">
        <v>26.376000000000001</v>
      </c>
      <c r="S14">
        <v>4</v>
      </c>
      <c r="T14">
        <v>0.4</v>
      </c>
      <c r="U14">
        <v>2.6375999999999999</v>
      </c>
    </row>
    <row r="15" spans="1:21" x14ac:dyDescent="0.35">
      <c r="A15">
        <v>9798</v>
      </c>
      <c r="B15" t="s">
        <v>10847</v>
      </c>
      <c r="C15" s="1">
        <v>42016</v>
      </c>
      <c r="D15" s="1">
        <v>42021</v>
      </c>
      <c r="E15" t="s">
        <v>49</v>
      </c>
      <c r="F15" t="s">
        <v>6590</v>
      </c>
      <c r="G15" t="s">
        <v>6591</v>
      </c>
      <c r="H15" t="s">
        <v>40</v>
      </c>
      <c r="I15" t="s">
        <v>26</v>
      </c>
      <c r="J15" t="s">
        <v>2841</v>
      </c>
      <c r="K15" t="s">
        <v>497</v>
      </c>
      <c r="L15">
        <v>43615</v>
      </c>
      <c r="M15" t="s">
        <v>147</v>
      </c>
      <c r="N15" t="s">
        <v>191</v>
      </c>
      <c r="O15" t="s">
        <v>70</v>
      </c>
      <c r="P15" t="s">
        <v>71</v>
      </c>
      <c r="Q15" t="s">
        <v>192</v>
      </c>
      <c r="R15">
        <v>235.18799999999999</v>
      </c>
      <c r="S15">
        <v>2</v>
      </c>
      <c r="T15">
        <v>0.4</v>
      </c>
      <c r="U15">
        <v>-43.117800000000003</v>
      </c>
    </row>
    <row r="16" spans="1:21" x14ac:dyDescent="0.35">
      <c r="A16">
        <v>9797</v>
      </c>
      <c r="B16" t="s">
        <v>10847</v>
      </c>
      <c r="C16" s="1">
        <v>42016</v>
      </c>
      <c r="D16" s="1">
        <v>42021</v>
      </c>
      <c r="E16" t="s">
        <v>49</v>
      </c>
      <c r="F16" t="s">
        <v>6590</v>
      </c>
      <c r="G16" t="s">
        <v>6591</v>
      </c>
      <c r="H16" t="s">
        <v>40</v>
      </c>
      <c r="I16" t="s">
        <v>26</v>
      </c>
      <c r="J16" t="s">
        <v>2841</v>
      </c>
      <c r="K16" t="s">
        <v>497</v>
      </c>
      <c r="L16">
        <v>43615</v>
      </c>
      <c r="M16" t="s">
        <v>147</v>
      </c>
      <c r="N16" t="s">
        <v>1248</v>
      </c>
      <c r="O16" t="s">
        <v>45</v>
      </c>
      <c r="P16" t="s">
        <v>67</v>
      </c>
      <c r="Q16" t="s">
        <v>1249</v>
      </c>
      <c r="R16">
        <v>10.368</v>
      </c>
      <c r="S16">
        <v>2</v>
      </c>
      <c r="T16">
        <v>0.2</v>
      </c>
      <c r="U16">
        <v>1.5551999999999999</v>
      </c>
    </row>
    <row r="17" spans="1:21" x14ac:dyDescent="0.35">
      <c r="A17">
        <v>9640</v>
      </c>
      <c r="B17" t="s">
        <v>10757</v>
      </c>
      <c r="C17" s="1">
        <v>42032</v>
      </c>
      <c r="D17" s="1">
        <v>42035</v>
      </c>
      <c r="E17" t="s">
        <v>22</v>
      </c>
      <c r="F17" t="s">
        <v>831</v>
      </c>
      <c r="G17" t="s">
        <v>832</v>
      </c>
      <c r="H17" t="s">
        <v>25</v>
      </c>
      <c r="I17" t="s">
        <v>26</v>
      </c>
      <c r="J17" t="s">
        <v>86</v>
      </c>
      <c r="K17" t="s">
        <v>87</v>
      </c>
      <c r="L17">
        <v>28027</v>
      </c>
      <c r="M17" t="s">
        <v>29</v>
      </c>
      <c r="N17" t="s">
        <v>2322</v>
      </c>
      <c r="O17" t="s">
        <v>31</v>
      </c>
      <c r="P17" t="s">
        <v>55</v>
      </c>
      <c r="Q17" t="s">
        <v>2323</v>
      </c>
      <c r="R17">
        <v>4297.6440000000002</v>
      </c>
      <c r="S17">
        <v>13</v>
      </c>
      <c r="T17">
        <v>0.4</v>
      </c>
      <c r="U17">
        <v>-1862.3124</v>
      </c>
    </row>
    <row r="18" spans="1:21" x14ac:dyDescent="0.35">
      <c r="A18">
        <v>9445</v>
      </c>
      <c r="B18" t="s">
        <v>10633</v>
      </c>
      <c r="C18" s="1">
        <v>42064</v>
      </c>
      <c r="D18" s="1">
        <v>42065</v>
      </c>
      <c r="E18" t="s">
        <v>187</v>
      </c>
      <c r="F18" t="s">
        <v>7270</v>
      </c>
      <c r="G18" t="s">
        <v>7271</v>
      </c>
      <c r="H18" t="s">
        <v>40</v>
      </c>
      <c r="I18" t="s">
        <v>26</v>
      </c>
      <c r="J18" t="s">
        <v>4021</v>
      </c>
      <c r="K18" t="s">
        <v>103</v>
      </c>
      <c r="L18">
        <v>75019</v>
      </c>
      <c r="M18" t="s">
        <v>104</v>
      </c>
      <c r="N18" t="s">
        <v>7168</v>
      </c>
      <c r="O18" t="s">
        <v>70</v>
      </c>
      <c r="P18" t="s">
        <v>71</v>
      </c>
      <c r="Q18" t="s">
        <v>7169</v>
      </c>
      <c r="R18">
        <v>95.84</v>
      </c>
      <c r="S18">
        <v>4</v>
      </c>
      <c r="T18">
        <v>0.2</v>
      </c>
      <c r="U18">
        <v>34.741999999999997</v>
      </c>
    </row>
    <row r="19" spans="1:21" x14ac:dyDescent="0.35">
      <c r="A19">
        <v>9413</v>
      </c>
      <c r="B19" t="s">
        <v>10611</v>
      </c>
      <c r="C19" s="1">
        <v>42031</v>
      </c>
      <c r="D19" s="1">
        <v>42033</v>
      </c>
      <c r="E19" t="s">
        <v>187</v>
      </c>
      <c r="F19" t="s">
        <v>2126</v>
      </c>
      <c r="G19" t="s">
        <v>2127</v>
      </c>
      <c r="H19" t="s">
        <v>25</v>
      </c>
      <c r="I19" t="s">
        <v>26</v>
      </c>
      <c r="J19" t="s">
        <v>41</v>
      </c>
      <c r="K19" t="s">
        <v>42</v>
      </c>
      <c r="L19">
        <v>90036</v>
      </c>
      <c r="M19" t="s">
        <v>43</v>
      </c>
      <c r="N19" t="s">
        <v>1876</v>
      </c>
      <c r="O19" t="s">
        <v>31</v>
      </c>
      <c r="P19" t="s">
        <v>35</v>
      </c>
      <c r="Q19" t="s">
        <v>1877</v>
      </c>
      <c r="R19">
        <v>2803.92</v>
      </c>
      <c r="S19">
        <v>5</v>
      </c>
      <c r="T19">
        <v>0.2</v>
      </c>
      <c r="U19">
        <v>0</v>
      </c>
    </row>
    <row r="20" spans="1:21" x14ac:dyDescent="0.35">
      <c r="A20">
        <v>9212</v>
      </c>
      <c r="B20" t="s">
        <v>10494</v>
      </c>
      <c r="C20" s="1">
        <v>42077</v>
      </c>
      <c r="D20" s="1">
        <v>42082</v>
      </c>
      <c r="E20" t="s">
        <v>49</v>
      </c>
      <c r="F20" t="s">
        <v>4050</v>
      </c>
      <c r="G20" t="s">
        <v>4051</v>
      </c>
      <c r="H20" t="s">
        <v>25</v>
      </c>
      <c r="I20" t="s">
        <v>26</v>
      </c>
      <c r="J20" t="s">
        <v>566</v>
      </c>
      <c r="K20" t="s">
        <v>42</v>
      </c>
      <c r="L20">
        <v>95661</v>
      </c>
      <c r="M20" t="s">
        <v>43</v>
      </c>
      <c r="N20" t="s">
        <v>1096</v>
      </c>
      <c r="O20" t="s">
        <v>45</v>
      </c>
      <c r="P20" t="s">
        <v>89</v>
      </c>
      <c r="Q20" t="s">
        <v>1097</v>
      </c>
      <c r="R20">
        <v>19.440000000000001</v>
      </c>
      <c r="S20">
        <v>3</v>
      </c>
      <c r="T20">
        <v>0</v>
      </c>
      <c r="U20">
        <v>9.3312000000000008</v>
      </c>
    </row>
    <row r="21" spans="1:21" x14ac:dyDescent="0.35">
      <c r="A21">
        <v>9085</v>
      </c>
      <c r="B21" t="s">
        <v>10425</v>
      </c>
      <c r="C21" s="1">
        <v>42041</v>
      </c>
      <c r="D21" s="1">
        <v>42043</v>
      </c>
      <c r="E21" t="s">
        <v>187</v>
      </c>
      <c r="F21" t="s">
        <v>5631</v>
      </c>
      <c r="G21" t="s">
        <v>5632</v>
      </c>
      <c r="H21" t="s">
        <v>40</v>
      </c>
      <c r="I21" t="s">
        <v>26</v>
      </c>
      <c r="J21" t="s">
        <v>4358</v>
      </c>
      <c r="K21" t="s">
        <v>318</v>
      </c>
      <c r="L21">
        <v>23434</v>
      </c>
      <c r="M21" t="s">
        <v>29</v>
      </c>
      <c r="N21" t="s">
        <v>657</v>
      </c>
      <c r="O21" t="s">
        <v>45</v>
      </c>
      <c r="P21" t="s">
        <v>89</v>
      </c>
      <c r="Q21" t="s">
        <v>658</v>
      </c>
      <c r="R21">
        <v>29.9</v>
      </c>
      <c r="S21">
        <v>5</v>
      </c>
      <c r="T21">
        <v>0</v>
      </c>
      <c r="U21">
        <v>13.455</v>
      </c>
    </row>
    <row r="22" spans="1:21" x14ac:dyDescent="0.35">
      <c r="A22">
        <v>9084</v>
      </c>
      <c r="B22" t="s">
        <v>10425</v>
      </c>
      <c r="C22" s="1">
        <v>42041</v>
      </c>
      <c r="D22" s="1">
        <v>42043</v>
      </c>
      <c r="E22" t="s">
        <v>187</v>
      </c>
      <c r="F22" t="s">
        <v>5631</v>
      </c>
      <c r="G22" t="s">
        <v>5632</v>
      </c>
      <c r="H22" t="s">
        <v>40</v>
      </c>
      <c r="I22" t="s">
        <v>26</v>
      </c>
      <c r="J22" t="s">
        <v>4358</v>
      </c>
      <c r="K22" t="s">
        <v>318</v>
      </c>
      <c r="L22">
        <v>23434</v>
      </c>
      <c r="M22" t="s">
        <v>29</v>
      </c>
      <c r="N22" t="s">
        <v>4671</v>
      </c>
      <c r="O22" t="s">
        <v>45</v>
      </c>
      <c r="P22" t="s">
        <v>58</v>
      </c>
      <c r="Q22" t="s">
        <v>4672</v>
      </c>
      <c r="R22">
        <v>146.72999999999999</v>
      </c>
      <c r="S22">
        <v>3</v>
      </c>
      <c r="T22">
        <v>0</v>
      </c>
      <c r="U22">
        <v>2.9346000000000001</v>
      </c>
    </row>
    <row r="23" spans="1:21" x14ac:dyDescent="0.35">
      <c r="A23">
        <v>8909</v>
      </c>
      <c r="B23" t="s">
        <v>10315</v>
      </c>
      <c r="C23" s="1">
        <v>42030</v>
      </c>
      <c r="D23" s="1">
        <v>42036</v>
      </c>
      <c r="E23" t="s">
        <v>49</v>
      </c>
      <c r="F23" t="s">
        <v>5330</v>
      </c>
      <c r="G23" t="s">
        <v>5331</v>
      </c>
      <c r="H23" t="s">
        <v>40</v>
      </c>
      <c r="I23" t="s">
        <v>26</v>
      </c>
      <c r="J23" t="s">
        <v>7974</v>
      </c>
      <c r="K23" t="s">
        <v>42</v>
      </c>
      <c r="L23">
        <v>92553</v>
      </c>
      <c r="M23" t="s">
        <v>43</v>
      </c>
      <c r="N23" t="s">
        <v>5188</v>
      </c>
      <c r="O23" t="s">
        <v>45</v>
      </c>
      <c r="P23" t="s">
        <v>89</v>
      </c>
      <c r="Q23" t="s">
        <v>5189</v>
      </c>
      <c r="R23">
        <v>182.72</v>
      </c>
      <c r="S23">
        <v>8</v>
      </c>
      <c r="T23">
        <v>0</v>
      </c>
      <c r="U23">
        <v>84.051199999999994</v>
      </c>
    </row>
    <row r="24" spans="1:21" x14ac:dyDescent="0.35">
      <c r="A24">
        <v>8881</v>
      </c>
      <c r="B24" t="s">
        <v>10300</v>
      </c>
      <c r="C24" s="1">
        <v>42086</v>
      </c>
      <c r="D24" s="1">
        <v>42088</v>
      </c>
      <c r="E24" t="s">
        <v>187</v>
      </c>
      <c r="F24" t="s">
        <v>757</v>
      </c>
      <c r="G24" t="s">
        <v>758</v>
      </c>
      <c r="H24" t="s">
        <v>40</v>
      </c>
      <c r="I24" t="s">
        <v>26</v>
      </c>
      <c r="J24" t="s">
        <v>41</v>
      </c>
      <c r="K24" t="s">
        <v>42</v>
      </c>
      <c r="L24">
        <v>90008</v>
      </c>
      <c r="M24" t="s">
        <v>43</v>
      </c>
      <c r="N24" t="s">
        <v>4423</v>
      </c>
      <c r="O24" t="s">
        <v>70</v>
      </c>
      <c r="P24" t="s">
        <v>160</v>
      </c>
      <c r="Q24" t="s">
        <v>4424</v>
      </c>
      <c r="R24">
        <v>239.97</v>
      </c>
      <c r="S24">
        <v>3</v>
      </c>
      <c r="T24">
        <v>0</v>
      </c>
      <c r="U24">
        <v>86.389200000000002</v>
      </c>
    </row>
    <row r="25" spans="1:21" x14ac:dyDescent="0.35">
      <c r="A25">
        <v>8880</v>
      </c>
      <c r="B25" t="s">
        <v>10300</v>
      </c>
      <c r="C25" s="1">
        <v>42086</v>
      </c>
      <c r="D25" s="1">
        <v>42088</v>
      </c>
      <c r="E25" t="s">
        <v>187</v>
      </c>
      <c r="F25" t="s">
        <v>757</v>
      </c>
      <c r="G25" t="s">
        <v>758</v>
      </c>
      <c r="H25" t="s">
        <v>40</v>
      </c>
      <c r="I25" t="s">
        <v>26</v>
      </c>
      <c r="J25" t="s">
        <v>41</v>
      </c>
      <c r="K25" t="s">
        <v>42</v>
      </c>
      <c r="L25">
        <v>90008</v>
      </c>
      <c r="M25" t="s">
        <v>43</v>
      </c>
      <c r="N25" t="s">
        <v>698</v>
      </c>
      <c r="O25" t="s">
        <v>45</v>
      </c>
      <c r="P25" t="s">
        <v>89</v>
      </c>
      <c r="Q25" t="s">
        <v>5377</v>
      </c>
      <c r="R25">
        <v>192.72</v>
      </c>
      <c r="S25">
        <v>11</v>
      </c>
      <c r="T25">
        <v>0</v>
      </c>
      <c r="U25">
        <v>92.505600000000001</v>
      </c>
    </row>
    <row r="26" spans="1:21" x14ac:dyDescent="0.35">
      <c r="A26">
        <v>8782</v>
      </c>
      <c r="B26" t="s">
        <v>10242</v>
      </c>
      <c r="C26" s="1">
        <v>42064</v>
      </c>
      <c r="D26" s="1">
        <v>42067</v>
      </c>
      <c r="E26" t="s">
        <v>187</v>
      </c>
      <c r="F26" t="s">
        <v>9535</v>
      </c>
      <c r="G26" t="s">
        <v>9536</v>
      </c>
      <c r="H26" t="s">
        <v>40</v>
      </c>
      <c r="I26" t="s">
        <v>26</v>
      </c>
      <c r="J26" t="s">
        <v>183</v>
      </c>
      <c r="K26" t="s">
        <v>103</v>
      </c>
      <c r="L26">
        <v>77070</v>
      </c>
      <c r="M26" t="s">
        <v>104</v>
      </c>
      <c r="N26" t="s">
        <v>3098</v>
      </c>
      <c r="O26" t="s">
        <v>31</v>
      </c>
      <c r="P26" t="s">
        <v>32</v>
      </c>
      <c r="Q26" t="s">
        <v>3099</v>
      </c>
      <c r="R26">
        <v>1227.9983999999999</v>
      </c>
      <c r="S26">
        <v>6</v>
      </c>
      <c r="T26">
        <v>0.32</v>
      </c>
      <c r="U26">
        <v>-36.117600000000003</v>
      </c>
    </row>
    <row r="27" spans="1:21" x14ac:dyDescent="0.35">
      <c r="A27">
        <v>8781</v>
      </c>
      <c r="B27" t="s">
        <v>10242</v>
      </c>
      <c r="C27" s="1">
        <v>42064</v>
      </c>
      <c r="D27" s="1">
        <v>42067</v>
      </c>
      <c r="E27" t="s">
        <v>187</v>
      </c>
      <c r="F27" t="s">
        <v>9535</v>
      </c>
      <c r="G27" t="s">
        <v>9536</v>
      </c>
      <c r="H27" t="s">
        <v>40</v>
      </c>
      <c r="I27" t="s">
        <v>26</v>
      </c>
      <c r="J27" t="s">
        <v>183</v>
      </c>
      <c r="K27" t="s">
        <v>103</v>
      </c>
      <c r="L27">
        <v>77070</v>
      </c>
      <c r="M27" t="s">
        <v>104</v>
      </c>
      <c r="N27" t="s">
        <v>5103</v>
      </c>
      <c r="O27" t="s">
        <v>45</v>
      </c>
      <c r="P27" t="s">
        <v>67</v>
      </c>
      <c r="Q27" t="s">
        <v>5104</v>
      </c>
      <c r="R27">
        <v>55.328000000000003</v>
      </c>
      <c r="S27">
        <v>2</v>
      </c>
      <c r="T27">
        <v>0.2</v>
      </c>
      <c r="U27">
        <v>6.2244000000000002</v>
      </c>
    </row>
    <row r="28" spans="1:21" x14ac:dyDescent="0.35">
      <c r="A28">
        <v>8780</v>
      </c>
      <c r="B28" t="s">
        <v>10241</v>
      </c>
      <c r="C28" s="1">
        <v>42083</v>
      </c>
      <c r="D28" s="1">
        <v>42085</v>
      </c>
      <c r="E28" t="s">
        <v>22</v>
      </c>
      <c r="F28" t="s">
        <v>2465</v>
      </c>
      <c r="G28" t="s">
        <v>2466</v>
      </c>
      <c r="H28" t="s">
        <v>25</v>
      </c>
      <c r="I28" t="s">
        <v>26</v>
      </c>
      <c r="J28" t="s">
        <v>1980</v>
      </c>
      <c r="K28" t="s">
        <v>419</v>
      </c>
      <c r="L28">
        <v>97301</v>
      </c>
      <c r="M28" t="s">
        <v>43</v>
      </c>
      <c r="N28" t="s">
        <v>2993</v>
      </c>
      <c r="O28" t="s">
        <v>45</v>
      </c>
      <c r="P28" t="s">
        <v>58</v>
      </c>
      <c r="Q28" t="s">
        <v>2994</v>
      </c>
      <c r="R28">
        <v>29.303999999999998</v>
      </c>
      <c r="S28">
        <v>3</v>
      </c>
      <c r="T28">
        <v>0.2</v>
      </c>
      <c r="U28">
        <v>2.5640999999999998</v>
      </c>
    </row>
    <row r="29" spans="1:21" x14ac:dyDescent="0.35">
      <c r="A29">
        <v>8775</v>
      </c>
      <c r="B29" t="s">
        <v>10237</v>
      </c>
      <c r="C29" s="1">
        <v>42058</v>
      </c>
      <c r="D29" s="1">
        <v>42063</v>
      </c>
      <c r="E29" t="s">
        <v>49</v>
      </c>
      <c r="F29" t="s">
        <v>9824</v>
      </c>
      <c r="G29" t="s">
        <v>9825</v>
      </c>
      <c r="H29" t="s">
        <v>101</v>
      </c>
      <c r="I29" t="s">
        <v>26</v>
      </c>
      <c r="J29" t="s">
        <v>265</v>
      </c>
      <c r="K29" t="s">
        <v>266</v>
      </c>
      <c r="L29">
        <v>10024</v>
      </c>
      <c r="M29" t="s">
        <v>147</v>
      </c>
      <c r="N29" t="s">
        <v>5224</v>
      </c>
      <c r="O29" t="s">
        <v>45</v>
      </c>
      <c r="P29" t="s">
        <v>74</v>
      </c>
      <c r="Q29" t="s">
        <v>5225</v>
      </c>
      <c r="R29">
        <v>10.896000000000001</v>
      </c>
      <c r="S29">
        <v>2</v>
      </c>
      <c r="T29">
        <v>0.2</v>
      </c>
      <c r="U29">
        <v>3.8136000000000001</v>
      </c>
    </row>
    <row r="30" spans="1:21" x14ac:dyDescent="0.35">
      <c r="A30">
        <v>8774</v>
      </c>
      <c r="B30" t="s">
        <v>10237</v>
      </c>
      <c r="C30" s="1">
        <v>42058</v>
      </c>
      <c r="D30" s="1">
        <v>42063</v>
      </c>
      <c r="E30" t="s">
        <v>49</v>
      </c>
      <c r="F30" t="s">
        <v>9824</v>
      </c>
      <c r="G30" t="s">
        <v>9825</v>
      </c>
      <c r="H30" t="s">
        <v>101</v>
      </c>
      <c r="I30" t="s">
        <v>26</v>
      </c>
      <c r="J30" t="s">
        <v>265</v>
      </c>
      <c r="K30" t="s">
        <v>266</v>
      </c>
      <c r="L30">
        <v>10024</v>
      </c>
      <c r="M30" t="s">
        <v>147</v>
      </c>
      <c r="N30" t="s">
        <v>2207</v>
      </c>
      <c r="O30" t="s">
        <v>45</v>
      </c>
      <c r="P30" t="s">
        <v>77</v>
      </c>
      <c r="Q30" t="s">
        <v>2208</v>
      </c>
      <c r="R30">
        <v>26.88</v>
      </c>
      <c r="S30">
        <v>6</v>
      </c>
      <c r="T30">
        <v>0</v>
      </c>
      <c r="U30">
        <v>6.72</v>
      </c>
    </row>
    <row r="31" spans="1:21" x14ac:dyDescent="0.35">
      <c r="A31">
        <v>8704</v>
      </c>
      <c r="B31" t="s">
        <v>10200</v>
      </c>
      <c r="C31" s="1">
        <v>42064</v>
      </c>
      <c r="D31" s="1">
        <v>42068</v>
      </c>
      <c r="E31" t="s">
        <v>49</v>
      </c>
      <c r="F31" t="s">
        <v>2182</v>
      </c>
      <c r="G31" t="s">
        <v>2183</v>
      </c>
      <c r="H31" t="s">
        <v>25</v>
      </c>
      <c r="I31" t="s">
        <v>26</v>
      </c>
      <c r="J31" t="s">
        <v>145</v>
      </c>
      <c r="K31" t="s">
        <v>146</v>
      </c>
      <c r="L31">
        <v>19120</v>
      </c>
      <c r="M31" t="s">
        <v>147</v>
      </c>
      <c r="N31" t="s">
        <v>4430</v>
      </c>
      <c r="O31" t="s">
        <v>45</v>
      </c>
      <c r="P31" t="s">
        <v>77</v>
      </c>
      <c r="Q31" t="s">
        <v>4431</v>
      </c>
      <c r="R31">
        <v>3.552</v>
      </c>
      <c r="S31">
        <v>2</v>
      </c>
      <c r="T31">
        <v>0.2</v>
      </c>
      <c r="U31">
        <v>0.44400000000000001</v>
      </c>
    </row>
    <row r="32" spans="1:21" x14ac:dyDescent="0.35">
      <c r="A32">
        <v>8557</v>
      </c>
      <c r="B32" t="s">
        <v>10111</v>
      </c>
      <c r="C32" s="1">
        <v>42085</v>
      </c>
      <c r="D32" s="1">
        <v>42085</v>
      </c>
      <c r="E32" t="s">
        <v>1292</v>
      </c>
      <c r="F32" t="s">
        <v>2407</v>
      </c>
      <c r="G32" t="s">
        <v>2408</v>
      </c>
      <c r="H32" t="s">
        <v>25</v>
      </c>
      <c r="I32" t="s">
        <v>26</v>
      </c>
      <c r="J32" t="s">
        <v>6832</v>
      </c>
      <c r="K32" t="s">
        <v>53</v>
      </c>
      <c r="L32">
        <v>33317</v>
      </c>
      <c r="M32" t="s">
        <v>29</v>
      </c>
      <c r="N32" t="s">
        <v>8350</v>
      </c>
      <c r="O32" t="s">
        <v>45</v>
      </c>
      <c r="P32" t="s">
        <v>58</v>
      </c>
      <c r="Q32" t="s">
        <v>8351</v>
      </c>
      <c r="R32">
        <v>150.40799999999999</v>
      </c>
      <c r="S32">
        <v>9</v>
      </c>
      <c r="T32">
        <v>0.2</v>
      </c>
      <c r="U32">
        <v>-33.841799999999999</v>
      </c>
    </row>
    <row r="33" spans="1:21" x14ac:dyDescent="0.35">
      <c r="A33">
        <v>8556</v>
      </c>
      <c r="B33" t="s">
        <v>10111</v>
      </c>
      <c r="C33" s="1">
        <v>42085</v>
      </c>
      <c r="D33" s="1">
        <v>42085</v>
      </c>
      <c r="E33" t="s">
        <v>1292</v>
      </c>
      <c r="F33" t="s">
        <v>2407</v>
      </c>
      <c r="G33" t="s">
        <v>2408</v>
      </c>
      <c r="H33" t="s">
        <v>25</v>
      </c>
      <c r="I33" t="s">
        <v>26</v>
      </c>
      <c r="J33" t="s">
        <v>6832</v>
      </c>
      <c r="K33" t="s">
        <v>53</v>
      </c>
      <c r="L33">
        <v>33317</v>
      </c>
      <c r="M33" t="s">
        <v>29</v>
      </c>
      <c r="N33" t="s">
        <v>1666</v>
      </c>
      <c r="O33" t="s">
        <v>70</v>
      </c>
      <c r="P33" t="s">
        <v>160</v>
      </c>
      <c r="Q33" t="s">
        <v>1667</v>
      </c>
      <c r="R33">
        <v>447.94400000000002</v>
      </c>
      <c r="S33">
        <v>7</v>
      </c>
      <c r="T33">
        <v>0.2</v>
      </c>
      <c r="U33">
        <v>89.588800000000006</v>
      </c>
    </row>
    <row r="34" spans="1:21" x14ac:dyDescent="0.35">
      <c r="A34">
        <v>8535</v>
      </c>
      <c r="B34" t="s">
        <v>10096</v>
      </c>
      <c r="C34" s="1">
        <v>42017</v>
      </c>
      <c r="D34" s="1">
        <v>42019</v>
      </c>
      <c r="E34" t="s">
        <v>22</v>
      </c>
      <c r="F34" t="s">
        <v>7882</v>
      </c>
      <c r="G34" t="s">
        <v>7883</v>
      </c>
      <c r="H34" t="s">
        <v>40</v>
      </c>
      <c r="I34" t="s">
        <v>26</v>
      </c>
      <c r="J34" t="s">
        <v>496</v>
      </c>
      <c r="K34" t="s">
        <v>1274</v>
      </c>
      <c r="L34">
        <v>31907</v>
      </c>
      <c r="M34" t="s">
        <v>29</v>
      </c>
      <c r="N34" t="s">
        <v>2369</v>
      </c>
      <c r="O34" t="s">
        <v>45</v>
      </c>
      <c r="P34" t="s">
        <v>46</v>
      </c>
      <c r="Q34" t="s">
        <v>2370</v>
      </c>
      <c r="R34">
        <v>9.82</v>
      </c>
      <c r="S34">
        <v>2</v>
      </c>
      <c r="T34">
        <v>0</v>
      </c>
      <c r="U34">
        <v>4.8117999999999999</v>
      </c>
    </row>
    <row r="35" spans="1:21" x14ac:dyDescent="0.35">
      <c r="A35">
        <v>8503</v>
      </c>
      <c r="B35" t="s">
        <v>10078</v>
      </c>
      <c r="C35" s="1">
        <v>42064</v>
      </c>
      <c r="D35" s="1">
        <v>42066</v>
      </c>
      <c r="E35" t="s">
        <v>22</v>
      </c>
      <c r="F35" t="s">
        <v>6611</v>
      </c>
      <c r="G35" t="s">
        <v>6612</v>
      </c>
      <c r="H35" t="s">
        <v>40</v>
      </c>
      <c r="I35" t="s">
        <v>26</v>
      </c>
      <c r="J35" t="s">
        <v>41</v>
      </c>
      <c r="K35" t="s">
        <v>42</v>
      </c>
      <c r="L35">
        <v>90045</v>
      </c>
      <c r="M35" t="s">
        <v>43</v>
      </c>
      <c r="N35" t="s">
        <v>1541</v>
      </c>
      <c r="O35" t="s">
        <v>31</v>
      </c>
      <c r="P35" t="s">
        <v>35</v>
      </c>
      <c r="Q35" t="s">
        <v>1542</v>
      </c>
      <c r="R35">
        <v>184.75200000000001</v>
      </c>
      <c r="S35">
        <v>3</v>
      </c>
      <c r="T35">
        <v>0.2</v>
      </c>
      <c r="U35">
        <v>-20.784600000000001</v>
      </c>
    </row>
    <row r="36" spans="1:21" x14ac:dyDescent="0.35">
      <c r="A36">
        <v>8502</v>
      </c>
      <c r="B36" t="s">
        <v>10078</v>
      </c>
      <c r="C36" s="1">
        <v>42064</v>
      </c>
      <c r="D36" s="1">
        <v>42066</v>
      </c>
      <c r="E36" t="s">
        <v>22</v>
      </c>
      <c r="F36" t="s">
        <v>6611</v>
      </c>
      <c r="G36" t="s">
        <v>6612</v>
      </c>
      <c r="H36" t="s">
        <v>40</v>
      </c>
      <c r="I36" t="s">
        <v>26</v>
      </c>
      <c r="J36" t="s">
        <v>41</v>
      </c>
      <c r="K36" t="s">
        <v>42</v>
      </c>
      <c r="L36">
        <v>90045</v>
      </c>
      <c r="M36" t="s">
        <v>43</v>
      </c>
      <c r="N36" t="s">
        <v>1686</v>
      </c>
      <c r="O36" t="s">
        <v>70</v>
      </c>
      <c r="P36" t="s">
        <v>71</v>
      </c>
      <c r="Q36" t="s">
        <v>1687</v>
      </c>
      <c r="R36">
        <v>15.984</v>
      </c>
      <c r="S36">
        <v>2</v>
      </c>
      <c r="T36">
        <v>0.2</v>
      </c>
      <c r="U36">
        <v>1.1988000000000001</v>
      </c>
    </row>
    <row r="37" spans="1:21" x14ac:dyDescent="0.35">
      <c r="A37">
        <v>8376</v>
      </c>
      <c r="B37" t="s">
        <v>9996</v>
      </c>
      <c r="C37" s="1">
        <v>42009</v>
      </c>
      <c r="D37" s="1">
        <v>42014</v>
      </c>
      <c r="E37" t="s">
        <v>49</v>
      </c>
      <c r="F37" t="s">
        <v>2604</v>
      </c>
      <c r="G37" t="s">
        <v>2605</v>
      </c>
      <c r="H37" t="s">
        <v>101</v>
      </c>
      <c r="I37" t="s">
        <v>26</v>
      </c>
      <c r="J37" t="s">
        <v>126</v>
      </c>
      <c r="K37" t="s">
        <v>42</v>
      </c>
      <c r="L37">
        <v>94110</v>
      </c>
      <c r="M37" t="s">
        <v>43</v>
      </c>
      <c r="N37" t="s">
        <v>2619</v>
      </c>
      <c r="O37" t="s">
        <v>45</v>
      </c>
      <c r="P37" t="s">
        <v>74</v>
      </c>
      <c r="Q37" t="s">
        <v>2620</v>
      </c>
      <c r="R37">
        <v>56.16</v>
      </c>
      <c r="S37">
        <v>6</v>
      </c>
      <c r="T37">
        <v>0.2</v>
      </c>
      <c r="U37">
        <v>17.55</v>
      </c>
    </row>
    <row r="38" spans="1:21" x14ac:dyDescent="0.35">
      <c r="A38">
        <v>8375</v>
      </c>
      <c r="B38" t="s">
        <v>9996</v>
      </c>
      <c r="C38" s="1">
        <v>42009</v>
      </c>
      <c r="D38" s="1">
        <v>42014</v>
      </c>
      <c r="E38" t="s">
        <v>49</v>
      </c>
      <c r="F38" t="s">
        <v>2604</v>
      </c>
      <c r="G38" t="s">
        <v>2605</v>
      </c>
      <c r="H38" t="s">
        <v>101</v>
      </c>
      <c r="I38" t="s">
        <v>26</v>
      </c>
      <c r="J38" t="s">
        <v>126</v>
      </c>
      <c r="K38" t="s">
        <v>42</v>
      </c>
      <c r="L38">
        <v>94110</v>
      </c>
      <c r="M38" t="s">
        <v>43</v>
      </c>
      <c r="N38" t="s">
        <v>3658</v>
      </c>
      <c r="O38" t="s">
        <v>45</v>
      </c>
      <c r="P38" t="s">
        <v>77</v>
      </c>
      <c r="Q38" t="s">
        <v>3659</v>
      </c>
      <c r="R38">
        <v>87.36</v>
      </c>
      <c r="S38">
        <v>6</v>
      </c>
      <c r="T38">
        <v>0</v>
      </c>
      <c r="U38">
        <v>23.587199999999999</v>
      </c>
    </row>
    <row r="39" spans="1:21" x14ac:dyDescent="0.35">
      <c r="A39">
        <v>8253</v>
      </c>
      <c r="B39" t="s">
        <v>9922</v>
      </c>
      <c r="C39" s="1">
        <v>42068</v>
      </c>
      <c r="D39" s="1">
        <v>42072</v>
      </c>
      <c r="E39" t="s">
        <v>22</v>
      </c>
      <c r="F39" t="s">
        <v>2763</v>
      </c>
      <c r="G39" t="s">
        <v>2764</v>
      </c>
      <c r="H39" t="s">
        <v>25</v>
      </c>
      <c r="I39" t="s">
        <v>26</v>
      </c>
      <c r="J39" t="s">
        <v>302</v>
      </c>
      <c r="K39" t="s">
        <v>210</v>
      </c>
      <c r="L39">
        <v>60653</v>
      </c>
      <c r="M39" t="s">
        <v>104</v>
      </c>
      <c r="N39" t="s">
        <v>523</v>
      </c>
      <c r="O39" t="s">
        <v>45</v>
      </c>
      <c r="P39" t="s">
        <v>58</v>
      </c>
      <c r="Q39" t="s">
        <v>524</v>
      </c>
      <c r="R39">
        <v>60.415999999999997</v>
      </c>
      <c r="S39">
        <v>2</v>
      </c>
      <c r="T39">
        <v>0.2</v>
      </c>
      <c r="U39">
        <v>6.0415999999999999</v>
      </c>
    </row>
    <row r="40" spans="1:21" x14ac:dyDescent="0.35">
      <c r="A40">
        <v>8252</v>
      </c>
      <c r="B40" t="s">
        <v>9922</v>
      </c>
      <c r="C40" s="1">
        <v>42068</v>
      </c>
      <c r="D40" s="1">
        <v>42072</v>
      </c>
      <c r="E40" t="s">
        <v>22</v>
      </c>
      <c r="F40" t="s">
        <v>2763</v>
      </c>
      <c r="G40" t="s">
        <v>2764</v>
      </c>
      <c r="H40" t="s">
        <v>25</v>
      </c>
      <c r="I40" t="s">
        <v>26</v>
      </c>
      <c r="J40" t="s">
        <v>302</v>
      </c>
      <c r="K40" t="s">
        <v>210</v>
      </c>
      <c r="L40">
        <v>60653</v>
      </c>
      <c r="M40" t="s">
        <v>104</v>
      </c>
      <c r="N40" t="s">
        <v>4428</v>
      </c>
      <c r="O40" t="s">
        <v>45</v>
      </c>
      <c r="P40" t="s">
        <v>77</v>
      </c>
      <c r="Q40" t="s">
        <v>4429</v>
      </c>
      <c r="R40">
        <v>180.98</v>
      </c>
      <c r="S40">
        <v>5</v>
      </c>
      <c r="T40">
        <v>0.8</v>
      </c>
      <c r="U40">
        <v>-470.548</v>
      </c>
    </row>
    <row r="41" spans="1:21" x14ac:dyDescent="0.35">
      <c r="A41">
        <v>8251</v>
      </c>
      <c r="B41" t="s">
        <v>9922</v>
      </c>
      <c r="C41" s="1">
        <v>42068</v>
      </c>
      <c r="D41" s="1">
        <v>42072</v>
      </c>
      <c r="E41" t="s">
        <v>22</v>
      </c>
      <c r="F41" t="s">
        <v>2763</v>
      </c>
      <c r="G41" t="s">
        <v>2764</v>
      </c>
      <c r="H41" t="s">
        <v>25</v>
      </c>
      <c r="I41" t="s">
        <v>26</v>
      </c>
      <c r="J41" t="s">
        <v>302</v>
      </c>
      <c r="K41" t="s">
        <v>210</v>
      </c>
      <c r="L41">
        <v>60653</v>
      </c>
      <c r="M41" t="s">
        <v>104</v>
      </c>
      <c r="N41" t="s">
        <v>1286</v>
      </c>
      <c r="O41" t="s">
        <v>31</v>
      </c>
      <c r="P41" t="s">
        <v>64</v>
      </c>
      <c r="Q41" t="s">
        <v>1287</v>
      </c>
      <c r="R41">
        <v>4.7119999999999997</v>
      </c>
      <c r="S41">
        <v>2</v>
      </c>
      <c r="T41">
        <v>0.6</v>
      </c>
      <c r="U41">
        <v>-1.8848</v>
      </c>
    </row>
    <row r="42" spans="1:21" x14ac:dyDescent="0.35">
      <c r="A42">
        <v>8250</v>
      </c>
      <c r="B42" t="s">
        <v>9922</v>
      </c>
      <c r="C42" s="1">
        <v>42068</v>
      </c>
      <c r="D42" s="1">
        <v>42072</v>
      </c>
      <c r="E42" t="s">
        <v>22</v>
      </c>
      <c r="F42" t="s">
        <v>2763</v>
      </c>
      <c r="G42" t="s">
        <v>2764</v>
      </c>
      <c r="H42" t="s">
        <v>25</v>
      </c>
      <c r="I42" t="s">
        <v>26</v>
      </c>
      <c r="J42" t="s">
        <v>302</v>
      </c>
      <c r="K42" t="s">
        <v>210</v>
      </c>
      <c r="L42">
        <v>60653</v>
      </c>
      <c r="M42" t="s">
        <v>104</v>
      </c>
      <c r="N42" t="s">
        <v>3550</v>
      </c>
      <c r="O42" t="s">
        <v>45</v>
      </c>
      <c r="P42" t="s">
        <v>74</v>
      </c>
      <c r="Q42" t="s">
        <v>3551</v>
      </c>
      <c r="R42">
        <v>11.212</v>
      </c>
      <c r="S42">
        <v>2</v>
      </c>
      <c r="T42">
        <v>0.8</v>
      </c>
      <c r="U42">
        <v>-16.818000000000001</v>
      </c>
    </row>
    <row r="43" spans="1:21" x14ac:dyDescent="0.35">
      <c r="A43">
        <v>8136</v>
      </c>
      <c r="B43" t="s">
        <v>9857</v>
      </c>
      <c r="C43" s="1">
        <v>42051</v>
      </c>
      <c r="D43" s="1">
        <v>42056</v>
      </c>
      <c r="E43" t="s">
        <v>49</v>
      </c>
      <c r="F43" t="s">
        <v>2989</v>
      </c>
      <c r="G43" t="s">
        <v>2990</v>
      </c>
      <c r="H43" t="s">
        <v>25</v>
      </c>
      <c r="I43" t="s">
        <v>26</v>
      </c>
      <c r="J43" t="s">
        <v>41</v>
      </c>
      <c r="K43" t="s">
        <v>42</v>
      </c>
      <c r="L43">
        <v>90008</v>
      </c>
      <c r="M43" t="s">
        <v>43</v>
      </c>
      <c r="N43" t="s">
        <v>256</v>
      </c>
      <c r="O43" t="s">
        <v>45</v>
      </c>
      <c r="P43" t="s">
        <v>46</v>
      </c>
      <c r="Q43" t="s">
        <v>257</v>
      </c>
      <c r="R43">
        <v>87.71</v>
      </c>
      <c r="S43">
        <v>7</v>
      </c>
      <c r="T43">
        <v>0</v>
      </c>
      <c r="U43">
        <v>41.223700000000001</v>
      </c>
    </row>
    <row r="44" spans="1:21" x14ac:dyDescent="0.35">
      <c r="A44">
        <v>8135</v>
      </c>
      <c r="B44" t="s">
        <v>9857</v>
      </c>
      <c r="C44" s="1">
        <v>42051</v>
      </c>
      <c r="D44" s="1">
        <v>42056</v>
      </c>
      <c r="E44" t="s">
        <v>49</v>
      </c>
      <c r="F44" t="s">
        <v>2989</v>
      </c>
      <c r="G44" t="s">
        <v>2990</v>
      </c>
      <c r="H44" t="s">
        <v>25</v>
      </c>
      <c r="I44" t="s">
        <v>26</v>
      </c>
      <c r="J44" t="s">
        <v>41</v>
      </c>
      <c r="K44" t="s">
        <v>42</v>
      </c>
      <c r="L44">
        <v>90008</v>
      </c>
      <c r="M44" t="s">
        <v>43</v>
      </c>
      <c r="N44" t="s">
        <v>1253</v>
      </c>
      <c r="O44" t="s">
        <v>45</v>
      </c>
      <c r="P44" t="s">
        <v>89</v>
      </c>
      <c r="Q44" t="s">
        <v>1254</v>
      </c>
      <c r="R44">
        <v>36.840000000000003</v>
      </c>
      <c r="S44">
        <v>3</v>
      </c>
      <c r="T44">
        <v>0</v>
      </c>
      <c r="U44">
        <v>17.314800000000002</v>
      </c>
    </row>
    <row r="45" spans="1:21" x14ac:dyDescent="0.35">
      <c r="A45">
        <v>8128</v>
      </c>
      <c r="B45" t="s">
        <v>9853</v>
      </c>
      <c r="C45" s="1">
        <v>42041</v>
      </c>
      <c r="D45" s="1">
        <v>42048</v>
      </c>
      <c r="E45" t="s">
        <v>49</v>
      </c>
      <c r="F45" t="s">
        <v>8656</v>
      </c>
      <c r="G45" t="s">
        <v>8657</v>
      </c>
      <c r="H45" t="s">
        <v>25</v>
      </c>
      <c r="I45" t="s">
        <v>26</v>
      </c>
      <c r="J45" t="s">
        <v>183</v>
      </c>
      <c r="K45" t="s">
        <v>103</v>
      </c>
      <c r="L45">
        <v>77070</v>
      </c>
      <c r="M45" t="s">
        <v>104</v>
      </c>
      <c r="N45" t="s">
        <v>5606</v>
      </c>
      <c r="O45" t="s">
        <v>45</v>
      </c>
      <c r="P45" t="s">
        <v>58</v>
      </c>
      <c r="Q45" t="s">
        <v>5607</v>
      </c>
      <c r="R45">
        <v>670.75199999999995</v>
      </c>
      <c r="S45">
        <v>3</v>
      </c>
      <c r="T45">
        <v>0.2</v>
      </c>
      <c r="U45">
        <v>-125.76600000000001</v>
      </c>
    </row>
    <row r="46" spans="1:21" x14ac:dyDescent="0.35">
      <c r="A46">
        <v>8127</v>
      </c>
      <c r="B46" t="s">
        <v>9853</v>
      </c>
      <c r="C46" s="1">
        <v>42041</v>
      </c>
      <c r="D46" s="1">
        <v>42048</v>
      </c>
      <c r="E46" t="s">
        <v>49</v>
      </c>
      <c r="F46" t="s">
        <v>8656</v>
      </c>
      <c r="G46" t="s">
        <v>8657</v>
      </c>
      <c r="H46" t="s">
        <v>25</v>
      </c>
      <c r="I46" t="s">
        <v>26</v>
      </c>
      <c r="J46" t="s">
        <v>183</v>
      </c>
      <c r="K46" t="s">
        <v>103</v>
      </c>
      <c r="L46">
        <v>77070</v>
      </c>
      <c r="M46" t="s">
        <v>104</v>
      </c>
      <c r="N46" t="s">
        <v>467</v>
      </c>
      <c r="O46" t="s">
        <v>70</v>
      </c>
      <c r="P46" t="s">
        <v>160</v>
      </c>
      <c r="Q46" t="s">
        <v>468</v>
      </c>
      <c r="R46">
        <v>18.527999999999999</v>
      </c>
      <c r="S46">
        <v>2</v>
      </c>
      <c r="T46">
        <v>0.2</v>
      </c>
      <c r="U46">
        <v>4.4004000000000003</v>
      </c>
    </row>
    <row r="47" spans="1:21" x14ac:dyDescent="0.35">
      <c r="A47">
        <v>8126</v>
      </c>
      <c r="B47" t="s">
        <v>9853</v>
      </c>
      <c r="C47" s="1">
        <v>42041</v>
      </c>
      <c r="D47" s="1">
        <v>42048</v>
      </c>
      <c r="E47" t="s">
        <v>49</v>
      </c>
      <c r="F47" t="s">
        <v>8656</v>
      </c>
      <c r="G47" t="s">
        <v>8657</v>
      </c>
      <c r="H47" t="s">
        <v>25</v>
      </c>
      <c r="I47" t="s">
        <v>26</v>
      </c>
      <c r="J47" t="s">
        <v>183</v>
      </c>
      <c r="K47" t="s">
        <v>103</v>
      </c>
      <c r="L47">
        <v>77070</v>
      </c>
      <c r="M47" t="s">
        <v>104</v>
      </c>
      <c r="N47" t="s">
        <v>3011</v>
      </c>
      <c r="O47" t="s">
        <v>45</v>
      </c>
      <c r="P47" t="s">
        <v>74</v>
      </c>
      <c r="Q47" t="s">
        <v>3012</v>
      </c>
      <c r="R47">
        <v>2.9340000000000002</v>
      </c>
      <c r="S47">
        <v>3</v>
      </c>
      <c r="T47">
        <v>0.8</v>
      </c>
      <c r="U47">
        <v>-4.9878</v>
      </c>
    </row>
    <row r="48" spans="1:21" x14ac:dyDescent="0.35">
      <c r="A48">
        <v>7967</v>
      </c>
      <c r="B48" t="s">
        <v>9764</v>
      </c>
      <c r="C48" s="1">
        <v>42086</v>
      </c>
      <c r="D48" s="1">
        <v>42093</v>
      </c>
      <c r="E48" t="s">
        <v>49</v>
      </c>
      <c r="F48" t="s">
        <v>1386</v>
      </c>
      <c r="G48" t="s">
        <v>1387</v>
      </c>
      <c r="H48" t="s">
        <v>40</v>
      </c>
      <c r="I48" t="s">
        <v>26</v>
      </c>
      <c r="J48" t="s">
        <v>41</v>
      </c>
      <c r="K48" t="s">
        <v>42</v>
      </c>
      <c r="L48">
        <v>90049</v>
      </c>
      <c r="M48" t="s">
        <v>43</v>
      </c>
      <c r="N48" t="s">
        <v>5354</v>
      </c>
      <c r="O48" t="s">
        <v>45</v>
      </c>
      <c r="P48" t="s">
        <v>89</v>
      </c>
      <c r="Q48" t="s">
        <v>5355</v>
      </c>
      <c r="R48">
        <v>33.36</v>
      </c>
      <c r="S48">
        <v>4</v>
      </c>
      <c r="T48">
        <v>0</v>
      </c>
      <c r="U48">
        <v>16.68</v>
      </c>
    </row>
    <row r="49" spans="1:21" x14ac:dyDescent="0.35">
      <c r="A49">
        <v>7878</v>
      </c>
      <c r="B49" t="s">
        <v>9724</v>
      </c>
      <c r="C49" s="1">
        <v>42075</v>
      </c>
      <c r="D49" s="1">
        <v>42081</v>
      </c>
      <c r="E49" t="s">
        <v>49</v>
      </c>
      <c r="F49" t="s">
        <v>3661</v>
      </c>
      <c r="G49" t="s">
        <v>3662</v>
      </c>
      <c r="H49" t="s">
        <v>25</v>
      </c>
      <c r="I49" t="s">
        <v>26</v>
      </c>
      <c r="J49" t="s">
        <v>466</v>
      </c>
      <c r="K49" t="s">
        <v>87</v>
      </c>
      <c r="L49">
        <v>28205</v>
      </c>
      <c r="M49" t="s">
        <v>29</v>
      </c>
      <c r="N49" t="s">
        <v>4147</v>
      </c>
      <c r="O49" t="s">
        <v>45</v>
      </c>
      <c r="P49" t="s">
        <v>46</v>
      </c>
      <c r="Q49" t="s">
        <v>4148</v>
      </c>
      <c r="R49">
        <v>5.04</v>
      </c>
      <c r="S49">
        <v>2</v>
      </c>
      <c r="T49">
        <v>0.2</v>
      </c>
      <c r="U49">
        <v>1.764</v>
      </c>
    </row>
    <row r="50" spans="1:21" x14ac:dyDescent="0.35">
      <c r="A50">
        <v>7834</v>
      </c>
      <c r="B50" t="s">
        <v>9699</v>
      </c>
      <c r="C50" s="1">
        <v>42028</v>
      </c>
      <c r="D50" s="1">
        <v>42032</v>
      </c>
      <c r="E50" t="s">
        <v>49</v>
      </c>
      <c r="F50" t="s">
        <v>7287</v>
      </c>
      <c r="G50" t="s">
        <v>7288</v>
      </c>
      <c r="H50" t="s">
        <v>101</v>
      </c>
      <c r="I50" t="s">
        <v>26</v>
      </c>
      <c r="J50" t="s">
        <v>9178</v>
      </c>
      <c r="K50" t="s">
        <v>53</v>
      </c>
      <c r="L50">
        <v>33407</v>
      </c>
      <c r="M50" t="s">
        <v>29</v>
      </c>
      <c r="N50" t="s">
        <v>1370</v>
      </c>
      <c r="O50" t="s">
        <v>45</v>
      </c>
      <c r="P50" t="s">
        <v>67</v>
      </c>
      <c r="Q50" t="s">
        <v>1371</v>
      </c>
      <c r="R50">
        <v>13.12</v>
      </c>
      <c r="S50">
        <v>5</v>
      </c>
      <c r="T50">
        <v>0.2</v>
      </c>
      <c r="U50">
        <v>2.1320000000000001</v>
      </c>
    </row>
    <row r="51" spans="1:21" x14ac:dyDescent="0.35">
      <c r="A51">
        <v>7826</v>
      </c>
      <c r="B51" t="s">
        <v>9695</v>
      </c>
      <c r="C51" s="1">
        <v>42038</v>
      </c>
      <c r="D51" s="1">
        <v>42042</v>
      </c>
      <c r="E51" t="s">
        <v>49</v>
      </c>
      <c r="F51" t="s">
        <v>3892</v>
      </c>
      <c r="G51" t="s">
        <v>3893</v>
      </c>
      <c r="H51" t="s">
        <v>40</v>
      </c>
      <c r="I51" t="s">
        <v>26</v>
      </c>
      <c r="J51" t="s">
        <v>7576</v>
      </c>
      <c r="K51" t="s">
        <v>266</v>
      </c>
      <c r="L51">
        <v>13440</v>
      </c>
      <c r="M51" t="s">
        <v>147</v>
      </c>
      <c r="N51" t="s">
        <v>202</v>
      </c>
      <c r="O51" t="s">
        <v>31</v>
      </c>
      <c r="P51" t="s">
        <v>35</v>
      </c>
      <c r="Q51" t="s">
        <v>203</v>
      </c>
      <c r="R51">
        <v>90.882000000000005</v>
      </c>
      <c r="S51">
        <v>1</v>
      </c>
      <c r="T51">
        <v>0.1</v>
      </c>
      <c r="U51">
        <v>15.147</v>
      </c>
    </row>
    <row r="52" spans="1:21" x14ac:dyDescent="0.35">
      <c r="A52">
        <v>7782</v>
      </c>
      <c r="B52" t="s">
        <v>9672</v>
      </c>
      <c r="C52" s="1">
        <v>42071</v>
      </c>
      <c r="D52" s="1">
        <v>42075</v>
      </c>
      <c r="E52" t="s">
        <v>49</v>
      </c>
      <c r="F52" t="s">
        <v>3168</v>
      </c>
      <c r="G52" t="s">
        <v>3169</v>
      </c>
      <c r="H52" t="s">
        <v>25</v>
      </c>
      <c r="I52" t="s">
        <v>26</v>
      </c>
      <c r="J52" t="s">
        <v>302</v>
      </c>
      <c r="K52" t="s">
        <v>210</v>
      </c>
      <c r="L52">
        <v>60623</v>
      </c>
      <c r="M52" t="s">
        <v>104</v>
      </c>
      <c r="N52" t="s">
        <v>1104</v>
      </c>
      <c r="O52" t="s">
        <v>45</v>
      </c>
      <c r="P52" t="s">
        <v>74</v>
      </c>
      <c r="Q52" t="s">
        <v>1105</v>
      </c>
      <c r="R52">
        <v>8.5679999999999996</v>
      </c>
      <c r="S52">
        <v>3</v>
      </c>
      <c r="T52">
        <v>0.8</v>
      </c>
      <c r="U52">
        <v>-14.5656</v>
      </c>
    </row>
    <row r="53" spans="1:21" x14ac:dyDescent="0.35">
      <c r="A53">
        <v>7764</v>
      </c>
      <c r="B53" t="s">
        <v>9661</v>
      </c>
      <c r="C53" s="1">
        <v>42038</v>
      </c>
      <c r="D53" s="1">
        <v>42042</v>
      </c>
      <c r="E53" t="s">
        <v>49</v>
      </c>
      <c r="F53" t="s">
        <v>3168</v>
      </c>
      <c r="G53" t="s">
        <v>3169</v>
      </c>
      <c r="H53" t="s">
        <v>25</v>
      </c>
      <c r="I53" t="s">
        <v>26</v>
      </c>
      <c r="J53" t="s">
        <v>496</v>
      </c>
      <c r="K53" t="s">
        <v>1274</v>
      </c>
      <c r="L53">
        <v>31907</v>
      </c>
      <c r="M53" t="s">
        <v>29</v>
      </c>
      <c r="N53" t="s">
        <v>6110</v>
      </c>
      <c r="O53" t="s">
        <v>45</v>
      </c>
      <c r="P53" t="s">
        <v>172</v>
      </c>
      <c r="Q53" t="s">
        <v>670</v>
      </c>
      <c r="R53">
        <v>74.52</v>
      </c>
      <c r="S53">
        <v>9</v>
      </c>
      <c r="T53">
        <v>0</v>
      </c>
      <c r="U53">
        <v>35.0244</v>
      </c>
    </row>
    <row r="54" spans="1:21" x14ac:dyDescent="0.35">
      <c r="A54">
        <v>7728</v>
      </c>
      <c r="B54" t="s">
        <v>9632</v>
      </c>
      <c r="C54" s="1">
        <v>42079</v>
      </c>
      <c r="D54" s="1">
        <v>42083</v>
      </c>
      <c r="E54" t="s">
        <v>22</v>
      </c>
      <c r="F54" t="s">
        <v>722</v>
      </c>
      <c r="G54" t="s">
        <v>723</v>
      </c>
      <c r="H54" t="s">
        <v>101</v>
      </c>
      <c r="I54" t="s">
        <v>26</v>
      </c>
      <c r="J54" t="s">
        <v>265</v>
      </c>
      <c r="K54" t="s">
        <v>266</v>
      </c>
      <c r="L54">
        <v>10009</v>
      </c>
      <c r="M54" t="s">
        <v>147</v>
      </c>
      <c r="N54" t="s">
        <v>7513</v>
      </c>
      <c r="O54" t="s">
        <v>45</v>
      </c>
      <c r="P54" t="s">
        <v>67</v>
      </c>
      <c r="Q54" t="s">
        <v>7514</v>
      </c>
      <c r="R54">
        <v>17.52</v>
      </c>
      <c r="S54">
        <v>3</v>
      </c>
      <c r="T54">
        <v>0</v>
      </c>
      <c r="U54">
        <v>6.3071999999999999</v>
      </c>
    </row>
    <row r="55" spans="1:21" x14ac:dyDescent="0.35">
      <c r="A55">
        <v>7722</v>
      </c>
      <c r="B55" t="s">
        <v>9626</v>
      </c>
      <c r="C55" s="1">
        <v>42009</v>
      </c>
      <c r="D55" s="1">
        <v>42014</v>
      </c>
      <c r="E55" t="s">
        <v>49</v>
      </c>
      <c r="F55" t="s">
        <v>3464</v>
      </c>
      <c r="G55" t="s">
        <v>3465</v>
      </c>
      <c r="H55" t="s">
        <v>40</v>
      </c>
      <c r="I55" t="s">
        <v>26</v>
      </c>
      <c r="J55" t="s">
        <v>265</v>
      </c>
      <c r="K55" t="s">
        <v>266</v>
      </c>
      <c r="L55">
        <v>10009</v>
      </c>
      <c r="M55" t="s">
        <v>147</v>
      </c>
      <c r="N55" t="s">
        <v>5120</v>
      </c>
      <c r="O55" t="s">
        <v>45</v>
      </c>
      <c r="P55" t="s">
        <v>74</v>
      </c>
      <c r="Q55" t="s">
        <v>5121</v>
      </c>
      <c r="R55">
        <v>13.167999999999999</v>
      </c>
      <c r="S55">
        <v>2</v>
      </c>
      <c r="T55">
        <v>0.2</v>
      </c>
      <c r="U55">
        <v>4.6087999999999996</v>
      </c>
    </row>
    <row r="56" spans="1:21" x14ac:dyDescent="0.35">
      <c r="A56">
        <v>7721</v>
      </c>
      <c r="B56" t="s">
        <v>9626</v>
      </c>
      <c r="C56" s="1">
        <v>42009</v>
      </c>
      <c r="D56" s="1">
        <v>42014</v>
      </c>
      <c r="E56" t="s">
        <v>49</v>
      </c>
      <c r="F56" t="s">
        <v>3464</v>
      </c>
      <c r="G56" t="s">
        <v>3465</v>
      </c>
      <c r="H56" t="s">
        <v>40</v>
      </c>
      <c r="I56" t="s">
        <v>26</v>
      </c>
      <c r="J56" t="s">
        <v>265</v>
      </c>
      <c r="K56" t="s">
        <v>266</v>
      </c>
      <c r="L56">
        <v>10009</v>
      </c>
      <c r="M56" t="s">
        <v>147</v>
      </c>
      <c r="N56" t="s">
        <v>2962</v>
      </c>
      <c r="O56" t="s">
        <v>45</v>
      </c>
      <c r="P56" t="s">
        <v>172</v>
      </c>
      <c r="Q56" t="s">
        <v>2963</v>
      </c>
      <c r="R56">
        <v>17.48</v>
      </c>
      <c r="S56">
        <v>2</v>
      </c>
      <c r="T56">
        <v>0</v>
      </c>
      <c r="U56">
        <v>8.2156000000000002</v>
      </c>
    </row>
    <row r="57" spans="1:21" x14ac:dyDescent="0.35">
      <c r="A57">
        <v>7720</v>
      </c>
      <c r="B57" t="s">
        <v>9626</v>
      </c>
      <c r="C57" s="1">
        <v>42009</v>
      </c>
      <c r="D57" s="1">
        <v>42014</v>
      </c>
      <c r="E57" t="s">
        <v>49</v>
      </c>
      <c r="F57" t="s">
        <v>3464</v>
      </c>
      <c r="G57" t="s">
        <v>3465</v>
      </c>
      <c r="H57" t="s">
        <v>40</v>
      </c>
      <c r="I57" t="s">
        <v>26</v>
      </c>
      <c r="J57" t="s">
        <v>265</v>
      </c>
      <c r="K57" t="s">
        <v>266</v>
      </c>
      <c r="L57">
        <v>10009</v>
      </c>
      <c r="M57" t="s">
        <v>147</v>
      </c>
      <c r="N57" t="s">
        <v>6387</v>
      </c>
      <c r="O57" t="s">
        <v>45</v>
      </c>
      <c r="P57" t="s">
        <v>67</v>
      </c>
      <c r="Q57" t="s">
        <v>6388</v>
      </c>
      <c r="R57">
        <v>59.52</v>
      </c>
      <c r="S57">
        <v>3</v>
      </c>
      <c r="T57">
        <v>0</v>
      </c>
      <c r="U57">
        <v>15.475199999999999</v>
      </c>
    </row>
    <row r="58" spans="1:21" x14ac:dyDescent="0.35">
      <c r="A58">
        <v>7718</v>
      </c>
      <c r="B58" t="s">
        <v>9624</v>
      </c>
      <c r="C58" s="1">
        <v>42010</v>
      </c>
      <c r="D58" s="1">
        <v>42016</v>
      </c>
      <c r="E58" t="s">
        <v>49</v>
      </c>
      <c r="F58" t="s">
        <v>3435</v>
      </c>
      <c r="G58" t="s">
        <v>3436</v>
      </c>
      <c r="H58" t="s">
        <v>40</v>
      </c>
      <c r="I58" t="s">
        <v>26</v>
      </c>
      <c r="J58" t="s">
        <v>1083</v>
      </c>
      <c r="K58" t="s">
        <v>456</v>
      </c>
      <c r="L58">
        <v>80906</v>
      </c>
      <c r="M58" t="s">
        <v>43</v>
      </c>
      <c r="N58" t="s">
        <v>1970</v>
      </c>
      <c r="O58" t="s">
        <v>45</v>
      </c>
      <c r="P58" t="s">
        <v>74</v>
      </c>
      <c r="Q58" t="s">
        <v>1971</v>
      </c>
      <c r="R58">
        <v>1.9379999999999999</v>
      </c>
      <c r="S58">
        <v>2</v>
      </c>
      <c r="T58">
        <v>0.7</v>
      </c>
      <c r="U58">
        <v>-1.3566</v>
      </c>
    </row>
    <row r="59" spans="1:21" x14ac:dyDescent="0.35">
      <c r="A59">
        <v>7717</v>
      </c>
      <c r="B59" t="s">
        <v>9624</v>
      </c>
      <c r="C59" s="1">
        <v>42010</v>
      </c>
      <c r="D59" s="1">
        <v>42016</v>
      </c>
      <c r="E59" t="s">
        <v>49</v>
      </c>
      <c r="F59" t="s">
        <v>3435</v>
      </c>
      <c r="G59" t="s">
        <v>3436</v>
      </c>
      <c r="H59" t="s">
        <v>40</v>
      </c>
      <c r="I59" t="s">
        <v>26</v>
      </c>
      <c r="J59" t="s">
        <v>1083</v>
      </c>
      <c r="K59" t="s">
        <v>456</v>
      </c>
      <c r="L59">
        <v>80906</v>
      </c>
      <c r="M59" t="s">
        <v>43</v>
      </c>
      <c r="N59" t="s">
        <v>3754</v>
      </c>
      <c r="O59" t="s">
        <v>45</v>
      </c>
      <c r="P59" t="s">
        <v>89</v>
      </c>
      <c r="Q59" t="s">
        <v>3755</v>
      </c>
      <c r="R59">
        <v>29.6</v>
      </c>
      <c r="S59">
        <v>5</v>
      </c>
      <c r="T59">
        <v>0.2</v>
      </c>
      <c r="U59">
        <v>9.25</v>
      </c>
    </row>
    <row r="60" spans="1:21" x14ac:dyDescent="0.35">
      <c r="A60">
        <v>7686</v>
      </c>
      <c r="B60" t="s">
        <v>9608</v>
      </c>
      <c r="C60" s="1">
        <v>42049</v>
      </c>
      <c r="D60" s="1">
        <v>42056</v>
      </c>
      <c r="E60" t="s">
        <v>49</v>
      </c>
      <c r="F60" t="s">
        <v>655</v>
      </c>
      <c r="G60" t="s">
        <v>656</v>
      </c>
      <c r="H60" t="s">
        <v>25</v>
      </c>
      <c r="I60" t="s">
        <v>26</v>
      </c>
      <c r="J60" t="s">
        <v>388</v>
      </c>
      <c r="K60" t="s">
        <v>266</v>
      </c>
      <c r="L60">
        <v>14609</v>
      </c>
      <c r="M60" t="s">
        <v>147</v>
      </c>
      <c r="N60" t="s">
        <v>7950</v>
      </c>
      <c r="O60" t="s">
        <v>70</v>
      </c>
      <c r="P60" t="s">
        <v>71</v>
      </c>
      <c r="Q60" t="s">
        <v>7951</v>
      </c>
      <c r="R60">
        <v>625.99</v>
      </c>
      <c r="S60">
        <v>1</v>
      </c>
      <c r="T60">
        <v>0</v>
      </c>
      <c r="U60">
        <v>187.797</v>
      </c>
    </row>
    <row r="61" spans="1:21" x14ac:dyDescent="0.35">
      <c r="A61">
        <v>7685</v>
      </c>
      <c r="B61" t="s">
        <v>9608</v>
      </c>
      <c r="C61" s="1">
        <v>42049</v>
      </c>
      <c r="D61" s="1">
        <v>42056</v>
      </c>
      <c r="E61" t="s">
        <v>49</v>
      </c>
      <c r="F61" t="s">
        <v>655</v>
      </c>
      <c r="G61" t="s">
        <v>656</v>
      </c>
      <c r="H61" t="s">
        <v>25</v>
      </c>
      <c r="I61" t="s">
        <v>26</v>
      </c>
      <c r="J61" t="s">
        <v>388</v>
      </c>
      <c r="K61" t="s">
        <v>266</v>
      </c>
      <c r="L61">
        <v>14609</v>
      </c>
      <c r="M61" t="s">
        <v>147</v>
      </c>
      <c r="N61" t="s">
        <v>9270</v>
      </c>
      <c r="O61" t="s">
        <v>45</v>
      </c>
      <c r="P61" t="s">
        <v>74</v>
      </c>
      <c r="Q61" t="s">
        <v>9271</v>
      </c>
      <c r="R61">
        <v>26.423999999999999</v>
      </c>
      <c r="S61">
        <v>9</v>
      </c>
      <c r="T61">
        <v>0.2</v>
      </c>
      <c r="U61">
        <v>9.5786999999999995</v>
      </c>
    </row>
    <row r="62" spans="1:21" x14ac:dyDescent="0.35">
      <c r="A62">
        <v>7654</v>
      </c>
      <c r="B62" t="s">
        <v>9589</v>
      </c>
      <c r="C62" s="1">
        <v>42085</v>
      </c>
      <c r="D62" s="1">
        <v>42090</v>
      </c>
      <c r="E62" t="s">
        <v>49</v>
      </c>
      <c r="F62" t="s">
        <v>9590</v>
      </c>
      <c r="G62" t="s">
        <v>9591</v>
      </c>
      <c r="H62" t="s">
        <v>40</v>
      </c>
      <c r="I62" t="s">
        <v>26</v>
      </c>
      <c r="J62" t="s">
        <v>1685</v>
      </c>
      <c r="K62" t="s">
        <v>357</v>
      </c>
      <c r="L62">
        <v>35810</v>
      </c>
      <c r="M62" t="s">
        <v>29</v>
      </c>
      <c r="N62" t="s">
        <v>7507</v>
      </c>
      <c r="O62" t="s">
        <v>45</v>
      </c>
      <c r="P62" t="s">
        <v>67</v>
      </c>
      <c r="Q62" t="s">
        <v>7508</v>
      </c>
      <c r="R62">
        <v>19.559999999999999</v>
      </c>
      <c r="S62">
        <v>4</v>
      </c>
      <c r="T62">
        <v>0</v>
      </c>
      <c r="U62">
        <v>5.4767999999999999</v>
      </c>
    </row>
    <row r="63" spans="1:21" x14ac:dyDescent="0.35">
      <c r="A63">
        <v>7614</v>
      </c>
      <c r="B63" t="s">
        <v>9569</v>
      </c>
      <c r="C63" s="1">
        <v>42043</v>
      </c>
      <c r="D63" s="1">
        <v>42046</v>
      </c>
      <c r="E63" t="s">
        <v>187</v>
      </c>
      <c r="F63" t="s">
        <v>61</v>
      </c>
      <c r="G63" t="s">
        <v>62</v>
      </c>
      <c r="H63" t="s">
        <v>25</v>
      </c>
      <c r="I63" t="s">
        <v>26</v>
      </c>
      <c r="J63" t="s">
        <v>9456</v>
      </c>
      <c r="K63" t="s">
        <v>4538</v>
      </c>
      <c r="L63">
        <v>67846</v>
      </c>
      <c r="M63" t="s">
        <v>104</v>
      </c>
      <c r="N63" t="s">
        <v>571</v>
      </c>
      <c r="O63" t="s">
        <v>45</v>
      </c>
      <c r="P63" t="s">
        <v>67</v>
      </c>
      <c r="Q63" t="s">
        <v>572</v>
      </c>
      <c r="R63">
        <v>5.76</v>
      </c>
      <c r="S63">
        <v>2</v>
      </c>
      <c r="T63">
        <v>0</v>
      </c>
      <c r="U63">
        <v>1.728</v>
      </c>
    </row>
    <row r="64" spans="1:21" x14ac:dyDescent="0.35">
      <c r="A64">
        <v>7613</v>
      </c>
      <c r="B64" t="s">
        <v>9569</v>
      </c>
      <c r="C64" s="1">
        <v>42043</v>
      </c>
      <c r="D64" s="1">
        <v>42046</v>
      </c>
      <c r="E64" t="s">
        <v>187</v>
      </c>
      <c r="F64" t="s">
        <v>61</v>
      </c>
      <c r="G64" t="s">
        <v>62</v>
      </c>
      <c r="H64" t="s">
        <v>25</v>
      </c>
      <c r="I64" t="s">
        <v>26</v>
      </c>
      <c r="J64" t="s">
        <v>9456</v>
      </c>
      <c r="K64" t="s">
        <v>4538</v>
      </c>
      <c r="L64">
        <v>67846</v>
      </c>
      <c r="M64" t="s">
        <v>104</v>
      </c>
      <c r="N64" t="s">
        <v>838</v>
      </c>
      <c r="O64" t="s">
        <v>45</v>
      </c>
      <c r="P64" t="s">
        <v>268</v>
      </c>
      <c r="Q64" t="s">
        <v>839</v>
      </c>
      <c r="R64">
        <v>5.81</v>
      </c>
      <c r="S64">
        <v>1</v>
      </c>
      <c r="T64">
        <v>0</v>
      </c>
      <c r="U64">
        <v>1.8010999999999999</v>
      </c>
    </row>
    <row r="65" spans="1:21" x14ac:dyDescent="0.35">
      <c r="A65">
        <v>7612</v>
      </c>
      <c r="B65" t="s">
        <v>9569</v>
      </c>
      <c r="C65" s="1">
        <v>42043</v>
      </c>
      <c r="D65" s="1">
        <v>42046</v>
      </c>
      <c r="E65" t="s">
        <v>187</v>
      </c>
      <c r="F65" t="s">
        <v>61</v>
      </c>
      <c r="G65" t="s">
        <v>62</v>
      </c>
      <c r="H65" t="s">
        <v>25</v>
      </c>
      <c r="I65" t="s">
        <v>26</v>
      </c>
      <c r="J65" t="s">
        <v>9456</v>
      </c>
      <c r="K65" t="s">
        <v>4538</v>
      </c>
      <c r="L65">
        <v>67846</v>
      </c>
      <c r="M65" t="s">
        <v>104</v>
      </c>
      <c r="N65" t="s">
        <v>6081</v>
      </c>
      <c r="O65" t="s">
        <v>45</v>
      </c>
      <c r="P65" t="s">
        <v>89</v>
      </c>
      <c r="Q65" t="s">
        <v>6082</v>
      </c>
      <c r="R65">
        <v>9.5399999999999991</v>
      </c>
      <c r="S65">
        <v>2</v>
      </c>
      <c r="T65">
        <v>0</v>
      </c>
      <c r="U65">
        <v>4.2930000000000001</v>
      </c>
    </row>
    <row r="66" spans="1:21" x14ac:dyDescent="0.35">
      <c r="A66">
        <v>7463</v>
      </c>
      <c r="B66" t="s">
        <v>9497</v>
      </c>
      <c r="C66" s="1">
        <v>42062</v>
      </c>
      <c r="D66" s="1">
        <v>42064</v>
      </c>
      <c r="E66" t="s">
        <v>22</v>
      </c>
      <c r="F66" t="s">
        <v>646</v>
      </c>
      <c r="G66" t="s">
        <v>647</v>
      </c>
      <c r="H66" t="s">
        <v>25</v>
      </c>
      <c r="I66" t="s">
        <v>26</v>
      </c>
      <c r="J66" t="s">
        <v>94</v>
      </c>
      <c r="K66" t="s">
        <v>95</v>
      </c>
      <c r="L66">
        <v>98105</v>
      </c>
      <c r="M66" t="s">
        <v>43</v>
      </c>
      <c r="N66" t="s">
        <v>1318</v>
      </c>
      <c r="O66" t="s">
        <v>70</v>
      </c>
      <c r="P66" t="s">
        <v>160</v>
      </c>
      <c r="Q66" t="s">
        <v>1319</v>
      </c>
      <c r="R66">
        <v>538.91999999999996</v>
      </c>
      <c r="S66">
        <v>9</v>
      </c>
      <c r="T66">
        <v>0</v>
      </c>
      <c r="U66">
        <v>80.837999999999994</v>
      </c>
    </row>
    <row r="67" spans="1:21" x14ac:dyDescent="0.35">
      <c r="A67">
        <v>7439</v>
      </c>
      <c r="B67" t="s">
        <v>9486</v>
      </c>
      <c r="C67" s="1">
        <v>42087</v>
      </c>
      <c r="D67" s="1">
        <v>42090</v>
      </c>
      <c r="E67" t="s">
        <v>22</v>
      </c>
      <c r="F67" t="s">
        <v>3673</v>
      </c>
      <c r="G67" t="s">
        <v>3674</v>
      </c>
      <c r="H67" t="s">
        <v>40</v>
      </c>
      <c r="I67" t="s">
        <v>26</v>
      </c>
      <c r="J67" t="s">
        <v>7174</v>
      </c>
      <c r="K67" t="s">
        <v>95</v>
      </c>
      <c r="L67">
        <v>98042</v>
      </c>
      <c r="M67" t="s">
        <v>43</v>
      </c>
      <c r="N67" t="s">
        <v>6038</v>
      </c>
      <c r="O67" t="s">
        <v>31</v>
      </c>
      <c r="P67" t="s">
        <v>64</v>
      </c>
      <c r="Q67" t="s">
        <v>6039</v>
      </c>
      <c r="R67">
        <v>46.9</v>
      </c>
      <c r="S67">
        <v>5</v>
      </c>
      <c r="T67">
        <v>0</v>
      </c>
      <c r="U67">
        <v>13.132</v>
      </c>
    </row>
    <row r="68" spans="1:21" x14ac:dyDescent="0.35">
      <c r="A68">
        <v>7370</v>
      </c>
      <c r="B68" t="s">
        <v>9454</v>
      </c>
      <c r="C68" s="1">
        <v>42072</v>
      </c>
      <c r="D68" s="1">
        <v>42074</v>
      </c>
      <c r="E68" t="s">
        <v>22</v>
      </c>
      <c r="F68" t="s">
        <v>5222</v>
      </c>
      <c r="G68" t="s">
        <v>5223</v>
      </c>
      <c r="H68" t="s">
        <v>25</v>
      </c>
      <c r="I68" t="s">
        <v>26</v>
      </c>
      <c r="J68" t="s">
        <v>4596</v>
      </c>
      <c r="K68" t="s">
        <v>87</v>
      </c>
      <c r="L68">
        <v>27604</v>
      </c>
      <c r="M68" t="s">
        <v>29</v>
      </c>
      <c r="N68" t="s">
        <v>3067</v>
      </c>
      <c r="O68" t="s">
        <v>45</v>
      </c>
      <c r="P68" t="s">
        <v>46</v>
      </c>
      <c r="Q68" t="s">
        <v>3068</v>
      </c>
      <c r="R68">
        <v>4.6079999999999997</v>
      </c>
      <c r="S68">
        <v>2</v>
      </c>
      <c r="T68">
        <v>0.2</v>
      </c>
      <c r="U68">
        <v>1.6704000000000001</v>
      </c>
    </row>
    <row r="69" spans="1:21" x14ac:dyDescent="0.35">
      <c r="A69">
        <v>7298</v>
      </c>
      <c r="B69" t="s">
        <v>9412</v>
      </c>
      <c r="C69" s="1">
        <v>42045</v>
      </c>
      <c r="D69" s="1">
        <v>42049</v>
      </c>
      <c r="E69" t="s">
        <v>22</v>
      </c>
      <c r="F69" t="s">
        <v>2027</v>
      </c>
      <c r="G69" t="s">
        <v>2028</v>
      </c>
      <c r="H69" t="s">
        <v>40</v>
      </c>
      <c r="I69" t="s">
        <v>26</v>
      </c>
      <c r="J69" t="s">
        <v>145</v>
      </c>
      <c r="K69" t="s">
        <v>146</v>
      </c>
      <c r="L69">
        <v>19143</v>
      </c>
      <c r="M69" t="s">
        <v>147</v>
      </c>
      <c r="N69" t="s">
        <v>4898</v>
      </c>
      <c r="O69" t="s">
        <v>45</v>
      </c>
      <c r="P69" t="s">
        <v>58</v>
      </c>
      <c r="Q69" t="s">
        <v>4899</v>
      </c>
      <c r="R69">
        <v>77.239999999999995</v>
      </c>
      <c r="S69">
        <v>5</v>
      </c>
      <c r="T69">
        <v>0.2</v>
      </c>
      <c r="U69">
        <v>7.7240000000000002</v>
      </c>
    </row>
    <row r="70" spans="1:21" x14ac:dyDescent="0.35">
      <c r="A70">
        <v>7281</v>
      </c>
      <c r="B70" t="s">
        <v>9399</v>
      </c>
      <c r="C70" s="1">
        <v>42056</v>
      </c>
      <c r="D70" s="1">
        <v>42062</v>
      </c>
      <c r="E70" t="s">
        <v>49</v>
      </c>
      <c r="F70" t="s">
        <v>5509</v>
      </c>
      <c r="G70" t="s">
        <v>5510</v>
      </c>
      <c r="H70" t="s">
        <v>25</v>
      </c>
      <c r="I70" t="s">
        <v>26</v>
      </c>
      <c r="J70" t="s">
        <v>381</v>
      </c>
      <c r="K70" t="s">
        <v>2741</v>
      </c>
      <c r="L70">
        <v>21044</v>
      </c>
      <c r="M70" t="s">
        <v>147</v>
      </c>
      <c r="N70" t="s">
        <v>1746</v>
      </c>
      <c r="O70" t="s">
        <v>45</v>
      </c>
      <c r="P70" t="s">
        <v>74</v>
      </c>
      <c r="Q70" t="s">
        <v>1747</v>
      </c>
      <c r="R70">
        <v>2541.98</v>
      </c>
      <c r="S70">
        <v>2</v>
      </c>
      <c r="T70">
        <v>0</v>
      </c>
      <c r="U70">
        <v>1270.99</v>
      </c>
    </row>
    <row r="71" spans="1:21" x14ac:dyDescent="0.35">
      <c r="A71">
        <v>7095</v>
      </c>
      <c r="B71" t="s">
        <v>9290</v>
      </c>
      <c r="C71" s="1">
        <v>42044</v>
      </c>
      <c r="D71" s="1">
        <v>42048</v>
      </c>
      <c r="E71" t="s">
        <v>22</v>
      </c>
      <c r="F71" t="s">
        <v>4544</v>
      </c>
      <c r="G71" t="s">
        <v>4545</v>
      </c>
      <c r="H71" t="s">
        <v>25</v>
      </c>
      <c r="I71" t="s">
        <v>26</v>
      </c>
      <c r="J71" t="s">
        <v>356</v>
      </c>
      <c r="K71" t="s">
        <v>210</v>
      </c>
      <c r="L71">
        <v>62521</v>
      </c>
      <c r="M71" t="s">
        <v>104</v>
      </c>
      <c r="N71" t="s">
        <v>1182</v>
      </c>
      <c r="O71" t="s">
        <v>70</v>
      </c>
      <c r="P71" t="s">
        <v>160</v>
      </c>
      <c r="Q71" t="s">
        <v>1183</v>
      </c>
      <c r="R71">
        <v>479.952</v>
      </c>
      <c r="S71">
        <v>6</v>
      </c>
      <c r="T71">
        <v>0.2</v>
      </c>
      <c r="U71">
        <v>89.991</v>
      </c>
    </row>
    <row r="72" spans="1:21" x14ac:dyDescent="0.35">
      <c r="A72">
        <v>7094</v>
      </c>
      <c r="B72" t="s">
        <v>9289</v>
      </c>
      <c r="C72" s="1">
        <v>42013</v>
      </c>
      <c r="D72" s="1">
        <v>42017</v>
      </c>
      <c r="E72" t="s">
        <v>49</v>
      </c>
      <c r="F72" t="s">
        <v>4494</v>
      </c>
      <c r="G72" t="s">
        <v>4495</v>
      </c>
      <c r="H72" t="s">
        <v>25</v>
      </c>
      <c r="I72" t="s">
        <v>26</v>
      </c>
      <c r="J72" t="s">
        <v>27</v>
      </c>
      <c r="K72" t="s">
        <v>28</v>
      </c>
      <c r="L72">
        <v>42420</v>
      </c>
      <c r="M72" t="s">
        <v>29</v>
      </c>
      <c r="N72" t="s">
        <v>6658</v>
      </c>
      <c r="O72" t="s">
        <v>45</v>
      </c>
      <c r="P72" t="s">
        <v>89</v>
      </c>
      <c r="Q72" t="s">
        <v>6659</v>
      </c>
      <c r="R72">
        <v>51.55</v>
      </c>
      <c r="S72">
        <v>5</v>
      </c>
      <c r="T72">
        <v>0</v>
      </c>
      <c r="U72">
        <v>24.2285</v>
      </c>
    </row>
    <row r="73" spans="1:21" x14ac:dyDescent="0.35">
      <c r="A73">
        <v>7093</v>
      </c>
      <c r="B73" t="s">
        <v>9289</v>
      </c>
      <c r="C73" s="1">
        <v>42013</v>
      </c>
      <c r="D73" s="1">
        <v>42017</v>
      </c>
      <c r="E73" t="s">
        <v>49</v>
      </c>
      <c r="F73" t="s">
        <v>4494</v>
      </c>
      <c r="G73" t="s">
        <v>4495</v>
      </c>
      <c r="H73" t="s">
        <v>25</v>
      </c>
      <c r="I73" t="s">
        <v>26</v>
      </c>
      <c r="J73" t="s">
        <v>27</v>
      </c>
      <c r="K73" t="s">
        <v>28</v>
      </c>
      <c r="L73">
        <v>42420</v>
      </c>
      <c r="M73" t="s">
        <v>29</v>
      </c>
      <c r="N73" t="s">
        <v>5770</v>
      </c>
      <c r="O73" t="s">
        <v>45</v>
      </c>
      <c r="P73" t="s">
        <v>67</v>
      </c>
      <c r="Q73" t="s">
        <v>5771</v>
      </c>
      <c r="R73">
        <v>42.76</v>
      </c>
      <c r="S73">
        <v>2</v>
      </c>
      <c r="T73">
        <v>0</v>
      </c>
      <c r="U73">
        <v>11.117599999999999</v>
      </c>
    </row>
    <row r="74" spans="1:21" x14ac:dyDescent="0.35">
      <c r="A74">
        <v>7092</v>
      </c>
      <c r="B74" t="s">
        <v>9289</v>
      </c>
      <c r="C74" s="1">
        <v>42013</v>
      </c>
      <c r="D74" s="1">
        <v>42017</v>
      </c>
      <c r="E74" t="s">
        <v>49</v>
      </c>
      <c r="F74" t="s">
        <v>4494</v>
      </c>
      <c r="G74" t="s">
        <v>4495</v>
      </c>
      <c r="H74" t="s">
        <v>25</v>
      </c>
      <c r="I74" t="s">
        <v>26</v>
      </c>
      <c r="J74" t="s">
        <v>27</v>
      </c>
      <c r="K74" t="s">
        <v>28</v>
      </c>
      <c r="L74">
        <v>42420</v>
      </c>
      <c r="M74" t="s">
        <v>29</v>
      </c>
      <c r="N74" t="s">
        <v>5374</v>
      </c>
      <c r="O74" t="s">
        <v>45</v>
      </c>
      <c r="P74" t="s">
        <v>77</v>
      </c>
      <c r="Q74" t="s">
        <v>5375</v>
      </c>
      <c r="R74">
        <v>163.44</v>
      </c>
      <c r="S74">
        <v>3</v>
      </c>
      <c r="T74">
        <v>0</v>
      </c>
      <c r="U74">
        <v>45.763199999999998</v>
      </c>
    </row>
    <row r="75" spans="1:21" x14ac:dyDescent="0.35">
      <c r="A75">
        <v>7091</v>
      </c>
      <c r="B75" t="s">
        <v>9289</v>
      </c>
      <c r="C75" s="1">
        <v>42013</v>
      </c>
      <c r="D75" s="1">
        <v>42017</v>
      </c>
      <c r="E75" t="s">
        <v>49</v>
      </c>
      <c r="F75" t="s">
        <v>4494</v>
      </c>
      <c r="G75" t="s">
        <v>4495</v>
      </c>
      <c r="H75" t="s">
        <v>25</v>
      </c>
      <c r="I75" t="s">
        <v>26</v>
      </c>
      <c r="J75" t="s">
        <v>27</v>
      </c>
      <c r="K75" t="s">
        <v>28</v>
      </c>
      <c r="L75">
        <v>42420</v>
      </c>
      <c r="M75" t="s">
        <v>29</v>
      </c>
      <c r="N75" t="s">
        <v>1056</v>
      </c>
      <c r="O75" t="s">
        <v>45</v>
      </c>
      <c r="P75" t="s">
        <v>89</v>
      </c>
      <c r="Q75" t="s">
        <v>185</v>
      </c>
      <c r="R75">
        <v>106.32</v>
      </c>
      <c r="S75">
        <v>3</v>
      </c>
      <c r="T75">
        <v>0</v>
      </c>
      <c r="U75">
        <v>49.970399999999998</v>
      </c>
    </row>
    <row r="76" spans="1:21" x14ac:dyDescent="0.35">
      <c r="A76">
        <v>7062</v>
      </c>
      <c r="B76" t="s">
        <v>9272</v>
      </c>
      <c r="C76" s="1">
        <v>42038</v>
      </c>
      <c r="D76" s="1">
        <v>42040</v>
      </c>
      <c r="E76" t="s">
        <v>22</v>
      </c>
      <c r="F76" t="s">
        <v>1507</v>
      </c>
      <c r="G76" t="s">
        <v>1508</v>
      </c>
      <c r="H76" t="s">
        <v>40</v>
      </c>
      <c r="I76" t="s">
        <v>26</v>
      </c>
      <c r="J76" t="s">
        <v>3783</v>
      </c>
      <c r="K76" t="s">
        <v>120</v>
      </c>
      <c r="L76">
        <v>84062</v>
      </c>
      <c r="M76" t="s">
        <v>43</v>
      </c>
      <c r="N76" t="s">
        <v>3437</v>
      </c>
      <c r="O76" t="s">
        <v>45</v>
      </c>
      <c r="P76" t="s">
        <v>74</v>
      </c>
      <c r="Q76" t="s">
        <v>3438</v>
      </c>
      <c r="R76">
        <v>12.144</v>
      </c>
      <c r="S76">
        <v>3</v>
      </c>
      <c r="T76">
        <v>0.2</v>
      </c>
      <c r="U76">
        <v>4.0986000000000002</v>
      </c>
    </row>
    <row r="77" spans="1:21" x14ac:dyDescent="0.35">
      <c r="A77">
        <v>7002</v>
      </c>
      <c r="B77" t="s">
        <v>9240</v>
      </c>
      <c r="C77" s="1">
        <v>42093</v>
      </c>
      <c r="D77" s="1">
        <v>42097</v>
      </c>
      <c r="E77" t="s">
        <v>49</v>
      </c>
      <c r="F77" t="s">
        <v>6000</v>
      </c>
      <c r="G77" t="s">
        <v>6001</v>
      </c>
      <c r="H77" t="s">
        <v>101</v>
      </c>
      <c r="I77" t="s">
        <v>26</v>
      </c>
      <c r="J77" t="s">
        <v>9241</v>
      </c>
      <c r="K77" t="s">
        <v>210</v>
      </c>
      <c r="L77">
        <v>61761</v>
      </c>
      <c r="M77" t="s">
        <v>104</v>
      </c>
      <c r="N77" t="s">
        <v>6963</v>
      </c>
      <c r="O77" t="s">
        <v>31</v>
      </c>
      <c r="P77" t="s">
        <v>35</v>
      </c>
      <c r="Q77" t="s">
        <v>6964</v>
      </c>
      <c r="R77">
        <v>366.74400000000003</v>
      </c>
      <c r="S77">
        <v>4</v>
      </c>
      <c r="T77">
        <v>0.3</v>
      </c>
      <c r="U77">
        <v>-110.0232</v>
      </c>
    </row>
    <row r="78" spans="1:21" x14ac:dyDescent="0.35">
      <c r="A78">
        <v>6924</v>
      </c>
      <c r="B78" t="s">
        <v>9185</v>
      </c>
      <c r="C78" s="1">
        <v>42079</v>
      </c>
      <c r="D78" s="1">
        <v>42082</v>
      </c>
      <c r="E78" t="s">
        <v>22</v>
      </c>
      <c r="F78" t="s">
        <v>3173</v>
      </c>
      <c r="G78" t="s">
        <v>3174</v>
      </c>
      <c r="H78" t="s">
        <v>25</v>
      </c>
      <c r="I78" t="s">
        <v>26</v>
      </c>
      <c r="J78" t="s">
        <v>1564</v>
      </c>
      <c r="K78" t="s">
        <v>357</v>
      </c>
      <c r="L78">
        <v>36830</v>
      </c>
      <c r="M78" t="s">
        <v>29</v>
      </c>
      <c r="N78" t="s">
        <v>1695</v>
      </c>
      <c r="O78" t="s">
        <v>45</v>
      </c>
      <c r="P78" t="s">
        <v>172</v>
      </c>
      <c r="Q78" t="s">
        <v>1696</v>
      </c>
      <c r="R78">
        <v>7.38</v>
      </c>
      <c r="S78">
        <v>2</v>
      </c>
      <c r="T78">
        <v>0</v>
      </c>
      <c r="U78">
        <v>3.3948</v>
      </c>
    </row>
    <row r="79" spans="1:21" x14ac:dyDescent="0.35">
      <c r="A79">
        <v>6923</v>
      </c>
      <c r="B79" t="s">
        <v>9185</v>
      </c>
      <c r="C79" s="1">
        <v>42079</v>
      </c>
      <c r="D79" s="1">
        <v>42082</v>
      </c>
      <c r="E79" t="s">
        <v>22</v>
      </c>
      <c r="F79" t="s">
        <v>3173</v>
      </c>
      <c r="G79" t="s">
        <v>3174</v>
      </c>
      <c r="H79" t="s">
        <v>25</v>
      </c>
      <c r="I79" t="s">
        <v>26</v>
      </c>
      <c r="J79" t="s">
        <v>1564</v>
      </c>
      <c r="K79" t="s">
        <v>357</v>
      </c>
      <c r="L79">
        <v>36830</v>
      </c>
      <c r="M79" t="s">
        <v>29</v>
      </c>
      <c r="N79" t="s">
        <v>1975</v>
      </c>
      <c r="O79" t="s">
        <v>45</v>
      </c>
      <c r="P79" t="s">
        <v>46</v>
      </c>
      <c r="Q79" t="s">
        <v>1976</v>
      </c>
      <c r="R79">
        <v>491.55</v>
      </c>
      <c r="S79">
        <v>5</v>
      </c>
      <c r="T79">
        <v>0</v>
      </c>
      <c r="U79">
        <v>240.8595</v>
      </c>
    </row>
    <row r="80" spans="1:21" x14ac:dyDescent="0.35">
      <c r="A80">
        <v>6809</v>
      </c>
      <c r="B80" t="s">
        <v>9118</v>
      </c>
      <c r="C80" s="1">
        <v>42094</v>
      </c>
      <c r="D80" s="1">
        <v>42099</v>
      </c>
      <c r="E80" t="s">
        <v>49</v>
      </c>
      <c r="F80" t="s">
        <v>1578</v>
      </c>
      <c r="G80" t="s">
        <v>1579</v>
      </c>
      <c r="H80" t="s">
        <v>40</v>
      </c>
      <c r="I80" t="s">
        <v>26</v>
      </c>
      <c r="J80" t="s">
        <v>183</v>
      </c>
      <c r="K80" t="s">
        <v>103</v>
      </c>
      <c r="L80">
        <v>77095</v>
      </c>
      <c r="M80" t="s">
        <v>104</v>
      </c>
      <c r="N80" t="s">
        <v>7099</v>
      </c>
      <c r="O80" t="s">
        <v>31</v>
      </c>
      <c r="P80" t="s">
        <v>64</v>
      </c>
      <c r="Q80" t="s">
        <v>7100</v>
      </c>
      <c r="R80">
        <v>22.38</v>
      </c>
      <c r="S80">
        <v>3</v>
      </c>
      <c r="T80">
        <v>0.6</v>
      </c>
      <c r="U80">
        <v>-7.8330000000000002</v>
      </c>
    </row>
    <row r="81" spans="1:21" x14ac:dyDescent="0.35">
      <c r="A81">
        <v>6808</v>
      </c>
      <c r="B81" t="s">
        <v>9118</v>
      </c>
      <c r="C81" s="1">
        <v>42094</v>
      </c>
      <c r="D81" s="1">
        <v>42099</v>
      </c>
      <c r="E81" t="s">
        <v>49</v>
      </c>
      <c r="F81" t="s">
        <v>1578</v>
      </c>
      <c r="G81" t="s">
        <v>1579</v>
      </c>
      <c r="H81" t="s">
        <v>40</v>
      </c>
      <c r="I81" t="s">
        <v>26</v>
      </c>
      <c r="J81" t="s">
        <v>183</v>
      </c>
      <c r="K81" t="s">
        <v>103</v>
      </c>
      <c r="L81">
        <v>77095</v>
      </c>
      <c r="M81" t="s">
        <v>104</v>
      </c>
      <c r="N81" t="s">
        <v>1734</v>
      </c>
      <c r="O81" t="s">
        <v>45</v>
      </c>
      <c r="P81" t="s">
        <v>89</v>
      </c>
      <c r="Q81" t="s">
        <v>1735</v>
      </c>
      <c r="R81">
        <v>98.376000000000005</v>
      </c>
      <c r="S81">
        <v>3</v>
      </c>
      <c r="T81">
        <v>0.2</v>
      </c>
      <c r="U81">
        <v>35.661299999999997</v>
      </c>
    </row>
    <row r="82" spans="1:21" x14ac:dyDescent="0.35">
      <c r="A82">
        <v>6776</v>
      </c>
      <c r="B82" t="s">
        <v>9096</v>
      </c>
      <c r="C82" s="1">
        <v>42092</v>
      </c>
      <c r="D82" s="1">
        <v>42098</v>
      </c>
      <c r="E82" t="s">
        <v>49</v>
      </c>
      <c r="F82" t="s">
        <v>3702</v>
      </c>
      <c r="G82" t="s">
        <v>3703</v>
      </c>
      <c r="H82" t="s">
        <v>25</v>
      </c>
      <c r="I82" t="s">
        <v>26</v>
      </c>
      <c r="J82" t="s">
        <v>265</v>
      </c>
      <c r="K82" t="s">
        <v>266</v>
      </c>
      <c r="L82">
        <v>10024</v>
      </c>
      <c r="M82" t="s">
        <v>147</v>
      </c>
      <c r="N82" t="s">
        <v>1030</v>
      </c>
      <c r="O82" t="s">
        <v>45</v>
      </c>
      <c r="P82" t="s">
        <v>89</v>
      </c>
      <c r="Q82" t="s">
        <v>1031</v>
      </c>
      <c r="R82">
        <v>17.64</v>
      </c>
      <c r="S82">
        <v>4</v>
      </c>
      <c r="T82">
        <v>0</v>
      </c>
      <c r="U82">
        <v>8.1143999999999998</v>
      </c>
    </row>
    <row r="83" spans="1:21" x14ac:dyDescent="0.35">
      <c r="A83">
        <v>6744</v>
      </c>
      <c r="B83" t="s">
        <v>9075</v>
      </c>
      <c r="C83" s="1">
        <v>42051</v>
      </c>
      <c r="D83" s="1">
        <v>42055</v>
      </c>
      <c r="E83" t="s">
        <v>49</v>
      </c>
      <c r="F83" t="s">
        <v>1159</v>
      </c>
      <c r="G83" t="s">
        <v>1160</v>
      </c>
      <c r="H83" t="s">
        <v>40</v>
      </c>
      <c r="I83" t="s">
        <v>26</v>
      </c>
      <c r="J83" t="s">
        <v>243</v>
      </c>
      <c r="K83" t="s">
        <v>2700</v>
      </c>
      <c r="L83">
        <v>3820</v>
      </c>
      <c r="M83" t="s">
        <v>147</v>
      </c>
      <c r="N83" t="s">
        <v>657</v>
      </c>
      <c r="O83" t="s">
        <v>45</v>
      </c>
      <c r="P83" t="s">
        <v>89</v>
      </c>
      <c r="Q83" t="s">
        <v>658</v>
      </c>
      <c r="R83">
        <v>35.880000000000003</v>
      </c>
      <c r="S83">
        <v>6</v>
      </c>
      <c r="T83">
        <v>0</v>
      </c>
      <c r="U83">
        <v>16.146000000000001</v>
      </c>
    </row>
    <row r="84" spans="1:21" x14ac:dyDescent="0.35">
      <c r="A84">
        <v>6626</v>
      </c>
      <c r="B84" t="s">
        <v>9003</v>
      </c>
      <c r="C84" s="1">
        <v>42023</v>
      </c>
      <c r="D84" s="1">
        <v>42027</v>
      </c>
      <c r="E84" t="s">
        <v>49</v>
      </c>
      <c r="F84" t="s">
        <v>3354</v>
      </c>
      <c r="G84" t="s">
        <v>3355</v>
      </c>
      <c r="H84" t="s">
        <v>25</v>
      </c>
      <c r="I84" t="s">
        <v>26</v>
      </c>
      <c r="J84" t="s">
        <v>9004</v>
      </c>
      <c r="K84" t="s">
        <v>103</v>
      </c>
      <c r="L84">
        <v>77590</v>
      </c>
      <c r="M84" t="s">
        <v>104</v>
      </c>
      <c r="N84" t="s">
        <v>6149</v>
      </c>
      <c r="O84" t="s">
        <v>31</v>
      </c>
      <c r="P84" t="s">
        <v>35</v>
      </c>
      <c r="Q84" t="s">
        <v>6150</v>
      </c>
      <c r="R84">
        <v>199.304</v>
      </c>
      <c r="S84">
        <v>4</v>
      </c>
      <c r="T84">
        <v>0.3</v>
      </c>
      <c r="U84">
        <v>-8.5416000000000007</v>
      </c>
    </row>
    <row r="85" spans="1:21" x14ac:dyDescent="0.35">
      <c r="A85">
        <v>6625</v>
      </c>
      <c r="B85" t="s">
        <v>9003</v>
      </c>
      <c r="C85" s="1">
        <v>42023</v>
      </c>
      <c r="D85" s="1">
        <v>42027</v>
      </c>
      <c r="E85" t="s">
        <v>49</v>
      </c>
      <c r="F85" t="s">
        <v>3354</v>
      </c>
      <c r="G85" t="s">
        <v>3355</v>
      </c>
      <c r="H85" t="s">
        <v>25</v>
      </c>
      <c r="I85" t="s">
        <v>26</v>
      </c>
      <c r="J85" t="s">
        <v>9004</v>
      </c>
      <c r="K85" t="s">
        <v>103</v>
      </c>
      <c r="L85">
        <v>77590</v>
      </c>
      <c r="M85" t="s">
        <v>104</v>
      </c>
      <c r="N85" t="s">
        <v>4865</v>
      </c>
      <c r="O85" t="s">
        <v>31</v>
      </c>
      <c r="P85" t="s">
        <v>55</v>
      </c>
      <c r="Q85" t="s">
        <v>4866</v>
      </c>
      <c r="R85">
        <v>102.438</v>
      </c>
      <c r="S85">
        <v>1</v>
      </c>
      <c r="T85">
        <v>0.3</v>
      </c>
      <c r="U85">
        <v>-13.1706</v>
      </c>
    </row>
    <row r="86" spans="1:21" x14ac:dyDescent="0.35">
      <c r="A86">
        <v>6610</v>
      </c>
      <c r="B86" t="s">
        <v>8995</v>
      </c>
      <c r="C86" s="1">
        <v>42073</v>
      </c>
      <c r="D86" s="1">
        <v>42073</v>
      </c>
      <c r="E86" t="s">
        <v>1292</v>
      </c>
      <c r="F86" t="s">
        <v>134</v>
      </c>
      <c r="G86" t="s">
        <v>135</v>
      </c>
      <c r="H86" t="s">
        <v>40</v>
      </c>
      <c r="I86" t="s">
        <v>26</v>
      </c>
      <c r="J86" t="s">
        <v>3220</v>
      </c>
      <c r="K86" t="s">
        <v>2741</v>
      </c>
      <c r="L86">
        <v>20735</v>
      </c>
      <c r="M86" t="s">
        <v>147</v>
      </c>
      <c r="N86" t="s">
        <v>1300</v>
      </c>
      <c r="O86" t="s">
        <v>45</v>
      </c>
      <c r="P86" t="s">
        <v>58</v>
      </c>
      <c r="Q86" t="s">
        <v>1301</v>
      </c>
      <c r="R86">
        <v>89.82</v>
      </c>
      <c r="S86">
        <v>6</v>
      </c>
      <c r="T86">
        <v>0</v>
      </c>
      <c r="U86">
        <v>25.1496</v>
      </c>
    </row>
    <row r="87" spans="1:21" x14ac:dyDescent="0.35">
      <c r="A87">
        <v>6489</v>
      </c>
      <c r="B87" t="s">
        <v>8927</v>
      </c>
      <c r="C87" s="1">
        <v>42084</v>
      </c>
      <c r="D87" s="1">
        <v>42089</v>
      </c>
      <c r="E87" t="s">
        <v>49</v>
      </c>
      <c r="F87" t="s">
        <v>4137</v>
      </c>
      <c r="G87" t="s">
        <v>4138</v>
      </c>
      <c r="H87" t="s">
        <v>25</v>
      </c>
      <c r="I87" t="s">
        <v>26</v>
      </c>
      <c r="J87" t="s">
        <v>1525</v>
      </c>
      <c r="K87" t="s">
        <v>87</v>
      </c>
      <c r="L87">
        <v>28540</v>
      </c>
      <c r="M87" t="s">
        <v>29</v>
      </c>
      <c r="N87" t="s">
        <v>633</v>
      </c>
      <c r="O87" t="s">
        <v>45</v>
      </c>
      <c r="P87" t="s">
        <v>89</v>
      </c>
      <c r="Q87" t="s">
        <v>634</v>
      </c>
      <c r="R87">
        <v>295.45600000000002</v>
      </c>
      <c r="S87">
        <v>14</v>
      </c>
      <c r="T87">
        <v>0.2</v>
      </c>
      <c r="U87">
        <v>96.023200000000003</v>
      </c>
    </row>
    <row r="88" spans="1:21" x14ac:dyDescent="0.35">
      <c r="A88">
        <v>6488</v>
      </c>
      <c r="B88" t="s">
        <v>8927</v>
      </c>
      <c r="C88" s="1">
        <v>42084</v>
      </c>
      <c r="D88" s="1">
        <v>42089</v>
      </c>
      <c r="E88" t="s">
        <v>49</v>
      </c>
      <c r="F88" t="s">
        <v>4137</v>
      </c>
      <c r="G88" t="s">
        <v>4138</v>
      </c>
      <c r="H88" t="s">
        <v>25</v>
      </c>
      <c r="I88" t="s">
        <v>26</v>
      </c>
      <c r="J88" t="s">
        <v>1525</v>
      </c>
      <c r="K88" t="s">
        <v>87</v>
      </c>
      <c r="L88">
        <v>28540</v>
      </c>
      <c r="M88" t="s">
        <v>29</v>
      </c>
      <c r="N88" t="s">
        <v>5778</v>
      </c>
      <c r="O88" t="s">
        <v>45</v>
      </c>
      <c r="P88" t="s">
        <v>74</v>
      </c>
      <c r="Q88" t="s">
        <v>5779</v>
      </c>
      <c r="R88">
        <v>12.843</v>
      </c>
      <c r="S88">
        <v>3</v>
      </c>
      <c r="T88">
        <v>0.7</v>
      </c>
      <c r="U88">
        <v>-9.8462999999999994</v>
      </c>
    </row>
    <row r="89" spans="1:21" x14ac:dyDescent="0.35">
      <c r="A89">
        <v>6487</v>
      </c>
      <c r="B89" t="s">
        <v>8927</v>
      </c>
      <c r="C89" s="1">
        <v>42084</v>
      </c>
      <c r="D89" s="1">
        <v>42089</v>
      </c>
      <c r="E89" t="s">
        <v>49</v>
      </c>
      <c r="F89" t="s">
        <v>4137</v>
      </c>
      <c r="G89" t="s">
        <v>4138</v>
      </c>
      <c r="H89" t="s">
        <v>25</v>
      </c>
      <c r="I89" t="s">
        <v>26</v>
      </c>
      <c r="J89" t="s">
        <v>1525</v>
      </c>
      <c r="K89" t="s">
        <v>87</v>
      </c>
      <c r="L89">
        <v>28540</v>
      </c>
      <c r="M89" t="s">
        <v>29</v>
      </c>
      <c r="N89" t="s">
        <v>939</v>
      </c>
      <c r="O89" t="s">
        <v>45</v>
      </c>
      <c r="P89" t="s">
        <v>77</v>
      </c>
      <c r="Q89" t="s">
        <v>940</v>
      </c>
      <c r="R89">
        <v>962.08</v>
      </c>
      <c r="S89">
        <v>4</v>
      </c>
      <c r="T89">
        <v>0.2</v>
      </c>
      <c r="U89">
        <v>156.33799999999999</v>
      </c>
    </row>
    <row r="90" spans="1:21" x14ac:dyDescent="0.35">
      <c r="A90">
        <v>6446</v>
      </c>
      <c r="B90" t="s">
        <v>8908</v>
      </c>
      <c r="C90" s="1">
        <v>42068</v>
      </c>
      <c r="D90" s="1">
        <v>42073</v>
      </c>
      <c r="E90" t="s">
        <v>49</v>
      </c>
      <c r="F90" t="s">
        <v>3079</v>
      </c>
      <c r="G90" t="s">
        <v>3080</v>
      </c>
      <c r="H90" t="s">
        <v>25</v>
      </c>
      <c r="I90" t="s">
        <v>26</v>
      </c>
      <c r="J90" t="s">
        <v>302</v>
      </c>
      <c r="K90" t="s">
        <v>210</v>
      </c>
      <c r="L90">
        <v>60623</v>
      </c>
      <c r="M90" t="s">
        <v>104</v>
      </c>
      <c r="N90" t="s">
        <v>4321</v>
      </c>
      <c r="O90" t="s">
        <v>45</v>
      </c>
      <c r="P90" t="s">
        <v>268</v>
      </c>
      <c r="Q90" t="s">
        <v>4322</v>
      </c>
      <c r="R90">
        <v>7.1040000000000001</v>
      </c>
      <c r="S90">
        <v>6</v>
      </c>
      <c r="T90">
        <v>0.2</v>
      </c>
      <c r="U90">
        <v>2.4864000000000002</v>
      </c>
    </row>
    <row r="91" spans="1:21" x14ac:dyDescent="0.35">
      <c r="A91">
        <v>6435</v>
      </c>
      <c r="B91" t="s">
        <v>8903</v>
      </c>
      <c r="C91" s="1">
        <v>42093</v>
      </c>
      <c r="D91" s="1">
        <v>42098</v>
      </c>
      <c r="E91" t="s">
        <v>49</v>
      </c>
      <c r="F91" t="s">
        <v>6758</v>
      </c>
      <c r="G91" t="s">
        <v>6759</v>
      </c>
      <c r="H91" t="s">
        <v>40</v>
      </c>
      <c r="I91" t="s">
        <v>26</v>
      </c>
      <c r="J91" t="s">
        <v>302</v>
      </c>
      <c r="K91" t="s">
        <v>210</v>
      </c>
      <c r="L91">
        <v>60610</v>
      </c>
      <c r="M91" t="s">
        <v>104</v>
      </c>
      <c r="N91" t="s">
        <v>5840</v>
      </c>
      <c r="O91" t="s">
        <v>70</v>
      </c>
      <c r="P91" t="s">
        <v>71</v>
      </c>
      <c r="Q91" t="s">
        <v>5841</v>
      </c>
      <c r="R91">
        <v>180.96</v>
      </c>
      <c r="S91">
        <v>5</v>
      </c>
      <c r="T91">
        <v>0.2</v>
      </c>
      <c r="U91">
        <v>13.571999999999999</v>
      </c>
    </row>
    <row r="92" spans="1:21" x14ac:dyDescent="0.35">
      <c r="A92">
        <v>6434</v>
      </c>
      <c r="B92" t="s">
        <v>8903</v>
      </c>
      <c r="C92" s="1">
        <v>42093</v>
      </c>
      <c r="D92" s="1">
        <v>42098</v>
      </c>
      <c r="E92" t="s">
        <v>49</v>
      </c>
      <c r="F92" t="s">
        <v>6758</v>
      </c>
      <c r="G92" t="s">
        <v>6759</v>
      </c>
      <c r="H92" t="s">
        <v>40</v>
      </c>
      <c r="I92" t="s">
        <v>26</v>
      </c>
      <c r="J92" t="s">
        <v>302</v>
      </c>
      <c r="K92" t="s">
        <v>210</v>
      </c>
      <c r="L92">
        <v>60610</v>
      </c>
      <c r="M92" t="s">
        <v>104</v>
      </c>
      <c r="N92" t="s">
        <v>4012</v>
      </c>
      <c r="O92" t="s">
        <v>45</v>
      </c>
      <c r="P92" t="s">
        <v>89</v>
      </c>
      <c r="Q92" t="s">
        <v>4013</v>
      </c>
      <c r="R92">
        <v>23.52</v>
      </c>
      <c r="S92">
        <v>5</v>
      </c>
      <c r="T92">
        <v>0.2</v>
      </c>
      <c r="U92">
        <v>8.5259999999999998</v>
      </c>
    </row>
    <row r="93" spans="1:21" x14ac:dyDescent="0.35">
      <c r="A93">
        <v>6391</v>
      </c>
      <c r="B93" t="s">
        <v>8877</v>
      </c>
      <c r="C93" s="1">
        <v>42042</v>
      </c>
      <c r="D93" s="1">
        <v>42046</v>
      </c>
      <c r="E93" t="s">
        <v>49</v>
      </c>
      <c r="F93" t="s">
        <v>3864</v>
      </c>
      <c r="G93" t="s">
        <v>3865</v>
      </c>
      <c r="H93" t="s">
        <v>40</v>
      </c>
      <c r="I93" t="s">
        <v>26</v>
      </c>
      <c r="J93" t="s">
        <v>317</v>
      </c>
      <c r="K93" t="s">
        <v>318</v>
      </c>
      <c r="L93">
        <v>22153</v>
      </c>
      <c r="M93" t="s">
        <v>29</v>
      </c>
      <c r="N93" t="s">
        <v>919</v>
      </c>
      <c r="O93" t="s">
        <v>45</v>
      </c>
      <c r="P93" t="s">
        <v>89</v>
      </c>
      <c r="Q93" t="s">
        <v>920</v>
      </c>
      <c r="R93">
        <v>12.96</v>
      </c>
      <c r="S93">
        <v>2</v>
      </c>
      <c r="T93">
        <v>0</v>
      </c>
      <c r="U93">
        <v>6.3503999999999996</v>
      </c>
    </row>
    <row r="94" spans="1:21" x14ac:dyDescent="0.35">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35">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35">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35">
      <c r="A97">
        <v>6390</v>
      </c>
      <c r="B97" t="s">
        <v>8877</v>
      </c>
      <c r="C97" s="1">
        <v>42042</v>
      </c>
      <c r="D97" s="1">
        <v>42046</v>
      </c>
      <c r="E97" t="s">
        <v>49</v>
      </c>
      <c r="F97" t="s">
        <v>3864</v>
      </c>
      <c r="G97" t="s">
        <v>3865</v>
      </c>
      <c r="H97" t="s">
        <v>40</v>
      </c>
      <c r="I97" t="s">
        <v>26</v>
      </c>
      <c r="J97" t="s">
        <v>317</v>
      </c>
      <c r="K97" t="s">
        <v>318</v>
      </c>
      <c r="L97">
        <v>22153</v>
      </c>
      <c r="M97" t="s">
        <v>29</v>
      </c>
      <c r="N97" t="s">
        <v>2472</v>
      </c>
      <c r="O97" t="s">
        <v>45</v>
      </c>
      <c r="P97" t="s">
        <v>172</v>
      </c>
      <c r="Q97" t="s">
        <v>2473</v>
      </c>
      <c r="R97">
        <v>311.14999999999998</v>
      </c>
      <c r="S97">
        <v>5</v>
      </c>
      <c r="T97">
        <v>0</v>
      </c>
      <c r="U97">
        <v>146.2405</v>
      </c>
    </row>
    <row r="98" spans="1:21" x14ac:dyDescent="0.35">
      <c r="A98">
        <v>6346</v>
      </c>
      <c r="B98" t="s">
        <v>8847</v>
      </c>
      <c r="C98" s="1">
        <v>42070</v>
      </c>
      <c r="D98" s="1">
        <v>42073</v>
      </c>
      <c r="E98" t="s">
        <v>187</v>
      </c>
      <c r="F98" t="s">
        <v>6147</v>
      </c>
      <c r="G98" t="s">
        <v>6148</v>
      </c>
      <c r="H98" t="s">
        <v>101</v>
      </c>
      <c r="I98" t="s">
        <v>26</v>
      </c>
      <c r="J98" t="s">
        <v>606</v>
      </c>
      <c r="K98" t="s">
        <v>244</v>
      </c>
      <c r="L98">
        <v>19711</v>
      </c>
      <c r="M98" t="s">
        <v>147</v>
      </c>
      <c r="N98" t="s">
        <v>7062</v>
      </c>
      <c r="O98" t="s">
        <v>70</v>
      </c>
      <c r="P98" t="s">
        <v>71</v>
      </c>
      <c r="Q98" t="s">
        <v>7063</v>
      </c>
      <c r="R98">
        <v>587.97</v>
      </c>
      <c r="S98">
        <v>3</v>
      </c>
      <c r="T98">
        <v>0</v>
      </c>
      <c r="U98">
        <v>170.51130000000001</v>
      </c>
    </row>
    <row r="99" spans="1:21" x14ac:dyDescent="0.35">
      <c r="A99">
        <v>6345</v>
      </c>
      <c r="B99" t="s">
        <v>8847</v>
      </c>
      <c r="C99" s="1">
        <v>42070</v>
      </c>
      <c r="D99" s="1">
        <v>42073</v>
      </c>
      <c r="E99" t="s">
        <v>187</v>
      </c>
      <c r="F99" t="s">
        <v>6147</v>
      </c>
      <c r="G99" t="s">
        <v>6148</v>
      </c>
      <c r="H99" t="s">
        <v>101</v>
      </c>
      <c r="I99" t="s">
        <v>26</v>
      </c>
      <c r="J99" t="s">
        <v>606</v>
      </c>
      <c r="K99" t="s">
        <v>244</v>
      </c>
      <c r="L99">
        <v>19711</v>
      </c>
      <c r="M99" t="s">
        <v>147</v>
      </c>
      <c r="N99" t="s">
        <v>3939</v>
      </c>
      <c r="O99" t="s">
        <v>45</v>
      </c>
      <c r="P99" t="s">
        <v>74</v>
      </c>
      <c r="Q99" t="s">
        <v>3940</v>
      </c>
      <c r="R99">
        <v>69.28</v>
      </c>
      <c r="S99">
        <v>2</v>
      </c>
      <c r="T99">
        <v>0</v>
      </c>
      <c r="U99">
        <v>33.254399999999997</v>
      </c>
    </row>
    <row r="100" spans="1:21" x14ac:dyDescent="0.35">
      <c r="A100">
        <v>6344</v>
      </c>
      <c r="B100" t="s">
        <v>8847</v>
      </c>
      <c r="C100" s="1">
        <v>42070</v>
      </c>
      <c r="D100" s="1">
        <v>42073</v>
      </c>
      <c r="E100" t="s">
        <v>187</v>
      </c>
      <c r="F100" t="s">
        <v>6147</v>
      </c>
      <c r="G100" t="s">
        <v>6148</v>
      </c>
      <c r="H100" t="s">
        <v>101</v>
      </c>
      <c r="I100" t="s">
        <v>26</v>
      </c>
      <c r="J100" t="s">
        <v>606</v>
      </c>
      <c r="K100" t="s">
        <v>244</v>
      </c>
      <c r="L100">
        <v>19711</v>
      </c>
      <c r="M100" t="s">
        <v>147</v>
      </c>
      <c r="N100" t="s">
        <v>1338</v>
      </c>
      <c r="O100" t="s">
        <v>45</v>
      </c>
      <c r="P100" t="s">
        <v>74</v>
      </c>
      <c r="Q100" t="s">
        <v>1339</v>
      </c>
      <c r="R100">
        <v>30.44</v>
      </c>
      <c r="S100">
        <v>2</v>
      </c>
      <c r="T100">
        <v>0</v>
      </c>
      <c r="U100">
        <v>14.9156</v>
      </c>
    </row>
    <row r="101" spans="1:21" x14ac:dyDescent="0.35">
      <c r="A101">
        <v>6343</v>
      </c>
      <c r="B101" t="s">
        <v>8847</v>
      </c>
      <c r="C101" s="1">
        <v>42070</v>
      </c>
      <c r="D101" s="1">
        <v>42073</v>
      </c>
      <c r="E101" t="s">
        <v>187</v>
      </c>
      <c r="F101" t="s">
        <v>6147</v>
      </c>
      <c r="G101" t="s">
        <v>6148</v>
      </c>
      <c r="H101" t="s">
        <v>101</v>
      </c>
      <c r="I101" t="s">
        <v>26</v>
      </c>
      <c r="J101" t="s">
        <v>606</v>
      </c>
      <c r="K101" t="s">
        <v>244</v>
      </c>
      <c r="L101">
        <v>19711</v>
      </c>
      <c r="M101" t="s">
        <v>147</v>
      </c>
      <c r="N101" t="s">
        <v>994</v>
      </c>
      <c r="O101" t="s">
        <v>70</v>
      </c>
      <c r="P101" t="s">
        <v>160</v>
      </c>
      <c r="Q101" t="s">
        <v>995</v>
      </c>
      <c r="R101">
        <v>119.85</v>
      </c>
      <c r="S101">
        <v>3</v>
      </c>
      <c r="T101">
        <v>0</v>
      </c>
      <c r="U101">
        <v>52.734000000000002</v>
      </c>
    </row>
    <row r="102" spans="1:21" x14ac:dyDescent="0.35">
      <c r="A102">
        <v>6291</v>
      </c>
      <c r="B102" t="s">
        <v>8816</v>
      </c>
      <c r="C102" s="1">
        <v>42076</v>
      </c>
      <c r="D102" s="1">
        <v>42081</v>
      </c>
      <c r="E102" t="s">
        <v>22</v>
      </c>
      <c r="F102" t="s">
        <v>3123</v>
      </c>
      <c r="G102" t="s">
        <v>3124</v>
      </c>
      <c r="H102" t="s">
        <v>101</v>
      </c>
      <c r="I102" t="s">
        <v>26</v>
      </c>
      <c r="J102" t="s">
        <v>8495</v>
      </c>
      <c r="K102" t="s">
        <v>42</v>
      </c>
      <c r="L102">
        <v>95928</v>
      </c>
      <c r="M102" t="s">
        <v>43</v>
      </c>
      <c r="N102" t="s">
        <v>1998</v>
      </c>
      <c r="O102" t="s">
        <v>31</v>
      </c>
      <c r="P102" t="s">
        <v>64</v>
      </c>
      <c r="Q102" t="s">
        <v>1999</v>
      </c>
      <c r="R102">
        <v>327.76</v>
      </c>
      <c r="S102">
        <v>8</v>
      </c>
      <c r="T102">
        <v>0</v>
      </c>
      <c r="U102">
        <v>91.772800000000004</v>
      </c>
    </row>
    <row r="103" spans="1:21" x14ac:dyDescent="0.35">
      <c r="A103">
        <v>6290</v>
      </c>
      <c r="B103" t="s">
        <v>8816</v>
      </c>
      <c r="C103" s="1">
        <v>42076</v>
      </c>
      <c r="D103" s="1">
        <v>42081</v>
      </c>
      <c r="E103" t="s">
        <v>22</v>
      </c>
      <c r="F103" t="s">
        <v>3123</v>
      </c>
      <c r="G103" t="s">
        <v>3124</v>
      </c>
      <c r="H103" t="s">
        <v>101</v>
      </c>
      <c r="I103" t="s">
        <v>26</v>
      </c>
      <c r="J103" t="s">
        <v>8495</v>
      </c>
      <c r="K103" t="s">
        <v>42</v>
      </c>
      <c r="L103">
        <v>95928</v>
      </c>
      <c r="M103" t="s">
        <v>43</v>
      </c>
      <c r="N103" t="s">
        <v>532</v>
      </c>
      <c r="O103" t="s">
        <v>31</v>
      </c>
      <c r="P103" t="s">
        <v>35</v>
      </c>
      <c r="Q103" t="s">
        <v>533</v>
      </c>
      <c r="R103">
        <v>915.13599999999997</v>
      </c>
      <c r="S103">
        <v>4</v>
      </c>
      <c r="T103">
        <v>0.2</v>
      </c>
      <c r="U103">
        <v>102.9528</v>
      </c>
    </row>
    <row r="104" spans="1:21" x14ac:dyDescent="0.35">
      <c r="A104">
        <v>6259</v>
      </c>
      <c r="B104" t="s">
        <v>8792</v>
      </c>
      <c r="C104" s="1">
        <v>42091</v>
      </c>
      <c r="D104" s="1">
        <v>42093</v>
      </c>
      <c r="E104" t="s">
        <v>22</v>
      </c>
      <c r="F104" t="s">
        <v>5113</v>
      </c>
      <c r="G104" t="s">
        <v>5114</v>
      </c>
      <c r="H104" t="s">
        <v>25</v>
      </c>
      <c r="I104" t="s">
        <v>26</v>
      </c>
      <c r="J104" t="s">
        <v>265</v>
      </c>
      <c r="K104" t="s">
        <v>266</v>
      </c>
      <c r="L104">
        <v>10009</v>
      </c>
      <c r="M104" t="s">
        <v>147</v>
      </c>
      <c r="N104" t="s">
        <v>2581</v>
      </c>
      <c r="O104" t="s">
        <v>45</v>
      </c>
      <c r="P104" t="s">
        <v>172</v>
      </c>
      <c r="Q104" t="s">
        <v>2582</v>
      </c>
      <c r="R104">
        <v>22.92</v>
      </c>
      <c r="S104">
        <v>3</v>
      </c>
      <c r="T104">
        <v>0</v>
      </c>
      <c r="U104">
        <v>11.2308</v>
      </c>
    </row>
    <row r="105" spans="1:21" x14ac:dyDescent="0.35">
      <c r="A105">
        <v>6067</v>
      </c>
      <c r="B105" t="s">
        <v>8665</v>
      </c>
      <c r="C105" s="1">
        <v>42021</v>
      </c>
      <c r="D105" s="1">
        <v>42027</v>
      </c>
      <c r="E105" t="s">
        <v>49</v>
      </c>
      <c r="F105" t="s">
        <v>7266</v>
      </c>
      <c r="G105" t="s">
        <v>7267</v>
      </c>
      <c r="H105" t="s">
        <v>25</v>
      </c>
      <c r="I105" t="s">
        <v>26</v>
      </c>
      <c r="J105" t="s">
        <v>8666</v>
      </c>
      <c r="K105" t="s">
        <v>334</v>
      </c>
      <c r="L105">
        <v>38134</v>
      </c>
      <c r="M105" t="s">
        <v>29</v>
      </c>
      <c r="N105" t="s">
        <v>4833</v>
      </c>
      <c r="O105" t="s">
        <v>45</v>
      </c>
      <c r="P105" t="s">
        <v>578</v>
      </c>
      <c r="Q105" t="s">
        <v>4834</v>
      </c>
      <c r="R105">
        <v>88.96</v>
      </c>
      <c r="S105">
        <v>8</v>
      </c>
      <c r="T105">
        <v>0.2</v>
      </c>
      <c r="U105">
        <v>10.007999999999999</v>
      </c>
    </row>
    <row r="106" spans="1:21" x14ac:dyDescent="0.35">
      <c r="A106">
        <v>5839</v>
      </c>
      <c r="B106" t="s">
        <v>8528</v>
      </c>
      <c r="C106" s="1">
        <v>42090</v>
      </c>
      <c r="D106" s="1">
        <v>42097</v>
      </c>
      <c r="E106" t="s">
        <v>49</v>
      </c>
      <c r="F106" t="s">
        <v>5255</v>
      </c>
      <c r="G106" t="s">
        <v>5256</v>
      </c>
      <c r="H106" t="s">
        <v>25</v>
      </c>
      <c r="I106" t="s">
        <v>26</v>
      </c>
      <c r="J106" t="s">
        <v>94</v>
      </c>
      <c r="K106" t="s">
        <v>95</v>
      </c>
      <c r="L106">
        <v>98115</v>
      </c>
      <c r="M106" t="s">
        <v>43</v>
      </c>
      <c r="N106" t="s">
        <v>8529</v>
      </c>
      <c r="O106" t="s">
        <v>45</v>
      </c>
      <c r="P106" t="s">
        <v>58</v>
      </c>
      <c r="Q106" t="s">
        <v>8530</v>
      </c>
      <c r="R106">
        <v>83.7</v>
      </c>
      <c r="S106">
        <v>5</v>
      </c>
      <c r="T106">
        <v>0</v>
      </c>
      <c r="U106">
        <v>3.3479999999999999</v>
      </c>
    </row>
    <row r="107" spans="1:21" x14ac:dyDescent="0.35">
      <c r="A107">
        <v>5813</v>
      </c>
      <c r="B107" t="s">
        <v>8509</v>
      </c>
      <c r="C107" s="1">
        <v>42085</v>
      </c>
      <c r="D107" s="1">
        <v>42089</v>
      </c>
      <c r="E107" t="s">
        <v>49</v>
      </c>
      <c r="F107" t="s">
        <v>2113</v>
      </c>
      <c r="G107" t="s">
        <v>2114</v>
      </c>
      <c r="H107" t="s">
        <v>40</v>
      </c>
      <c r="I107" t="s">
        <v>26</v>
      </c>
      <c r="J107" t="s">
        <v>949</v>
      </c>
      <c r="K107" t="s">
        <v>42</v>
      </c>
      <c r="L107">
        <v>92037</v>
      </c>
      <c r="M107" t="s">
        <v>43</v>
      </c>
      <c r="N107" t="s">
        <v>2532</v>
      </c>
      <c r="O107" t="s">
        <v>70</v>
      </c>
      <c r="P107" t="s">
        <v>71</v>
      </c>
      <c r="Q107" t="s">
        <v>2533</v>
      </c>
      <c r="R107">
        <v>1487.9760000000001</v>
      </c>
      <c r="S107">
        <v>3</v>
      </c>
      <c r="T107">
        <v>0.2</v>
      </c>
      <c r="U107">
        <v>185.99700000000001</v>
      </c>
    </row>
    <row r="108" spans="1:21" x14ac:dyDescent="0.35">
      <c r="A108">
        <v>5812</v>
      </c>
      <c r="B108" t="s">
        <v>8509</v>
      </c>
      <c r="C108" s="1">
        <v>42085</v>
      </c>
      <c r="D108" s="1">
        <v>42089</v>
      </c>
      <c r="E108" t="s">
        <v>49</v>
      </c>
      <c r="F108" t="s">
        <v>2113</v>
      </c>
      <c r="G108" t="s">
        <v>2114</v>
      </c>
      <c r="H108" t="s">
        <v>40</v>
      </c>
      <c r="I108" t="s">
        <v>26</v>
      </c>
      <c r="J108" t="s">
        <v>949</v>
      </c>
      <c r="K108" t="s">
        <v>42</v>
      </c>
      <c r="L108">
        <v>92037</v>
      </c>
      <c r="M108" t="s">
        <v>43</v>
      </c>
      <c r="N108" t="s">
        <v>8510</v>
      </c>
      <c r="O108" t="s">
        <v>31</v>
      </c>
      <c r="P108" t="s">
        <v>64</v>
      </c>
      <c r="Q108" t="s">
        <v>8511</v>
      </c>
      <c r="R108">
        <v>91.96</v>
      </c>
      <c r="S108">
        <v>2</v>
      </c>
      <c r="T108">
        <v>0</v>
      </c>
      <c r="U108">
        <v>15.6332</v>
      </c>
    </row>
    <row r="109" spans="1:21" x14ac:dyDescent="0.35">
      <c r="A109">
        <v>5811</v>
      </c>
      <c r="B109" t="s">
        <v>8509</v>
      </c>
      <c r="C109" s="1">
        <v>42085</v>
      </c>
      <c r="D109" s="1">
        <v>42089</v>
      </c>
      <c r="E109" t="s">
        <v>49</v>
      </c>
      <c r="F109" t="s">
        <v>2113</v>
      </c>
      <c r="G109" t="s">
        <v>2114</v>
      </c>
      <c r="H109" t="s">
        <v>40</v>
      </c>
      <c r="I109" t="s">
        <v>26</v>
      </c>
      <c r="J109" t="s">
        <v>949</v>
      </c>
      <c r="K109" t="s">
        <v>42</v>
      </c>
      <c r="L109">
        <v>92037</v>
      </c>
      <c r="M109" t="s">
        <v>43</v>
      </c>
      <c r="N109" t="s">
        <v>3197</v>
      </c>
      <c r="O109" t="s">
        <v>45</v>
      </c>
      <c r="P109" t="s">
        <v>89</v>
      </c>
      <c r="Q109" t="s">
        <v>185</v>
      </c>
      <c r="R109">
        <v>105.52</v>
      </c>
      <c r="S109">
        <v>4</v>
      </c>
      <c r="T109">
        <v>0</v>
      </c>
      <c r="U109">
        <v>48.539200000000001</v>
      </c>
    </row>
    <row r="110" spans="1:21" x14ac:dyDescent="0.35">
      <c r="A110">
        <v>5803</v>
      </c>
      <c r="B110" t="s">
        <v>8504</v>
      </c>
      <c r="C110" s="1">
        <v>42085</v>
      </c>
      <c r="D110" s="1">
        <v>42087</v>
      </c>
      <c r="E110" t="s">
        <v>187</v>
      </c>
      <c r="F110" t="s">
        <v>665</v>
      </c>
      <c r="G110" t="s">
        <v>666</v>
      </c>
      <c r="H110" t="s">
        <v>25</v>
      </c>
      <c r="I110" t="s">
        <v>26</v>
      </c>
      <c r="J110" t="s">
        <v>5420</v>
      </c>
      <c r="K110" t="s">
        <v>42</v>
      </c>
      <c r="L110">
        <v>91360</v>
      </c>
      <c r="M110" t="s">
        <v>43</v>
      </c>
      <c r="N110" t="s">
        <v>1686</v>
      </c>
      <c r="O110" t="s">
        <v>70</v>
      </c>
      <c r="P110" t="s">
        <v>71</v>
      </c>
      <c r="Q110" t="s">
        <v>1687</v>
      </c>
      <c r="R110">
        <v>15.984</v>
      </c>
      <c r="S110">
        <v>2</v>
      </c>
      <c r="T110">
        <v>0.2</v>
      </c>
      <c r="U110">
        <v>1.1988000000000001</v>
      </c>
    </row>
    <row r="111" spans="1:21" x14ac:dyDescent="0.35">
      <c r="A111">
        <v>5770</v>
      </c>
      <c r="B111" t="s">
        <v>8483</v>
      </c>
      <c r="C111" s="1">
        <v>42060</v>
      </c>
      <c r="D111" s="1">
        <v>42064</v>
      </c>
      <c r="E111" t="s">
        <v>49</v>
      </c>
      <c r="F111" t="s">
        <v>2374</v>
      </c>
      <c r="G111" t="s">
        <v>2375</v>
      </c>
      <c r="H111" t="s">
        <v>25</v>
      </c>
      <c r="I111" t="s">
        <v>26</v>
      </c>
      <c r="J111" t="s">
        <v>4914</v>
      </c>
      <c r="K111" t="s">
        <v>1247</v>
      </c>
      <c r="L111">
        <v>1453</v>
      </c>
      <c r="M111" t="s">
        <v>147</v>
      </c>
      <c r="N111" t="s">
        <v>559</v>
      </c>
      <c r="O111" t="s">
        <v>45</v>
      </c>
      <c r="P111" t="s">
        <v>89</v>
      </c>
      <c r="Q111" t="s">
        <v>2192</v>
      </c>
      <c r="R111">
        <v>22.72</v>
      </c>
      <c r="S111">
        <v>4</v>
      </c>
      <c r="T111">
        <v>0</v>
      </c>
      <c r="U111">
        <v>10.224</v>
      </c>
    </row>
    <row r="112" spans="1:21" x14ac:dyDescent="0.35">
      <c r="A112">
        <v>5769</v>
      </c>
      <c r="B112" t="s">
        <v>8483</v>
      </c>
      <c r="C112" s="1">
        <v>42060</v>
      </c>
      <c r="D112" s="1">
        <v>42064</v>
      </c>
      <c r="E112" t="s">
        <v>49</v>
      </c>
      <c r="F112" t="s">
        <v>2374</v>
      </c>
      <c r="G112" t="s">
        <v>2375</v>
      </c>
      <c r="H112" t="s">
        <v>25</v>
      </c>
      <c r="I112" t="s">
        <v>26</v>
      </c>
      <c r="J112" t="s">
        <v>4914</v>
      </c>
      <c r="K112" t="s">
        <v>1247</v>
      </c>
      <c r="L112">
        <v>1453</v>
      </c>
      <c r="M112" t="s">
        <v>147</v>
      </c>
      <c r="N112" t="s">
        <v>4147</v>
      </c>
      <c r="O112" t="s">
        <v>45</v>
      </c>
      <c r="P112" t="s">
        <v>46</v>
      </c>
      <c r="Q112" t="s">
        <v>4148</v>
      </c>
      <c r="R112">
        <v>3.15</v>
      </c>
      <c r="S112">
        <v>1</v>
      </c>
      <c r="T112">
        <v>0</v>
      </c>
      <c r="U112">
        <v>1.512</v>
      </c>
    </row>
    <row r="113" spans="1:21" x14ac:dyDescent="0.35">
      <c r="A113">
        <v>5755</v>
      </c>
      <c r="B113" t="s">
        <v>8468</v>
      </c>
      <c r="C113" s="1">
        <v>42092</v>
      </c>
      <c r="D113" s="1">
        <v>42097</v>
      </c>
      <c r="E113" t="s">
        <v>22</v>
      </c>
      <c r="F113" t="s">
        <v>2013</v>
      </c>
      <c r="G113" t="s">
        <v>2014</v>
      </c>
      <c r="H113" t="s">
        <v>25</v>
      </c>
      <c r="I113" t="s">
        <v>26</v>
      </c>
      <c r="J113" t="s">
        <v>317</v>
      </c>
      <c r="K113" t="s">
        <v>318</v>
      </c>
      <c r="L113">
        <v>22153</v>
      </c>
      <c r="M113" t="s">
        <v>29</v>
      </c>
      <c r="N113" t="s">
        <v>1284</v>
      </c>
      <c r="O113" t="s">
        <v>45</v>
      </c>
      <c r="P113" t="s">
        <v>67</v>
      </c>
      <c r="Q113" t="s">
        <v>1285</v>
      </c>
      <c r="R113">
        <v>5.56</v>
      </c>
      <c r="S113">
        <v>2</v>
      </c>
      <c r="T113">
        <v>0</v>
      </c>
      <c r="U113">
        <v>1.4456</v>
      </c>
    </row>
    <row r="114" spans="1:21" x14ac:dyDescent="0.35">
      <c r="A114">
        <v>5647</v>
      </c>
      <c r="B114" t="s">
        <v>8408</v>
      </c>
      <c r="C114" s="1">
        <v>42008</v>
      </c>
      <c r="D114" s="1">
        <v>42013</v>
      </c>
      <c r="E114" t="s">
        <v>49</v>
      </c>
      <c r="F114" t="s">
        <v>1035</v>
      </c>
      <c r="G114" t="s">
        <v>1036</v>
      </c>
      <c r="H114" t="s">
        <v>40</v>
      </c>
      <c r="I114" t="s">
        <v>26</v>
      </c>
      <c r="J114" t="s">
        <v>2817</v>
      </c>
      <c r="K114" t="s">
        <v>318</v>
      </c>
      <c r="L114">
        <v>22304</v>
      </c>
      <c r="M114" t="s">
        <v>29</v>
      </c>
      <c r="N114" t="s">
        <v>3936</v>
      </c>
      <c r="O114" t="s">
        <v>31</v>
      </c>
      <c r="P114" t="s">
        <v>64</v>
      </c>
      <c r="Q114" t="s">
        <v>3937</v>
      </c>
      <c r="R114">
        <v>192.22</v>
      </c>
      <c r="S114">
        <v>14</v>
      </c>
      <c r="T114">
        <v>0</v>
      </c>
      <c r="U114">
        <v>69.199200000000005</v>
      </c>
    </row>
    <row r="115" spans="1:21" x14ac:dyDescent="0.35">
      <c r="A115">
        <v>5588</v>
      </c>
      <c r="B115" t="s">
        <v>8354</v>
      </c>
      <c r="C115" s="1">
        <v>42082</v>
      </c>
      <c r="D115" s="1">
        <v>42083</v>
      </c>
      <c r="E115" t="s">
        <v>187</v>
      </c>
      <c r="F115" t="s">
        <v>2631</v>
      </c>
      <c r="G115" t="s">
        <v>2632</v>
      </c>
      <c r="H115" t="s">
        <v>25</v>
      </c>
      <c r="I115" t="s">
        <v>26</v>
      </c>
      <c r="J115" t="s">
        <v>2475</v>
      </c>
      <c r="K115" t="s">
        <v>42</v>
      </c>
      <c r="L115">
        <v>93534</v>
      </c>
      <c r="M115" t="s">
        <v>43</v>
      </c>
      <c r="N115" t="s">
        <v>3304</v>
      </c>
      <c r="O115" t="s">
        <v>45</v>
      </c>
      <c r="P115" t="s">
        <v>268</v>
      </c>
      <c r="Q115" t="s">
        <v>3305</v>
      </c>
      <c r="R115">
        <v>10.9</v>
      </c>
      <c r="S115">
        <v>5</v>
      </c>
      <c r="T115">
        <v>0</v>
      </c>
      <c r="U115">
        <v>3.597</v>
      </c>
    </row>
    <row r="116" spans="1:21" x14ac:dyDescent="0.35">
      <c r="A116">
        <v>5529</v>
      </c>
      <c r="B116" t="s">
        <v>8312</v>
      </c>
      <c r="C116" s="1">
        <v>42094</v>
      </c>
      <c r="D116" s="1">
        <v>42098</v>
      </c>
      <c r="E116" t="s">
        <v>49</v>
      </c>
      <c r="F116" t="s">
        <v>5384</v>
      </c>
      <c r="G116" t="s">
        <v>5385</v>
      </c>
      <c r="H116" t="s">
        <v>40</v>
      </c>
      <c r="I116" t="s">
        <v>26</v>
      </c>
      <c r="J116" t="s">
        <v>1525</v>
      </c>
      <c r="K116" t="s">
        <v>53</v>
      </c>
      <c r="L116">
        <v>32216</v>
      </c>
      <c r="M116" t="s">
        <v>29</v>
      </c>
      <c r="N116" t="s">
        <v>925</v>
      </c>
      <c r="O116" t="s">
        <v>70</v>
      </c>
      <c r="P116" t="s">
        <v>71</v>
      </c>
      <c r="Q116" t="s">
        <v>926</v>
      </c>
      <c r="R116">
        <v>79.959999999999994</v>
      </c>
      <c r="S116">
        <v>5</v>
      </c>
      <c r="T116">
        <v>0.2</v>
      </c>
      <c r="U116">
        <v>27.986000000000001</v>
      </c>
    </row>
    <row r="117" spans="1:21" x14ac:dyDescent="0.35">
      <c r="A117">
        <v>5350</v>
      </c>
      <c r="B117" t="s">
        <v>8168</v>
      </c>
      <c r="C117" s="1">
        <v>42008</v>
      </c>
      <c r="D117" s="1">
        <v>42014</v>
      </c>
      <c r="E117" t="s">
        <v>49</v>
      </c>
      <c r="F117" t="s">
        <v>2424</v>
      </c>
      <c r="G117" t="s">
        <v>2425</v>
      </c>
      <c r="H117" t="s">
        <v>40</v>
      </c>
      <c r="I117" t="s">
        <v>26</v>
      </c>
      <c r="J117" t="s">
        <v>8169</v>
      </c>
      <c r="K117" t="s">
        <v>228</v>
      </c>
      <c r="L117">
        <v>55125</v>
      </c>
      <c r="M117" t="s">
        <v>104</v>
      </c>
      <c r="N117" t="s">
        <v>937</v>
      </c>
      <c r="O117" t="s">
        <v>45</v>
      </c>
      <c r="P117" t="s">
        <v>89</v>
      </c>
      <c r="Q117" t="s">
        <v>938</v>
      </c>
      <c r="R117">
        <v>39.9</v>
      </c>
      <c r="S117">
        <v>5</v>
      </c>
      <c r="T117">
        <v>0</v>
      </c>
      <c r="U117">
        <v>19.95</v>
      </c>
    </row>
    <row r="118" spans="1:21" x14ac:dyDescent="0.35">
      <c r="A118">
        <v>5349</v>
      </c>
      <c r="B118" t="s">
        <v>8168</v>
      </c>
      <c r="C118" s="1">
        <v>42008</v>
      </c>
      <c r="D118" s="1">
        <v>42014</v>
      </c>
      <c r="E118" t="s">
        <v>49</v>
      </c>
      <c r="F118" t="s">
        <v>2424</v>
      </c>
      <c r="G118" t="s">
        <v>2425</v>
      </c>
      <c r="H118" t="s">
        <v>40</v>
      </c>
      <c r="I118" t="s">
        <v>26</v>
      </c>
      <c r="J118" t="s">
        <v>8169</v>
      </c>
      <c r="K118" t="s">
        <v>228</v>
      </c>
      <c r="L118">
        <v>55125</v>
      </c>
      <c r="M118" t="s">
        <v>104</v>
      </c>
      <c r="N118" t="s">
        <v>3249</v>
      </c>
      <c r="O118" t="s">
        <v>45</v>
      </c>
      <c r="P118" t="s">
        <v>74</v>
      </c>
      <c r="Q118" t="s">
        <v>3250</v>
      </c>
      <c r="R118">
        <v>32.340000000000003</v>
      </c>
      <c r="S118">
        <v>3</v>
      </c>
      <c r="T118">
        <v>0</v>
      </c>
      <c r="U118">
        <v>15.523199999999999</v>
      </c>
    </row>
    <row r="119" spans="1:21" x14ac:dyDescent="0.35">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35">
      <c r="A120">
        <v>5329</v>
      </c>
      <c r="B120" t="s">
        <v>8156</v>
      </c>
      <c r="C120" s="1">
        <v>42068</v>
      </c>
      <c r="D120" s="1">
        <v>42072</v>
      </c>
      <c r="E120" t="s">
        <v>49</v>
      </c>
      <c r="F120" t="s">
        <v>1373</v>
      </c>
      <c r="G120" t="s">
        <v>1374</v>
      </c>
      <c r="H120" t="s">
        <v>25</v>
      </c>
      <c r="I120" t="s">
        <v>26</v>
      </c>
      <c r="J120" t="s">
        <v>183</v>
      </c>
      <c r="K120" t="s">
        <v>103</v>
      </c>
      <c r="L120">
        <v>77036</v>
      </c>
      <c r="M120" t="s">
        <v>104</v>
      </c>
      <c r="N120" t="s">
        <v>1646</v>
      </c>
      <c r="O120" t="s">
        <v>70</v>
      </c>
      <c r="P120" t="s">
        <v>71</v>
      </c>
      <c r="Q120" t="s">
        <v>1647</v>
      </c>
      <c r="R120">
        <v>31.92</v>
      </c>
      <c r="S120">
        <v>2</v>
      </c>
      <c r="T120">
        <v>0.2</v>
      </c>
      <c r="U120">
        <v>2.3940000000000001</v>
      </c>
    </row>
    <row r="121" spans="1:21" x14ac:dyDescent="0.35">
      <c r="A121">
        <v>5327</v>
      </c>
      <c r="B121" t="s">
        <v>8154</v>
      </c>
      <c r="C121" s="1">
        <v>42021</v>
      </c>
      <c r="D121" s="1">
        <v>42026</v>
      </c>
      <c r="E121" t="s">
        <v>49</v>
      </c>
      <c r="F121" t="s">
        <v>5384</v>
      </c>
      <c r="G121" t="s">
        <v>5385</v>
      </c>
      <c r="H121" t="s">
        <v>40</v>
      </c>
      <c r="I121" t="s">
        <v>26</v>
      </c>
      <c r="J121" t="s">
        <v>1483</v>
      </c>
      <c r="K121" t="s">
        <v>1247</v>
      </c>
      <c r="L121">
        <v>1841</v>
      </c>
      <c r="M121" t="s">
        <v>147</v>
      </c>
      <c r="N121" t="s">
        <v>5852</v>
      </c>
      <c r="O121" t="s">
        <v>45</v>
      </c>
      <c r="P121" t="s">
        <v>67</v>
      </c>
      <c r="Q121" t="s">
        <v>5853</v>
      </c>
      <c r="R121">
        <v>6.68</v>
      </c>
      <c r="S121">
        <v>2</v>
      </c>
      <c r="T121">
        <v>0</v>
      </c>
      <c r="U121">
        <v>2.004</v>
      </c>
    </row>
    <row r="122" spans="1:21" x14ac:dyDescent="0.35">
      <c r="A122">
        <v>5256</v>
      </c>
      <c r="B122" t="s">
        <v>8104</v>
      </c>
      <c r="C122" s="1">
        <v>42068</v>
      </c>
      <c r="D122" s="1">
        <v>42070</v>
      </c>
      <c r="E122" t="s">
        <v>22</v>
      </c>
      <c r="F122" t="s">
        <v>1062</v>
      </c>
      <c r="G122" t="s">
        <v>1063</v>
      </c>
      <c r="H122" t="s">
        <v>40</v>
      </c>
      <c r="I122" t="s">
        <v>26</v>
      </c>
      <c r="J122" t="s">
        <v>8105</v>
      </c>
      <c r="K122" t="s">
        <v>146</v>
      </c>
      <c r="L122">
        <v>18018</v>
      </c>
      <c r="M122" t="s">
        <v>147</v>
      </c>
      <c r="N122" t="s">
        <v>6268</v>
      </c>
      <c r="O122" t="s">
        <v>31</v>
      </c>
      <c r="P122" t="s">
        <v>64</v>
      </c>
      <c r="Q122" t="s">
        <v>6269</v>
      </c>
      <c r="R122">
        <v>33.567999999999998</v>
      </c>
      <c r="S122">
        <v>2</v>
      </c>
      <c r="T122">
        <v>0.2</v>
      </c>
      <c r="U122">
        <v>-5.4547999999999996</v>
      </c>
    </row>
    <row r="123" spans="1:21" x14ac:dyDescent="0.35">
      <c r="A123">
        <v>5255</v>
      </c>
      <c r="B123" t="s">
        <v>8104</v>
      </c>
      <c r="C123" s="1">
        <v>42068</v>
      </c>
      <c r="D123" s="1">
        <v>42070</v>
      </c>
      <c r="E123" t="s">
        <v>22</v>
      </c>
      <c r="F123" t="s">
        <v>1062</v>
      </c>
      <c r="G123" t="s">
        <v>1063</v>
      </c>
      <c r="H123" t="s">
        <v>40</v>
      </c>
      <c r="I123" t="s">
        <v>26</v>
      </c>
      <c r="J123" t="s">
        <v>8105</v>
      </c>
      <c r="K123" t="s">
        <v>146</v>
      </c>
      <c r="L123">
        <v>18018</v>
      </c>
      <c r="M123" t="s">
        <v>147</v>
      </c>
      <c r="N123" t="s">
        <v>1843</v>
      </c>
      <c r="O123" t="s">
        <v>31</v>
      </c>
      <c r="P123" t="s">
        <v>35</v>
      </c>
      <c r="Q123" t="s">
        <v>1844</v>
      </c>
      <c r="R123">
        <v>99.372</v>
      </c>
      <c r="S123">
        <v>2</v>
      </c>
      <c r="T123">
        <v>0.3</v>
      </c>
      <c r="U123">
        <v>-7.0979999999999999</v>
      </c>
    </row>
    <row r="124" spans="1:21" x14ac:dyDescent="0.35">
      <c r="A124">
        <v>5211</v>
      </c>
      <c r="B124" t="s">
        <v>8069</v>
      </c>
      <c r="C124" s="1">
        <v>42016</v>
      </c>
      <c r="D124" s="1">
        <v>42022</v>
      </c>
      <c r="E124" t="s">
        <v>49</v>
      </c>
      <c r="F124" t="s">
        <v>3809</v>
      </c>
      <c r="G124" t="s">
        <v>3810</v>
      </c>
      <c r="H124" t="s">
        <v>40</v>
      </c>
      <c r="I124" t="s">
        <v>26</v>
      </c>
      <c r="J124" t="s">
        <v>606</v>
      </c>
      <c r="K124" t="s">
        <v>244</v>
      </c>
      <c r="L124">
        <v>19711</v>
      </c>
      <c r="M124" t="s">
        <v>147</v>
      </c>
      <c r="N124" t="s">
        <v>6101</v>
      </c>
      <c r="O124" t="s">
        <v>45</v>
      </c>
      <c r="P124" t="s">
        <v>58</v>
      </c>
      <c r="Q124" t="s">
        <v>6102</v>
      </c>
      <c r="R124">
        <v>465.18</v>
      </c>
      <c r="S124">
        <v>3</v>
      </c>
      <c r="T124">
        <v>0</v>
      </c>
      <c r="U124">
        <v>120.9468</v>
      </c>
    </row>
    <row r="125" spans="1:21" x14ac:dyDescent="0.35">
      <c r="A125">
        <v>5174</v>
      </c>
      <c r="B125" t="s">
        <v>8049</v>
      </c>
      <c r="C125" s="1">
        <v>42071</v>
      </c>
      <c r="D125" s="1">
        <v>42073</v>
      </c>
      <c r="E125" t="s">
        <v>187</v>
      </c>
      <c r="F125" t="s">
        <v>6758</v>
      </c>
      <c r="G125" t="s">
        <v>6759</v>
      </c>
      <c r="H125" t="s">
        <v>40</v>
      </c>
      <c r="I125" t="s">
        <v>26</v>
      </c>
      <c r="J125" t="s">
        <v>3603</v>
      </c>
      <c r="K125" t="s">
        <v>456</v>
      </c>
      <c r="L125">
        <v>81001</v>
      </c>
      <c r="M125" t="s">
        <v>43</v>
      </c>
      <c r="N125" t="s">
        <v>1266</v>
      </c>
      <c r="O125" t="s">
        <v>45</v>
      </c>
      <c r="P125" t="s">
        <v>67</v>
      </c>
      <c r="Q125" t="s">
        <v>1267</v>
      </c>
      <c r="R125">
        <v>3.4079999999999999</v>
      </c>
      <c r="S125">
        <v>1</v>
      </c>
      <c r="T125">
        <v>0.2</v>
      </c>
      <c r="U125">
        <v>0.89459999999999995</v>
      </c>
    </row>
    <row r="126" spans="1:21" x14ac:dyDescent="0.35">
      <c r="A126">
        <v>5105</v>
      </c>
      <c r="B126" t="s">
        <v>8004</v>
      </c>
      <c r="C126" s="1">
        <v>42089</v>
      </c>
      <c r="D126" s="1">
        <v>42093</v>
      </c>
      <c r="E126" t="s">
        <v>22</v>
      </c>
      <c r="F126" t="s">
        <v>3583</v>
      </c>
      <c r="G126" t="s">
        <v>3584</v>
      </c>
      <c r="H126" t="s">
        <v>25</v>
      </c>
      <c r="I126" t="s">
        <v>26</v>
      </c>
      <c r="J126" t="s">
        <v>145</v>
      </c>
      <c r="K126" t="s">
        <v>146</v>
      </c>
      <c r="L126">
        <v>19140</v>
      </c>
      <c r="M126" t="s">
        <v>147</v>
      </c>
      <c r="N126" t="s">
        <v>291</v>
      </c>
      <c r="O126" t="s">
        <v>70</v>
      </c>
      <c r="P126" t="s">
        <v>160</v>
      </c>
      <c r="Q126" t="s">
        <v>292</v>
      </c>
      <c r="R126">
        <v>16.776</v>
      </c>
      <c r="S126">
        <v>3</v>
      </c>
      <c r="T126">
        <v>0.2</v>
      </c>
      <c r="U126">
        <v>5.0327999999999999</v>
      </c>
    </row>
    <row r="127" spans="1:21" x14ac:dyDescent="0.35">
      <c r="A127">
        <v>5104</v>
      </c>
      <c r="B127" t="s">
        <v>8004</v>
      </c>
      <c r="C127" s="1">
        <v>42089</v>
      </c>
      <c r="D127" s="1">
        <v>42093</v>
      </c>
      <c r="E127" t="s">
        <v>22</v>
      </c>
      <c r="F127" t="s">
        <v>3583</v>
      </c>
      <c r="G127" t="s">
        <v>3584</v>
      </c>
      <c r="H127" t="s">
        <v>25</v>
      </c>
      <c r="I127" t="s">
        <v>26</v>
      </c>
      <c r="J127" t="s">
        <v>145</v>
      </c>
      <c r="K127" t="s">
        <v>146</v>
      </c>
      <c r="L127">
        <v>19140</v>
      </c>
      <c r="M127" t="s">
        <v>147</v>
      </c>
      <c r="N127" t="s">
        <v>631</v>
      </c>
      <c r="O127" t="s">
        <v>45</v>
      </c>
      <c r="P127" t="s">
        <v>89</v>
      </c>
      <c r="Q127" t="s">
        <v>632</v>
      </c>
      <c r="R127">
        <v>40.031999999999996</v>
      </c>
      <c r="S127">
        <v>6</v>
      </c>
      <c r="T127">
        <v>0.2</v>
      </c>
      <c r="U127">
        <v>12.51</v>
      </c>
    </row>
    <row r="128" spans="1:21" x14ac:dyDescent="0.35">
      <c r="A128">
        <v>5089</v>
      </c>
      <c r="B128" t="s">
        <v>7994</v>
      </c>
      <c r="C128" s="1">
        <v>42068</v>
      </c>
      <c r="D128" s="1">
        <v>42072</v>
      </c>
      <c r="E128" t="s">
        <v>49</v>
      </c>
      <c r="F128" t="s">
        <v>3961</v>
      </c>
      <c r="G128" t="s">
        <v>3962</v>
      </c>
      <c r="H128" t="s">
        <v>40</v>
      </c>
      <c r="I128" t="s">
        <v>26</v>
      </c>
      <c r="J128" t="s">
        <v>145</v>
      </c>
      <c r="K128" t="s">
        <v>146</v>
      </c>
      <c r="L128">
        <v>19120</v>
      </c>
      <c r="M128" t="s">
        <v>147</v>
      </c>
      <c r="N128" t="s">
        <v>3129</v>
      </c>
      <c r="O128" t="s">
        <v>45</v>
      </c>
      <c r="P128" t="s">
        <v>74</v>
      </c>
      <c r="Q128" t="s">
        <v>3130</v>
      </c>
      <c r="R128">
        <v>2.556</v>
      </c>
      <c r="S128">
        <v>3</v>
      </c>
      <c r="T128">
        <v>0.7</v>
      </c>
      <c r="U128">
        <v>-1.7891999999999999</v>
      </c>
    </row>
    <row r="129" spans="1:21" x14ac:dyDescent="0.35">
      <c r="A129">
        <v>5088</v>
      </c>
      <c r="B129" t="s">
        <v>7994</v>
      </c>
      <c r="C129" s="1">
        <v>42068</v>
      </c>
      <c r="D129" s="1">
        <v>42072</v>
      </c>
      <c r="E129" t="s">
        <v>49</v>
      </c>
      <c r="F129" t="s">
        <v>3961</v>
      </c>
      <c r="G129" t="s">
        <v>3962</v>
      </c>
      <c r="H129" t="s">
        <v>40</v>
      </c>
      <c r="I129" t="s">
        <v>26</v>
      </c>
      <c r="J129" t="s">
        <v>145</v>
      </c>
      <c r="K129" t="s">
        <v>146</v>
      </c>
      <c r="L129">
        <v>19120</v>
      </c>
      <c r="M129" t="s">
        <v>147</v>
      </c>
      <c r="N129" t="s">
        <v>2153</v>
      </c>
      <c r="O129" t="s">
        <v>70</v>
      </c>
      <c r="P129" t="s">
        <v>160</v>
      </c>
      <c r="Q129" t="s">
        <v>2154</v>
      </c>
      <c r="R129">
        <v>10.311999999999999</v>
      </c>
      <c r="S129">
        <v>1</v>
      </c>
      <c r="T129">
        <v>0.2</v>
      </c>
      <c r="U129">
        <v>-1.2889999999999999</v>
      </c>
    </row>
    <row r="130" spans="1:21" x14ac:dyDescent="0.35">
      <c r="A130">
        <v>5087</v>
      </c>
      <c r="B130" t="s">
        <v>7994</v>
      </c>
      <c r="C130" s="1">
        <v>42068</v>
      </c>
      <c r="D130" s="1">
        <v>42072</v>
      </c>
      <c r="E130" t="s">
        <v>49</v>
      </c>
      <c r="F130" t="s">
        <v>3961</v>
      </c>
      <c r="G130" t="s">
        <v>3962</v>
      </c>
      <c r="H130" t="s">
        <v>40</v>
      </c>
      <c r="I130" t="s">
        <v>26</v>
      </c>
      <c r="J130" t="s">
        <v>145</v>
      </c>
      <c r="K130" t="s">
        <v>146</v>
      </c>
      <c r="L130">
        <v>19120</v>
      </c>
      <c r="M130" t="s">
        <v>147</v>
      </c>
      <c r="N130" t="s">
        <v>7995</v>
      </c>
      <c r="O130" t="s">
        <v>70</v>
      </c>
      <c r="P130" t="s">
        <v>71</v>
      </c>
      <c r="Q130" t="s">
        <v>7996</v>
      </c>
      <c r="R130">
        <v>466.15800000000002</v>
      </c>
      <c r="S130">
        <v>7</v>
      </c>
      <c r="T130">
        <v>0.4</v>
      </c>
      <c r="U130">
        <v>-93.2316</v>
      </c>
    </row>
    <row r="131" spans="1:21" x14ac:dyDescent="0.35">
      <c r="A131">
        <v>5056</v>
      </c>
      <c r="B131" t="s">
        <v>7972</v>
      </c>
      <c r="C131" s="1">
        <v>42007</v>
      </c>
      <c r="D131" s="1">
        <v>42012</v>
      </c>
      <c r="E131" t="s">
        <v>22</v>
      </c>
      <c r="F131" t="s">
        <v>7266</v>
      </c>
      <c r="G131" t="s">
        <v>7267</v>
      </c>
      <c r="H131" t="s">
        <v>25</v>
      </c>
      <c r="I131" t="s">
        <v>26</v>
      </c>
      <c r="J131" t="s">
        <v>816</v>
      </c>
      <c r="K131" t="s">
        <v>103</v>
      </c>
      <c r="L131">
        <v>75217</v>
      </c>
      <c r="M131" t="s">
        <v>104</v>
      </c>
      <c r="N131" t="s">
        <v>2285</v>
      </c>
      <c r="O131" t="s">
        <v>31</v>
      </c>
      <c r="P131" t="s">
        <v>32</v>
      </c>
      <c r="Q131" t="s">
        <v>2286</v>
      </c>
      <c r="R131">
        <v>1352.3976</v>
      </c>
      <c r="S131">
        <v>9</v>
      </c>
      <c r="T131">
        <v>0.32</v>
      </c>
      <c r="U131">
        <v>-437.54039999999998</v>
      </c>
    </row>
    <row r="132" spans="1:21" x14ac:dyDescent="0.35">
      <c r="A132">
        <v>5055</v>
      </c>
      <c r="B132" t="s">
        <v>7972</v>
      </c>
      <c r="C132" s="1">
        <v>42007</v>
      </c>
      <c r="D132" s="1">
        <v>42012</v>
      </c>
      <c r="E132" t="s">
        <v>22</v>
      </c>
      <c r="F132" t="s">
        <v>7266</v>
      </c>
      <c r="G132" t="s">
        <v>7267</v>
      </c>
      <c r="H132" t="s">
        <v>25</v>
      </c>
      <c r="I132" t="s">
        <v>26</v>
      </c>
      <c r="J132" t="s">
        <v>816</v>
      </c>
      <c r="K132" t="s">
        <v>103</v>
      </c>
      <c r="L132">
        <v>75217</v>
      </c>
      <c r="M132" t="s">
        <v>104</v>
      </c>
      <c r="N132" t="s">
        <v>1762</v>
      </c>
      <c r="O132" t="s">
        <v>45</v>
      </c>
      <c r="P132" t="s">
        <v>67</v>
      </c>
      <c r="Q132" t="s">
        <v>1763</v>
      </c>
      <c r="R132">
        <v>7.056</v>
      </c>
      <c r="S132">
        <v>3</v>
      </c>
      <c r="T132">
        <v>0.2</v>
      </c>
      <c r="U132">
        <v>0.79379999999999995</v>
      </c>
    </row>
    <row r="133" spans="1:21" x14ac:dyDescent="0.35">
      <c r="A133">
        <v>5054</v>
      </c>
      <c r="B133" t="s">
        <v>7972</v>
      </c>
      <c r="C133" s="1">
        <v>42007</v>
      </c>
      <c r="D133" s="1">
        <v>42012</v>
      </c>
      <c r="E133" t="s">
        <v>22</v>
      </c>
      <c r="F133" t="s">
        <v>7266</v>
      </c>
      <c r="G133" t="s">
        <v>7267</v>
      </c>
      <c r="H133" t="s">
        <v>25</v>
      </c>
      <c r="I133" t="s">
        <v>26</v>
      </c>
      <c r="J133" t="s">
        <v>816</v>
      </c>
      <c r="K133" t="s">
        <v>103</v>
      </c>
      <c r="L133">
        <v>75217</v>
      </c>
      <c r="M133" t="s">
        <v>104</v>
      </c>
      <c r="N133" t="s">
        <v>3027</v>
      </c>
      <c r="O133" t="s">
        <v>70</v>
      </c>
      <c r="P133" t="s">
        <v>160</v>
      </c>
      <c r="Q133" t="s">
        <v>3028</v>
      </c>
      <c r="R133">
        <v>398.4</v>
      </c>
      <c r="S133">
        <v>5</v>
      </c>
      <c r="T133">
        <v>0.2</v>
      </c>
      <c r="U133">
        <v>84.66</v>
      </c>
    </row>
    <row r="134" spans="1:21" x14ac:dyDescent="0.35">
      <c r="A134">
        <v>4959</v>
      </c>
      <c r="B134" t="s">
        <v>7902</v>
      </c>
      <c r="C134" s="1">
        <v>42083</v>
      </c>
      <c r="D134" s="1">
        <v>42089</v>
      </c>
      <c r="E134" t="s">
        <v>49</v>
      </c>
      <c r="F134" t="s">
        <v>2489</v>
      </c>
      <c r="G134" t="s">
        <v>2490</v>
      </c>
      <c r="H134" t="s">
        <v>25</v>
      </c>
      <c r="I134" t="s">
        <v>26</v>
      </c>
      <c r="J134" t="s">
        <v>4222</v>
      </c>
      <c r="K134" t="s">
        <v>103</v>
      </c>
      <c r="L134">
        <v>75007</v>
      </c>
      <c r="M134" t="s">
        <v>104</v>
      </c>
      <c r="N134" t="s">
        <v>7903</v>
      </c>
      <c r="O134" t="s">
        <v>45</v>
      </c>
      <c r="P134" t="s">
        <v>268</v>
      </c>
      <c r="Q134" t="s">
        <v>562</v>
      </c>
      <c r="R134">
        <v>18.864000000000001</v>
      </c>
      <c r="S134">
        <v>9</v>
      </c>
      <c r="T134">
        <v>0.2</v>
      </c>
      <c r="U134">
        <v>6.1307999999999998</v>
      </c>
    </row>
    <row r="135" spans="1:21" x14ac:dyDescent="0.35">
      <c r="A135">
        <v>4958</v>
      </c>
      <c r="B135" t="s">
        <v>7902</v>
      </c>
      <c r="C135" s="1">
        <v>42083</v>
      </c>
      <c r="D135" s="1">
        <v>42089</v>
      </c>
      <c r="E135" t="s">
        <v>49</v>
      </c>
      <c r="F135" t="s">
        <v>2489</v>
      </c>
      <c r="G135" t="s">
        <v>2490</v>
      </c>
      <c r="H135" t="s">
        <v>25</v>
      </c>
      <c r="I135" t="s">
        <v>26</v>
      </c>
      <c r="J135" t="s">
        <v>4222</v>
      </c>
      <c r="K135" t="s">
        <v>103</v>
      </c>
      <c r="L135">
        <v>75007</v>
      </c>
      <c r="M135" t="s">
        <v>104</v>
      </c>
      <c r="N135" t="s">
        <v>5677</v>
      </c>
      <c r="O135" t="s">
        <v>45</v>
      </c>
      <c r="P135" t="s">
        <v>74</v>
      </c>
      <c r="Q135" t="s">
        <v>5678</v>
      </c>
      <c r="R135">
        <v>2.512</v>
      </c>
      <c r="S135">
        <v>2</v>
      </c>
      <c r="T135">
        <v>0.8</v>
      </c>
      <c r="U135">
        <v>-4.3959999999999999</v>
      </c>
    </row>
    <row r="136" spans="1:21" x14ac:dyDescent="0.35">
      <c r="A136">
        <v>4954</v>
      </c>
      <c r="B136" t="s">
        <v>7900</v>
      </c>
      <c r="C136" s="1">
        <v>42079</v>
      </c>
      <c r="D136" s="1">
        <v>42083</v>
      </c>
      <c r="E136" t="s">
        <v>49</v>
      </c>
      <c r="F136" t="s">
        <v>843</v>
      </c>
      <c r="G136" t="s">
        <v>844</v>
      </c>
      <c r="H136" t="s">
        <v>40</v>
      </c>
      <c r="I136" t="s">
        <v>26</v>
      </c>
      <c r="J136" t="s">
        <v>265</v>
      </c>
      <c r="K136" t="s">
        <v>266</v>
      </c>
      <c r="L136">
        <v>10009</v>
      </c>
      <c r="M136" t="s">
        <v>147</v>
      </c>
      <c r="N136" t="s">
        <v>5315</v>
      </c>
      <c r="O136" t="s">
        <v>70</v>
      </c>
      <c r="P136" t="s">
        <v>71</v>
      </c>
      <c r="Q136" t="s">
        <v>5316</v>
      </c>
      <c r="R136">
        <v>85.9</v>
      </c>
      <c r="S136">
        <v>2</v>
      </c>
      <c r="T136">
        <v>0</v>
      </c>
      <c r="U136">
        <v>2.577</v>
      </c>
    </row>
    <row r="137" spans="1:21" x14ac:dyDescent="0.35">
      <c r="A137">
        <v>4943</v>
      </c>
      <c r="B137" t="s">
        <v>7890</v>
      </c>
      <c r="C137" s="1">
        <v>42041</v>
      </c>
      <c r="D137" s="1">
        <v>42048</v>
      </c>
      <c r="E137" t="s">
        <v>49</v>
      </c>
      <c r="F137" t="s">
        <v>5118</v>
      </c>
      <c r="G137" t="s">
        <v>5119</v>
      </c>
      <c r="H137" t="s">
        <v>25</v>
      </c>
      <c r="I137" t="s">
        <v>26</v>
      </c>
      <c r="J137" t="s">
        <v>520</v>
      </c>
      <c r="K137" t="s">
        <v>244</v>
      </c>
      <c r="L137">
        <v>19805</v>
      </c>
      <c r="M137" t="s">
        <v>147</v>
      </c>
      <c r="N137" t="s">
        <v>3455</v>
      </c>
      <c r="O137" t="s">
        <v>45</v>
      </c>
      <c r="P137" t="s">
        <v>67</v>
      </c>
      <c r="Q137" t="s">
        <v>3456</v>
      </c>
      <c r="R137">
        <v>5.68</v>
      </c>
      <c r="S137">
        <v>2</v>
      </c>
      <c r="T137">
        <v>0</v>
      </c>
      <c r="U137">
        <v>1.7607999999999999</v>
      </c>
    </row>
    <row r="138" spans="1:21" x14ac:dyDescent="0.35">
      <c r="A138">
        <v>4942</v>
      </c>
      <c r="B138" t="s">
        <v>7890</v>
      </c>
      <c r="C138" s="1">
        <v>42041</v>
      </c>
      <c r="D138" s="1">
        <v>42048</v>
      </c>
      <c r="E138" t="s">
        <v>49</v>
      </c>
      <c r="F138" t="s">
        <v>5118</v>
      </c>
      <c r="G138" t="s">
        <v>5119</v>
      </c>
      <c r="H138" t="s">
        <v>25</v>
      </c>
      <c r="I138" t="s">
        <v>26</v>
      </c>
      <c r="J138" t="s">
        <v>520</v>
      </c>
      <c r="K138" t="s">
        <v>244</v>
      </c>
      <c r="L138">
        <v>19805</v>
      </c>
      <c r="M138" t="s">
        <v>147</v>
      </c>
      <c r="N138" t="s">
        <v>6584</v>
      </c>
      <c r="O138" t="s">
        <v>31</v>
      </c>
      <c r="P138" t="s">
        <v>32</v>
      </c>
      <c r="Q138" t="s">
        <v>6585</v>
      </c>
      <c r="R138">
        <v>283.92</v>
      </c>
      <c r="S138">
        <v>4</v>
      </c>
      <c r="T138">
        <v>0</v>
      </c>
      <c r="U138">
        <v>82.336799999999997</v>
      </c>
    </row>
    <row r="139" spans="1:21" x14ac:dyDescent="0.35">
      <c r="A139">
        <v>4941</v>
      </c>
      <c r="B139" t="s">
        <v>7890</v>
      </c>
      <c r="C139" s="1">
        <v>42041</v>
      </c>
      <c r="D139" s="1">
        <v>42048</v>
      </c>
      <c r="E139" t="s">
        <v>49</v>
      </c>
      <c r="F139" t="s">
        <v>5118</v>
      </c>
      <c r="G139" t="s">
        <v>5119</v>
      </c>
      <c r="H139" t="s">
        <v>25</v>
      </c>
      <c r="I139" t="s">
        <v>26</v>
      </c>
      <c r="J139" t="s">
        <v>520</v>
      </c>
      <c r="K139" t="s">
        <v>244</v>
      </c>
      <c r="L139">
        <v>19805</v>
      </c>
      <c r="M139" t="s">
        <v>147</v>
      </c>
      <c r="N139" t="s">
        <v>3503</v>
      </c>
      <c r="O139" t="s">
        <v>31</v>
      </c>
      <c r="P139" t="s">
        <v>35</v>
      </c>
      <c r="Q139" t="s">
        <v>3504</v>
      </c>
      <c r="R139">
        <v>1268.82</v>
      </c>
      <c r="S139">
        <v>9</v>
      </c>
      <c r="T139">
        <v>0</v>
      </c>
      <c r="U139">
        <v>266.4522</v>
      </c>
    </row>
    <row r="140" spans="1:21" x14ac:dyDescent="0.35">
      <c r="A140">
        <v>4936</v>
      </c>
      <c r="B140" t="s">
        <v>7881</v>
      </c>
      <c r="C140" s="1">
        <v>42078</v>
      </c>
      <c r="D140" s="1">
        <v>42084</v>
      </c>
      <c r="E140" t="s">
        <v>49</v>
      </c>
      <c r="F140" t="s">
        <v>7882</v>
      </c>
      <c r="G140" t="s">
        <v>7883</v>
      </c>
      <c r="H140" t="s">
        <v>40</v>
      </c>
      <c r="I140" t="s">
        <v>26</v>
      </c>
      <c r="J140" t="s">
        <v>7884</v>
      </c>
      <c r="K140" t="s">
        <v>120</v>
      </c>
      <c r="L140">
        <v>84043</v>
      </c>
      <c r="M140" t="s">
        <v>43</v>
      </c>
      <c r="N140" t="s">
        <v>7885</v>
      </c>
      <c r="O140" t="s">
        <v>70</v>
      </c>
      <c r="P140" t="s">
        <v>71</v>
      </c>
      <c r="Q140" t="s">
        <v>7886</v>
      </c>
      <c r="R140">
        <v>16.776</v>
      </c>
      <c r="S140">
        <v>3</v>
      </c>
      <c r="T140">
        <v>0.2</v>
      </c>
      <c r="U140">
        <v>1.6776</v>
      </c>
    </row>
    <row r="141" spans="1:21" x14ac:dyDescent="0.35">
      <c r="A141">
        <v>4859</v>
      </c>
      <c r="B141" t="s">
        <v>7829</v>
      </c>
      <c r="C141" s="1">
        <v>42017</v>
      </c>
      <c r="D141" s="1">
        <v>42021</v>
      </c>
      <c r="E141" t="s">
        <v>49</v>
      </c>
      <c r="F141" t="s">
        <v>1463</v>
      </c>
      <c r="G141" t="s">
        <v>1464</v>
      </c>
      <c r="H141" t="s">
        <v>25</v>
      </c>
      <c r="I141" t="s">
        <v>26</v>
      </c>
      <c r="J141" t="s">
        <v>41</v>
      </c>
      <c r="K141" t="s">
        <v>42</v>
      </c>
      <c r="L141">
        <v>90004</v>
      </c>
      <c r="M141" t="s">
        <v>43</v>
      </c>
      <c r="N141" t="s">
        <v>7830</v>
      </c>
      <c r="O141" t="s">
        <v>31</v>
      </c>
      <c r="P141" t="s">
        <v>64</v>
      </c>
      <c r="Q141" t="s">
        <v>7831</v>
      </c>
      <c r="R141">
        <v>464.85</v>
      </c>
      <c r="S141">
        <v>9</v>
      </c>
      <c r="T141">
        <v>0</v>
      </c>
      <c r="U141">
        <v>92.97</v>
      </c>
    </row>
    <row r="142" spans="1:21" x14ac:dyDescent="0.35">
      <c r="A142">
        <v>4858</v>
      </c>
      <c r="B142" t="s">
        <v>7829</v>
      </c>
      <c r="C142" s="1">
        <v>42017</v>
      </c>
      <c r="D142" s="1">
        <v>42021</v>
      </c>
      <c r="E142" t="s">
        <v>49</v>
      </c>
      <c r="F142" t="s">
        <v>1463</v>
      </c>
      <c r="G142" t="s">
        <v>1464</v>
      </c>
      <c r="H142" t="s">
        <v>25</v>
      </c>
      <c r="I142" t="s">
        <v>26</v>
      </c>
      <c r="J142" t="s">
        <v>41</v>
      </c>
      <c r="K142" t="s">
        <v>42</v>
      </c>
      <c r="L142">
        <v>90004</v>
      </c>
      <c r="M142" t="s">
        <v>43</v>
      </c>
      <c r="N142" t="s">
        <v>1102</v>
      </c>
      <c r="O142" t="s">
        <v>31</v>
      </c>
      <c r="P142" t="s">
        <v>64</v>
      </c>
      <c r="Q142" t="s">
        <v>1103</v>
      </c>
      <c r="R142">
        <v>77.599999999999994</v>
      </c>
      <c r="S142">
        <v>4</v>
      </c>
      <c r="T142">
        <v>0</v>
      </c>
      <c r="U142">
        <v>38.024000000000001</v>
      </c>
    </row>
    <row r="143" spans="1:21" x14ac:dyDescent="0.35">
      <c r="A143">
        <v>4857</v>
      </c>
      <c r="B143" t="s">
        <v>7829</v>
      </c>
      <c r="C143" s="1">
        <v>42017</v>
      </c>
      <c r="D143" s="1">
        <v>42021</v>
      </c>
      <c r="E143" t="s">
        <v>49</v>
      </c>
      <c r="F143" t="s">
        <v>1463</v>
      </c>
      <c r="G143" t="s">
        <v>1464</v>
      </c>
      <c r="H143" t="s">
        <v>25</v>
      </c>
      <c r="I143" t="s">
        <v>26</v>
      </c>
      <c r="J143" t="s">
        <v>41</v>
      </c>
      <c r="K143" t="s">
        <v>42</v>
      </c>
      <c r="L143">
        <v>90004</v>
      </c>
      <c r="M143" t="s">
        <v>43</v>
      </c>
      <c r="N143" t="s">
        <v>2756</v>
      </c>
      <c r="O143" t="s">
        <v>45</v>
      </c>
      <c r="P143" t="s">
        <v>74</v>
      </c>
      <c r="Q143" t="s">
        <v>2757</v>
      </c>
      <c r="R143">
        <v>70.007999999999996</v>
      </c>
      <c r="S143">
        <v>3</v>
      </c>
      <c r="T143">
        <v>0.2</v>
      </c>
      <c r="U143">
        <v>24.502800000000001</v>
      </c>
    </row>
    <row r="144" spans="1:21" x14ac:dyDescent="0.35">
      <c r="A144">
        <v>4795</v>
      </c>
      <c r="B144" t="s">
        <v>7786</v>
      </c>
      <c r="C144" s="1">
        <v>42079</v>
      </c>
      <c r="D144" s="1">
        <v>42086</v>
      </c>
      <c r="E144" t="s">
        <v>49</v>
      </c>
      <c r="F144" t="s">
        <v>7787</v>
      </c>
      <c r="G144" t="s">
        <v>7788</v>
      </c>
      <c r="H144" t="s">
        <v>40</v>
      </c>
      <c r="I144" t="s">
        <v>26</v>
      </c>
      <c r="J144" t="s">
        <v>41</v>
      </c>
      <c r="K144" t="s">
        <v>42</v>
      </c>
      <c r="L144">
        <v>90036</v>
      </c>
      <c r="M144" t="s">
        <v>43</v>
      </c>
      <c r="N144" t="s">
        <v>7156</v>
      </c>
      <c r="O144" t="s">
        <v>31</v>
      </c>
      <c r="P144" t="s">
        <v>64</v>
      </c>
      <c r="Q144" t="s">
        <v>7157</v>
      </c>
      <c r="R144">
        <v>43.13</v>
      </c>
      <c r="S144">
        <v>1</v>
      </c>
      <c r="T144">
        <v>0</v>
      </c>
      <c r="U144">
        <v>18.114599999999999</v>
      </c>
    </row>
    <row r="145" spans="1:21" x14ac:dyDescent="0.35">
      <c r="A145">
        <v>4768</v>
      </c>
      <c r="B145" t="s">
        <v>7763</v>
      </c>
      <c r="C145" s="1">
        <v>42072</v>
      </c>
      <c r="D145" s="1">
        <v>42075</v>
      </c>
      <c r="E145" t="s">
        <v>187</v>
      </c>
      <c r="F145" t="s">
        <v>3101</v>
      </c>
      <c r="G145" t="s">
        <v>3102</v>
      </c>
      <c r="H145" t="s">
        <v>40</v>
      </c>
      <c r="I145" t="s">
        <v>26</v>
      </c>
      <c r="J145" t="s">
        <v>679</v>
      </c>
      <c r="K145" t="s">
        <v>103</v>
      </c>
      <c r="L145">
        <v>78207</v>
      </c>
      <c r="M145" t="s">
        <v>104</v>
      </c>
      <c r="N145" t="s">
        <v>4769</v>
      </c>
      <c r="O145" t="s">
        <v>70</v>
      </c>
      <c r="P145" t="s">
        <v>71</v>
      </c>
      <c r="Q145" t="s">
        <v>4770</v>
      </c>
      <c r="R145">
        <v>359.88</v>
      </c>
      <c r="S145">
        <v>3</v>
      </c>
      <c r="T145">
        <v>0.2</v>
      </c>
      <c r="U145">
        <v>22.4925</v>
      </c>
    </row>
    <row r="146" spans="1:21" x14ac:dyDescent="0.35">
      <c r="A146">
        <v>4767</v>
      </c>
      <c r="B146" t="s">
        <v>7763</v>
      </c>
      <c r="C146" s="1">
        <v>42072</v>
      </c>
      <c r="D146" s="1">
        <v>42075</v>
      </c>
      <c r="E146" t="s">
        <v>187</v>
      </c>
      <c r="F146" t="s">
        <v>3101</v>
      </c>
      <c r="G146" t="s">
        <v>3102</v>
      </c>
      <c r="H146" t="s">
        <v>40</v>
      </c>
      <c r="I146" t="s">
        <v>26</v>
      </c>
      <c r="J146" t="s">
        <v>679</v>
      </c>
      <c r="K146" t="s">
        <v>103</v>
      </c>
      <c r="L146">
        <v>78207</v>
      </c>
      <c r="M146" t="s">
        <v>104</v>
      </c>
      <c r="N146" t="s">
        <v>2821</v>
      </c>
      <c r="O146" t="s">
        <v>70</v>
      </c>
      <c r="P146" t="s">
        <v>160</v>
      </c>
      <c r="Q146" t="s">
        <v>2822</v>
      </c>
      <c r="R146">
        <v>113.52</v>
      </c>
      <c r="S146">
        <v>5</v>
      </c>
      <c r="T146">
        <v>0.2</v>
      </c>
      <c r="U146">
        <v>29.798999999999999</v>
      </c>
    </row>
    <row r="147" spans="1:21" x14ac:dyDescent="0.35">
      <c r="A147">
        <v>4740</v>
      </c>
      <c r="B147" t="s">
        <v>7740</v>
      </c>
      <c r="C147" s="1">
        <v>42053</v>
      </c>
      <c r="D147" s="1">
        <v>42059</v>
      </c>
      <c r="E147" t="s">
        <v>49</v>
      </c>
      <c r="F147" t="s">
        <v>1303</v>
      </c>
      <c r="G147" t="s">
        <v>1304</v>
      </c>
      <c r="H147" t="s">
        <v>25</v>
      </c>
      <c r="I147" t="s">
        <v>26</v>
      </c>
      <c r="J147" t="s">
        <v>1175</v>
      </c>
      <c r="K147" t="s">
        <v>42</v>
      </c>
      <c r="L147">
        <v>90805</v>
      </c>
      <c r="M147" t="s">
        <v>43</v>
      </c>
      <c r="N147" t="s">
        <v>3814</v>
      </c>
      <c r="O147" t="s">
        <v>31</v>
      </c>
      <c r="P147" t="s">
        <v>55</v>
      </c>
      <c r="Q147" t="s">
        <v>3815</v>
      </c>
      <c r="R147">
        <v>35.543999999999997</v>
      </c>
      <c r="S147">
        <v>1</v>
      </c>
      <c r="T147">
        <v>0.2</v>
      </c>
      <c r="U147">
        <v>-0.88859999999999995</v>
      </c>
    </row>
    <row r="148" spans="1:21" x14ac:dyDescent="0.35">
      <c r="A148">
        <v>4739</v>
      </c>
      <c r="B148" t="s">
        <v>7740</v>
      </c>
      <c r="C148" s="1">
        <v>42053</v>
      </c>
      <c r="D148" s="1">
        <v>42059</v>
      </c>
      <c r="E148" t="s">
        <v>49</v>
      </c>
      <c r="F148" t="s">
        <v>1303</v>
      </c>
      <c r="G148" t="s">
        <v>1304</v>
      </c>
      <c r="H148" t="s">
        <v>25</v>
      </c>
      <c r="I148" t="s">
        <v>26</v>
      </c>
      <c r="J148" t="s">
        <v>1175</v>
      </c>
      <c r="K148" t="s">
        <v>42</v>
      </c>
      <c r="L148">
        <v>90805</v>
      </c>
      <c r="M148" t="s">
        <v>43</v>
      </c>
      <c r="N148" t="s">
        <v>2259</v>
      </c>
      <c r="O148" t="s">
        <v>45</v>
      </c>
      <c r="P148" t="s">
        <v>46</v>
      </c>
      <c r="Q148" t="s">
        <v>2260</v>
      </c>
      <c r="R148">
        <v>61.06</v>
      </c>
      <c r="S148">
        <v>2</v>
      </c>
      <c r="T148">
        <v>0</v>
      </c>
      <c r="U148">
        <v>28.087599999999998</v>
      </c>
    </row>
    <row r="149" spans="1:21" x14ac:dyDescent="0.35">
      <c r="A149">
        <v>4734</v>
      </c>
      <c r="B149" t="s">
        <v>7737</v>
      </c>
      <c r="C149" s="1">
        <v>42092</v>
      </c>
      <c r="D149" s="1">
        <v>42094</v>
      </c>
      <c r="E149" t="s">
        <v>22</v>
      </c>
      <c r="F149" t="s">
        <v>5089</v>
      </c>
      <c r="G149" t="s">
        <v>5090</v>
      </c>
      <c r="H149" t="s">
        <v>25</v>
      </c>
      <c r="I149" t="s">
        <v>26</v>
      </c>
      <c r="J149" t="s">
        <v>949</v>
      </c>
      <c r="K149" t="s">
        <v>42</v>
      </c>
      <c r="L149">
        <v>92105</v>
      </c>
      <c r="M149" t="s">
        <v>43</v>
      </c>
      <c r="N149" t="s">
        <v>6352</v>
      </c>
      <c r="O149" t="s">
        <v>31</v>
      </c>
      <c r="P149" t="s">
        <v>64</v>
      </c>
      <c r="Q149" t="s">
        <v>6353</v>
      </c>
      <c r="R149">
        <v>19.920000000000002</v>
      </c>
      <c r="S149">
        <v>3</v>
      </c>
      <c r="T149">
        <v>0</v>
      </c>
      <c r="U149">
        <v>9.5616000000000003</v>
      </c>
    </row>
    <row r="150" spans="1:21" x14ac:dyDescent="0.35">
      <c r="A150">
        <v>4733</v>
      </c>
      <c r="B150" t="s">
        <v>7737</v>
      </c>
      <c r="C150" s="1">
        <v>42092</v>
      </c>
      <c r="D150" s="1">
        <v>42094</v>
      </c>
      <c r="E150" t="s">
        <v>22</v>
      </c>
      <c r="F150" t="s">
        <v>5089</v>
      </c>
      <c r="G150" t="s">
        <v>5090</v>
      </c>
      <c r="H150" t="s">
        <v>25</v>
      </c>
      <c r="I150" t="s">
        <v>26</v>
      </c>
      <c r="J150" t="s">
        <v>949</v>
      </c>
      <c r="K150" t="s">
        <v>42</v>
      </c>
      <c r="L150">
        <v>92105</v>
      </c>
      <c r="M150" t="s">
        <v>43</v>
      </c>
      <c r="N150" t="s">
        <v>3645</v>
      </c>
      <c r="O150" t="s">
        <v>70</v>
      </c>
      <c r="P150" t="s">
        <v>160</v>
      </c>
      <c r="Q150" t="s">
        <v>3646</v>
      </c>
      <c r="R150">
        <v>53.25</v>
      </c>
      <c r="S150">
        <v>3</v>
      </c>
      <c r="T150">
        <v>0</v>
      </c>
      <c r="U150">
        <v>20.767499999999998</v>
      </c>
    </row>
    <row r="151" spans="1:21" x14ac:dyDescent="0.35">
      <c r="A151">
        <v>4732</v>
      </c>
      <c r="B151" t="s">
        <v>7737</v>
      </c>
      <c r="C151" s="1">
        <v>42092</v>
      </c>
      <c r="D151" s="1">
        <v>42094</v>
      </c>
      <c r="E151" t="s">
        <v>22</v>
      </c>
      <c r="F151" t="s">
        <v>5089</v>
      </c>
      <c r="G151" t="s">
        <v>5090</v>
      </c>
      <c r="H151" t="s">
        <v>25</v>
      </c>
      <c r="I151" t="s">
        <v>26</v>
      </c>
      <c r="J151" t="s">
        <v>949</v>
      </c>
      <c r="K151" t="s">
        <v>42</v>
      </c>
      <c r="L151">
        <v>92105</v>
      </c>
      <c r="M151" t="s">
        <v>43</v>
      </c>
      <c r="N151" t="s">
        <v>4512</v>
      </c>
      <c r="O151" t="s">
        <v>45</v>
      </c>
      <c r="P151" t="s">
        <v>89</v>
      </c>
      <c r="Q151" t="s">
        <v>4513</v>
      </c>
      <c r="R151">
        <v>9.8699999999999992</v>
      </c>
      <c r="S151">
        <v>3</v>
      </c>
      <c r="T151">
        <v>0</v>
      </c>
      <c r="U151">
        <v>4.5401999999999996</v>
      </c>
    </row>
    <row r="152" spans="1:21" x14ac:dyDescent="0.35">
      <c r="A152">
        <v>4731</v>
      </c>
      <c r="B152" t="s">
        <v>7737</v>
      </c>
      <c r="C152" s="1">
        <v>42092</v>
      </c>
      <c r="D152" s="1">
        <v>42094</v>
      </c>
      <c r="E152" t="s">
        <v>22</v>
      </c>
      <c r="F152" t="s">
        <v>5089</v>
      </c>
      <c r="G152" t="s">
        <v>5090</v>
      </c>
      <c r="H152" t="s">
        <v>25</v>
      </c>
      <c r="I152" t="s">
        <v>26</v>
      </c>
      <c r="J152" t="s">
        <v>949</v>
      </c>
      <c r="K152" t="s">
        <v>42</v>
      </c>
      <c r="L152">
        <v>92105</v>
      </c>
      <c r="M152" t="s">
        <v>43</v>
      </c>
      <c r="N152" t="s">
        <v>569</v>
      </c>
      <c r="O152" t="s">
        <v>45</v>
      </c>
      <c r="P152" t="s">
        <v>89</v>
      </c>
      <c r="Q152" t="s">
        <v>570</v>
      </c>
      <c r="R152">
        <v>212.64</v>
      </c>
      <c r="S152">
        <v>6</v>
      </c>
      <c r="T152">
        <v>0</v>
      </c>
      <c r="U152">
        <v>99.940799999999996</v>
      </c>
    </row>
    <row r="153" spans="1:21" x14ac:dyDescent="0.35">
      <c r="A153">
        <v>4557</v>
      </c>
      <c r="B153" t="s">
        <v>7600</v>
      </c>
      <c r="C153" s="1">
        <v>42086</v>
      </c>
      <c r="D153" s="1">
        <v>42089</v>
      </c>
      <c r="E153" t="s">
        <v>187</v>
      </c>
      <c r="F153" t="s">
        <v>4151</v>
      </c>
      <c r="G153" t="s">
        <v>4152</v>
      </c>
      <c r="H153" t="s">
        <v>25</v>
      </c>
      <c r="I153" t="s">
        <v>26</v>
      </c>
      <c r="J153" t="s">
        <v>2584</v>
      </c>
      <c r="K153" t="s">
        <v>382</v>
      </c>
      <c r="L153">
        <v>29501</v>
      </c>
      <c r="M153" t="s">
        <v>29</v>
      </c>
      <c r="N153" t="s">
        <v>2736</v>
      </c>
      <c r="O153" t="s">
        <v>45</v>
      </c>
      <c r="P153" t="s">
        <v>58</v>
      </c>
      <c r="Q153" t="s">
        <v>2737</v>
      </c>
      <c r="R153">
        <v>27.92</v>
      </c>
      <c r="S153">
        <v>4</v>
      </c>
      <c r="T153">
        <v>0</v>
      </c>
      <c r="U153">
        <v>0.55840000000000001</v>
      </c>
    </row>
    <row r="154" spans="1:21" x14ac:dyDescent="0.35">
      <c r="A154">
        <v>4556</v>
      </c>
      <c r="B154" t="s">
        <v>7600</v>
      </c>
      <c r="C154" s="1">
        <v>42086</v>
      </c>
      <c r="D154" s="1">
        <v>42089</v>
      </c>
      <c r="E154" t="s">
        <v>187</v>
      </c>
      <c r="F154" t="s">
        <v>4151</v>
      </c>
      <c r="G154" t="s">
        <v>4152</v>
      </c>
      <c r="H154" t="s">
        <v>25</v>
      </c>
      <c r="I154" t="s">
        <v>26</v>
      </c>
      <c r="J154" t="s">
        <v>2584</v>
      </c>
      <c r="K154" t="s">
        <v>382</v>
      </c>
      <c r="L154">
        <v>29501</v>
      </c>
      <c r="M154" t="s">
        <v>29</v>
      </c>
      <c r="N154" t="s">
        <v>2140</v>
      </c>
      <c r="O154" t="s">
        <v>45</v>
      </c>
      <c r="P154" t="s">
        <v>268</v>
      </c>
      <c r="Q154" t="s">
        <v>562</v>
      </c>
      <c r="R154">
        <v>31.56</v>
      </c>
      <c r="S154">
        <v>4</v>
      </c>
      <c r="T154">
        <v>0</v>
      </c>
      <c r="U154">
        <v>14.202</v>
      </c>
    </row>
    <row r="155" spans="1:21" x14ac:dyDescent="0.35">
      <c r="A155">
        <v>4541</v>
      </c>
      <c r="B155" t="s">
        <v>7585</v>
      </c>
      <c r="C155" s="1">
        <v>42062</v>
      </c>
      <c r="D155" s="1">
        <v>42065</v>
      </c>
      <c r="E155" t="s">
        <v>49</v>
      </c>
      <c r="F155" t="s">
        <v>219</v>
      </c>
      <c r="G155" t="s">
        <v>220</v>
      </c>
      <c r="H155" t="s">
        <v>40</v>
      </c>
      <c r="I155" t="s">
        <v>26</v>
      </c>
      <c r="J155" t="s">
        <v>3585</v>
      </c>
      <c r="K155" t="s">
        <v>1402</v>
      </c>
      <c r="L155">
        <v>2908</v>
      </c>
      <c r="M155" t="s">
        <v>147</v>
      </c>
      <c r="N155" t="s">
        <v>6569</v>
      </c>
      <c r="O155" t="s">
        <v>31</v>
      </c>
      <c r="P155" t="s">
        <v>55</v>
      </c>
      <c r="Q155" t="s">
        <v>6570</v>
      </c>
      <c r="R155">
        <v>493.92</v>
      </c>
      <c r="S155">
        <v>7</v>
      </c>
      <c r="T155">
        <v>0.3</v>
      </c>
      <c r="U155">
        <v>-28.224</v>
      </c>
    </row>
    <row r="156" spans="1:21" x14ac:dyDescent="0.35">
      <c r="A156">
        <v>4540</v>
      </c>
      <c r="B156" t="s">
        <v>7585</v>
      </c>
      <c r="C156" s="1">
        <v>42062</v>
      </c>
      <c r="D156" s="1">
        <v>42065</v>
      </c>
      <c r="E156" t="s">
        <v>49</v>
      </c>
      <c r="F156" t="s">
        <v>219</v>
      </c>
      <c r="G156" t="s">
        <v>220</v>
      </c>
      <c r="H156" t="s">
        <v>40</v>
      </c>
      <c r="I156" t="s">
        <v>26</v>
      </c>
      <c r="J156" t="s">
        <v>3585</v>
      </c>
      <c r="K156" t="s">
        <v>1402</v>
      </c>
      <c r="L156">
        <v>2908</v>
      </c>
      <c r="M156" t="s">
        <v>147</v>
      </c>
      <c r="N156" t="s">
        <v>1981</v>
      </c>
      <c r="O156" t="s">
        <v>70</v>
      </c>
      <c r="P156" t="s">
        <v>71</v>
      </c>
      <c r="Q156" t="s">
        <v>1982</v>
      </c>
      <c r="R156">
        <v>105.98</v>
      </c>
      <c r="S156">
        <v>2</v>
      </c>
      <c r="T156">
        <v>0</v>
      </c>
      <c r="U156">
        <v>1.0598000000000001</v>
      </c>
    </row>
    <row r="157" spans="1:21" x14ac:dyDescent="0.35">
      <c r="A157">
        <v>4535</v>
      </c>
      <c r="B157" t="s">
        <v>7583</v>
      </c>
      <c r="C157" s="1">
        <v>42082</v>
      </c>
      <c r="D157" s="1">
        <v>42089</v>
      </c>
      <c r="E157" t="s">
        <v>49</v>
      </c>
      <c r="F157" t="s">
        <v>2520</v>
      </c>
      <c r="G157" t="s">
        <v>2521</v>
      </c>
      <c r="H157" t="s">
        <v>40</v>
      </c>
      <c r="I157" t="s">
        <v>26</v>
      </c>
      <c r="J157" t="s">
        <v>41</v>
      </c>
      <c r="K157" t="s">
        <v>42</v>
      </c>
      <c r="L157">
        <v>90004</v>
      </c>
      <c r="M157" t="s">
        <v>43</v>
      </c>
      <c r="N157" t="s">
        <v>1423</v>
      </c>
      <c r="O157" t="s">
        <v>45</v>
      </c>
      <c r="P157" t="s">
        <v>89</v>
      </c>
      <c r="Q157" t="s">
        <v>1424</v>
      </c>
      <c r="R157">
        <v>11.96</v>
      </c>
      <c r="S157">
        <v>2</v>
      </c>
      <c r="T157">
        <v>0</v>
      </c>
      <c r="U157">
        <v>5.8604000000000003</v>
      </c>
    </row>
    <row r="158" spans="1:21" x14ac:dyDescent="0.35">
      <c r="A158">
        <v>4326</v>
      </c>
      <c r="B158" t="s">
        <v>7417</v>
      </c>
      <c r="C158" s="1">
        <v>42049</v>
      </c>
      <c r="D158" s="1">
        <v>42054</v>
      </c>
      <c r="E158" t="s">
        <v>49</v>
      </c>
      <c r="F158" t="s">
        <v>406</v>
      </c>
      <c r="G158" t="s">
        <v>407</v>
      </c>
      <c r="H158" t="s">
        <v>25</v>
      </c>
      <c r="I158" t="s">
        <v>26</v>
      </c>
      <c r="J158" t="s">
        <v>802</v>
      </c>
      <c r="K158" t="s">
        <v>497</v>
      </c>
      <c r="L158">
        <v>44312</v>
      </c>
      <c r="M158" t="s">
        <v>147</v>
      </c>
      <c r="N158" t="s">
        <v>4175</v>
      </c>
      <c r="O158" t="s">
        <v>70</v>
      </c>
      <c r="P158" t="s">
        <v>160</v>
      </c>
      <c r="Q158" t="s">
        <v>4176</v>
      </c>
      <c r="R158">
        <v>71.975999999999999</v>
      </c>
      <c r="S158">
        <v>3</v>
      </c>
      <c r="T158">
        <v>0.2</v>
      </c>
      <c r="U158">
        <v>0.89970000000000006</v>
      </c>
    </row>
    <row r="159" spans="1:21" x14ac:dyDescent="0.35">
      <c r="A159">
        <v>4325</v>
      </c>
      <c r="B159" t="s">
        <v>7417</v>
      </c>
      <c r="C159" s="1">
        <v>42049</v>
      </c>
      <c r="D159" s="1">
        <v>42054</v>
      </c>
      <c r="E159" t="s">
        <v>49</v>
      </c>
      <c r="F159" t="s">
        <v>406</v>
      </c>
      <c r="G159" t="s">
        <v>407</v>
      </c>
      <c r="H159" t="s">
        <v>25</v>
      </c>
      <c r="I159" t="s">
        <v>26</v>
      </c>
      <c r="J159" t="s">
        <v>802</v>
      </c>
      <c r="K159" t="s">
        <v>497</v>
      </c>
      <c r="L159">
        <v>44312</v>
      </c>
      <c r="M159" t="s">
        <v>147</v>
      </c>
      <c r="N159" t="s">
        <v>3430</v>
      </c>
      <c r="O159" t="s">
        <v>45</v>
      </c>
      <c r="P159" t="s">
        <v>67</v>
      </c>
      <c r="Q159" t="s">
        <v>3431</v>
      </c>
      <c r="R159">
        <v>14.352</v>
      </c>
      <c r="S159">
        <v>3</v>
      </c>
      <c r="T159">
        <v>0.2</v>
      </c>
      <c r="U159">
        <v>0.89700000000000002</v>
      </c>
    </row>
    <row r="160" spans="1:21" x14ac:dyDescent="0.35">
      <c r="A160">
        <v>4324</v>
      </c>
      <c r="B160" t="s">
        <v>7417</v>
      </c>
      <c r="C160" s="1">
        <v>42049</v>
      </c>
      <c r="D160" s="1">
        <v>42054</v>
      </c>
      <c r="E160" t="s">
        <v>49</v>
      </c>
      <c r="F160" t="s">
        <v>406</v>
      </c>
      <c r="G160" t="s">
        <v>407</v>
      </c>
      <c r="H160" t="s">
        <v>25</v>
      </c>
      <c r="I160" t="s">
        <v>26</v>
      </c>
      <c r="J160" t="s">
        <v>802</v>
      </c>
      <c r="K160" t="s">
        <v>497</v>
      </c>
      <c r="L160">
        <v>44312</v>
      </c>
      <c r="M160" t="s">
        <v>147</v>
      </c>
      <c r="N160" t="s">
        <v>1255</v>
      </c>
      <c r="O160" t="s">
        <v>45</v>
      </c>
      <c r="P160" t="s">
        <v>74</v>
      </c>
      <c r="Q160" t="s">
        <v>1256</v>
      </c>
      <c r="R160">
        <v>2.286</v>
      </c>
      <c r="S160">
        <v>2</v>
      </c>
      <c r="T160">
        <v>0.7</v>
      </c>
      <c r="U160">
        <v>-1.6763999999999999</v>
      </c>
    </row>
    <row r="161" spans="1:21" x14ac:dyDescent="0.35">
      <c r="A161">
        <v>4323</v>
      </c>
      <c r="B161" t="s">
        <v>7417</v>
      </c>
      <c r="C161" s="1">
        <v>42049</v>
      </c>
      <c r="D161" s="1">
        <v>42054</v>
      </c>
      <c r="E161" t="s">
        <v>49</v>
      </c>
      <c r="F161" t="s">
        <v>406</v>
      </c>
      <c r="G161" t="s">
        <v>407</v>
      </c>
      <c r="H161" t="s">
        <v>25</v>
      </c>
      <c r="I161" t="s">
        <v>26</v>
      </c>
      <c r="J161" t="s">
        <v>802</v>
      </c>
      <c r="K161" t="s">
        <v>497</v>
      </c>
      <c r="L161">
        <v>44312</v>
      </c>
      <c r="M161" t="s">
        <v>147</v>
      </c>
      <c r="N161" t="s">
        <v>5793</v>
      </c>
      <c r="O161" t="s">
        <v>70</v>
      </c>
      <c r="P161" t="s">
        <v>71</v>
      </c>
      <c r="Q161" t="s">
        <v>5794</v>
      </c>
      <c r="R161">
        <v>323.98200000000003</v>
      </c>
      <c r="S161">
        <v>3</v>
      </c>
      <c r="T161">
        <v>0.4</v>
      </c>
      <c r="U161">
        <v>-80.995500000000007</v>
      </c>
    </row>
    <row r="162" spans="1:21" x14ac:dyDescent="0.35">
      <c r="A162">
        <v>4322</v>
      </c>
      <c r="B162" t="s">
        <v>7417</v>
      </c>
      <c r="C162" s="1">
        <v>42049</v>
      </c>
      <c r="D162" s="1">
        <v>42054</v>
      </c>
      <c r="E162" t="s">
        <v>49</v>
      </c>
      <c r="F162" t="s">
        <v>406</v>
      </c>
      <c r="G162" t="s">
        <v>407</v>
      </c>
      <c r="H162" t="s">
        <v>25</v>
      </c>
      <c r="I162" t="s">
        <v>26</v>
      </c>
      <c r="J162" t="s">
        <v>802</v>
      </c>
      <c r="K162" t="s">
        <v>497</v>
      </c>
      <c r="L162">
        <v>44312</v>
      </c>
      <c r="M162" t="s">
        <v>147</v>
      </c>
      <c r="N162" t="s">
        <v>1728</v>
      </c>
      <c r="O162" t="s">
        <v>45</v>
      </c>
      <c r="P162" t="s">
        <v>74</v>
      </c>
      <c r="Q162" t="s">
        <v>1729</v>
      </c>
      <c r="R162">
        <v>14.952</v>
      </c>
      <c r="S162">
        <v>2</v>
      </c>
      <c r="T162">
        <v>0.7</v>
      </c>
      <c r="U162">
        <v>-11.961600000000001</v>
      </c>
    </row>
    <row r="163" spans="1:21" x14ac:dyDescent="0.35">
      <c r="A163">
        <v>4228</v>
      </c>
      <c r="B163" t="s">
        <v>7338</v>
      </c>
      <c r="C163" s="1">
        <v>42009</v>
      </c>
      <c r="D163" s="1">
        <v>42014</v>
      </c>
      <c r="E163" t="s">
        <v>49</v>
      </c>
      <c r="F163" t="s">
        <v>2150</v>
      </c>
      <c r="G163" t="s">
        <v>2151</v>
      </c>
      <c r="H163" t="s">
        <v>101</v>
      </c>
      <c r="I163" t="s">
        <v>26</v>
      </c>
      <c r="J163" t="s">
        <v>94</v>
      </c>
      <c r="K163" t="s">
        <v>95</v>
      </c>
      <c r="L163">
        <v>98103</v>
      </c>
      <c r="M163" t="s">
        <v>43</v>
      </c>
      <c r="N163" t="s">
        <v>1541</v>
      </c>
      <c r="O163" t="s">
        <v>31</v>
      </c>
      <c r="P163" t="s">
        <v>35</v>
      </c>
      <c r="Q163" t="s">
        <v>1542</v>
      </c>
      <c r="R163">
        <v>61.584000000000003</v>
      </c>
      <c r="S163">
        <v>1</v>
      </c>
      <c r="T163">
        <v>0.2</v>
      </c>
      <c r="U163">
        <v>-6.9282000000000004</v>
      </c>
    </row>
    <row r="164" spans="1:21" x14ac:dyDescent="0.35">
      <c r="A164">
        <v>4217</v>
      </c>
      <c r="B164" t="s">
        <v>7326</v>
      </c>
      <c r="C164" s="1">
        <v>42053</v>
      </c>
      <c r="D164" s="1">
        <v>42057</v>
      </c>
      <c r="E164" t="s">
        <v>49</v>
      </c>
      <c r="F164" t="s">
        <v>3759</v>
      </c>
      <c r="G164" t="s">
        <v>3760</v>
      </c>
      <c r="H164" t="s">
        <v>40</v>
      </c>
      <c r="I164" t="s">
        <v>26</v>
      </c>
      <c r="J164" t="s">
        <v>41</v>
      </c>
      <c r="K164" t="s">
        <v>42</v>
      </c>
      <c r="L164">
        <v>90004</v>
      </c>
      <c r="M164" t="s">
        <v>43</v>
      </c>
      <c r="N164" t="s">
        <v>2505</v>
      </c>
      <c r="O164" t="s">
        <v>45</v>
      </c>
      <c r="P164" t="s">
        <v>46</v>
      </c>
      <c r="Q164" t="s">
        <v>2506</v>
      </c>
      <c r="R164">
        <v>9.24</v>
      </c>
      <c r="S164">
        <v>3</v>
      </c>
      <c r="T164">
        <v>0</v>
      </c>
      <c r="U164">
        <v>4.4352</v>
      </c>
    </row>
    <row r="165" spans="1:21" x14ac:dyDescent="0.35">
      <c r="A165">
        <v>4167</v>
      </c>
      <c r="B165" t="s">
        <v>7272</v>
      </c>
      <c r="C165" s="1">
        <v>42071</v>
      </c>
      <c r="D165" s="1">
        <v>42076</v>
      </c>
      <c r="E165" t="s">
        <v>49</v>
      </c>
      <c r="F165" t="s">
        <v>2144</v>
      </c>
      <c r="G165" t="s">
        <v>2145</v>
      </c>
      <c r="H165" t="s">
        <v>40</v>
      </c>
      <c r="I165" t="s">
        <v>26</v>
      </c>
      <c r="J165" t="s">
        <v>1175</v>
      </c>
      <c r="K165" t="s">
        <v>266</v>
      </c>
      <c r="L165">
        <v>11561</v>
      </c>
      <c r="M165" t="s">
        <v>147</v>
      </c>
      <c r="N165" t="s">
        <v>6182</v>
      </c>
      <c r="O165" t="s">
        <v>45</v>
      </c>
      <c r="P165" t="s">
        <v>89</v>
      </c>
      <c r="Q165" t="s">
        <v>6183</v>
      </c>
      <c r="R165">
        <v>19.440000000000001</v>
      </c>
      <c r="S165">
        <v>3</v>
      </c>
      <c r="T165">
        <v>0</v>
      </c>
      <c r="U165">
        <v>9.3312000000000008</v>
      </c>
    </row>
    <row r="166" spans="1:21" x14ac:dyDescent="0.35">
      <c r="A166">
        <v>4164</v>
      </c>
      <c r="B166" t="s">
        <v>7268</v>
      </c>
      <c r="C166" s="1">
        <v>42077</v>
      </c>
      <c r="D166" s="1">
        <v>42081</v>
      </c>
      <c r="E166" t="s">
        <v>49</v>
      </c>
      <c r="F166" t="s">
        <v>1831</v>
      </c>
      <c r="G166" t="s">
        <v>1832</v>
      </c>
      <c r="H166" t="s">
        <v>25</v>
      </c>
      <c r="I166" t="s">
        <v>26</v>
      </c>
      <c r="J166" t="s">
        <v>243</v>
      </c>
      <c r="K166" t="s">
        <v>2700</v>
      </c>
      <c r="L166">
        <v>3820</v>
      </c>
      <c r="M166" t="s">
        <v>147</v>
      </c>
      <c r="N166" t="s">
        <v>4774</v>
      </c>
      <c r="O166" t="s">
        <v>45</v>
      </c>
      <c r="P166" t="s">
        <v>74</v>
      </c>
      <c r="Q166" t="s">
        <v>4775</v>
      </c>
      <c r="R166">
        <v>671.94</v>
      </c>
      <c r="S166">
        <v>3</v>
      </c>
      <c r="T166">
        <v>0</v>
      </c>
      <c r="U166">
        <v>315.81180000000001</v>
      </c>
    </row>
    <row r="167" spans="1:21" x14ac:dyDescent="0.35">
      <c r="A167">
        <v>4163</v>
      </c>
      <c r="B167" t="s">
        <v>7268</v>
      </c>
      <c r="C167" s="1">
        <v>42077</v>
      </c>
      <c r="D167" s="1">
        <v>42081</v>
      </c>
      <c r="E167" t="s">
        <v>49</v>
      </c>
      <c r="F167" t="s">
        <v>1831</v>
      </c>
      <c r="G167" t="s">
        <v>1832</v>
      </c>
      <c r="H167" t="s">
        <v>25</v>
      </c>
      <c r="I167" t="s">
        <v>26</v>
      </c>
      <c r="J167" t="s">
        <v>243</v>
      </c>
      <c r="K167" t="s">
        <v>2700</v>
      </c>
      <c r="L167">
        <v>3820</v>
      </c>
      <c r="M167" t="s">
        <v>147</v>
      </c>
      <c r="N167" t="s">
        <v>2418</v>
      </c>
      <c r="O167" t="s">
        <v>45</v>
      </c>
      <c r="P167" t="s">
        <v>46</v>
      </c>
      <c r="Q167" t="s">
        <v>2419</v>
      </c>
      <c r="R167">
        <v>16.52</v>
      </c>
      <c r="S167">
        <v>4</v>
      </c>
      <c r="T167">
        <v>0</v>
      </c>
      <c r="U167">
        <v>7.5991999999999997</v>
      </c>
    </row>
    <row r="168" spans="1:21" x14ac:dyDescent="0.35">
      <c r="A168">
        <v>4130</v>
      </c>
      <c r="B168" t="s">
        <v>7242</v>
      </c>
      <c r="C168" s="1">
        <v>42092</v>
      </c>
      <c r="D168" s="1">
        <v>42098</v>
      </c>
      <c r="E168" t="s">
        <v>49</v>
      </c>
      <c r="F168" t="s">
        <v>1353</v>
      </c>
      <c r="G168" t="s">
        <v>1354</v>
      </c>
      <c r="H168" t="s">
        <v>25</v>
      </c>
      <c r="I168" t="s">
        <v>26</v>
      </c>
      <c r="J168" t="s">
        <v>94</v>
      </c>
      <c r="K168" t="s">
        <v>95</v>
      </c>
      <c r="L168">
        <v>98103</v>
      </c>
      <c r="M168" t="s">
        <v>43</v>
      </c>
      <c r="N168" t="s">
        <v>6735</v>
      </c>
      <c r="O168" t="s">
        <v>45</v>
      </c>
      <c r="P168" t="s">
        <v>77</v>
      </c>
      <c r="Q168" t="s">
        <v>6736</v>
      </c>
      <c r="R168">
        <v>73.28</v>
      </c>
      <c r="S168">
        <v>4</v>
      </c>
      <c r="T168">
        <v>0</v>
      </c>
      <c r="U168">
        <v>21.251200000000001</v>
      </c>
    </row>
    <row r="169" spans="1:21" x14ac:dyDescent="0.35">
      <c r="A169">
        <v>3999</v>
      </c>
      <c r="B169" t="s">
        <v>7137</v>
      </c>
      <c r="C169" s="1">
        <v>42071</v>
      </c>
      <c r="D169" s="1">
        <v>42075</v>
      </c>
      <c r="E169" t="s">
        <v>49</v>
      </c>
      <c r="F169" t="s">
        <v>7138</v>
      </c>
      <c r="G169" t="s">
        <v>7139</v>
      </c>
      <c r="H169" t="s">
        <v>25</v>
      </c>
      <c r="I169" t="s">
        <v>26</v>
      </c>
      <c r="J169" t="s">
        <v>4522</v>
      </c>
      <c r="K169" t="s">
        <v>113</v>
      </c>
      <c r="L169">
        <v>53142</v>
      </c>
      <c r="M169" t="s">
        <v>104</v>
      </c>
      <c r="N169" t="s">
        <v>5278</v>
      </c>
      <c r="O169" t="s">
        <v>31</v>
      </c>
      <c r="P169" t="s">
        <v>64</v>
      </c>
      <c r="Q169" t="s">
        <v>5279</v>
      </c>
      <c r="R169">
        <v>373.08</v>
      </c>
      <c r="S169">
        <v>6</v>
      </c>
      <c r="T169">
        <v>0</v>
      </c>
      <c r="U169">
        <v>82.077600000000004</v>
      </c>
    </row>
    <row r="170" spans="1:21" x14ac:dyDescent="0.35">
      <c r="A170">
        <v>3998</v>
      </c>
      <c r="B170" t="s">
        <v>7137</v>
      </c>
      <c r="C170" s="1">
        <v>42071</v>
      </c>
      <c r="D170" s="1">
        <v>42075</v>
      </c>
      <c r="E170" t="s">
        <v>49</v>
      </c>
      <c r="F170" t="s">
        <v>7138</v>
      </c>
      <c r="G170" t="s">
        <v>7139</v>
      </c>
      <c r="H170" t="s">
        <v>25</v>
      </c>
      <c r="I170" t="s">
        <v>26</v>
      </c>
      <c r="J170" t="s">
        <v>4522</v>
      </c>
      <c r="K170" t="s">
        <v>113</v>
      </c>
      <c r="L170">
        <v>53142</v>
      </c>
      <c r="M170" t="s">
        <v>104</v>
      </c>
      <c r="N170" t="s">
        <v>7140</v>
      </c>
      <c r="O170" t="s">
        <v>45</v>
      </c>
      <c r="P170" t="s">
        <v>67</v>
      </c>
      <c r="Q170" t="s">
        <v>7141</v>
      </c>
      <c r="R170">
        <v>14.98</v>
      </c>
      <c r="S170">
        <v>1</v>
      </c>
      <c r="T170">
        <v>0</v>
      </c>
      <c r="U170">
        <v>4.4939999999999998</v>
      </c>
    </row>
    <row r="171" spans="1:21" x14ac:dyDescent="0.35">
      <c r="A171">
        <v>3997</v>
      </c>
      <c r="B171" t="s">
        <v>7137</v>
      </c>
      <c r="C171" s="1">
        <v>42071</v>
      </c>
      <c r="D171" s="1">
        <v>42075</v>
      </c>
      <c r="E171" t="s">
        <v>49</v>
      </c>
      <c r="F171" t="s">
        <v>7138</v>
      </c>
      <c r="G171" t="s">
        <v>7139</v>
      </c>
      <c r="H171" t="s">
        <v>25</v>
      </c>
      <c r="I171" t="s">
        <v>26</v>
      </c>
      <c r="J171" t="s">
        <v>4522</v>
      </c>
      <c r="K171" t="s">
        <v>113</v>
      </c>
      <c r="L171">
        <v>53142</v>
      </c>
      <c r="M171" t="s">
        <v>104</v>
      </c>
      <c r="N171" t="s">
        <v>1381</v>
      </c>
      <c r="O171" t="s">
        <v>70</v>
      </c>
      <c r="P171" t="s">
        <v>71</v>
      </c>
      <c r="Q171" t="s">
        <v>1382</v>
      </c>
      <c r="R171">
        <v>769.95</v>
      </c>
      <c r="S171">
        <v>5</v>
      </c>
      <c r="T171">
        <v>0</v>
      </c>
      <c r="U171">
        <v>223.28550000000001</v>
      </c>
    </row>
    <row r="172" spans="1:21" x14ac:dyDescent="0.35">
      <c r="A172">
        <v>3996</v>
      </c>
      <c r="B172" t="s">
        <v>7137</v>
      </c>
      <c r="C172" s="1">
        <v>42071</v>
      </c>
      <c r="D172" s="1">
        <v>42075</v>
      </c>
      <c r="E172" t="s">
        <v>49</v>
      </c>
      <c r="F172" t="s">
        <v>7138</v>
      </c>
      <c r="G172" t="s">
        <v>7139</v>
      </c>
      <c r="H172" t="s">
        <v>25</v>
      </c>
      <c r="I172" t="s">
        <v>26</v>
      </c>
      <c r="J172" t="s">
        <v>4522</v>
      </c>
      <c r="K172" t="s">
        <v>113</v>
      </c>
      <c r="L172">
        <v>53142</v>
      </c>
      <c r="M172" t="s">
        <v>104</v>
      </c>
      <c r="N172" t="s">
        <v>5131</v>
      </c>
      <c r="O172" t="s">
        <v>31</v>
      </c>
      <c r="P172" t="s">
        <v>35</v>
      </c>
      <c r="Q172" t="s">
        <v>5132</v>
      </c>
      <c r="R172">
        <v>860.93</v>
      </c>
      <c r="S172">
        <v>7</v>
      </c>
      <c r="T172">
        <v>0</v>
      </c>
      <c r="U172">
        <v>189.40459999999999</v>
      </c>
    </row>
    <row r="173" spans="1:21" x14ac:dyDescent="0.35">
      <c r="A173">
        <v>3995</v>
      </c>
      <c r="B173" t="s">
        <v>7137</v>
      </c>
      <c r="C173" s="1">
        <v>42071</v>
      </c>
      <c r="D173" s="1">
        <v>42075</v>
      </c>
      <c r="E173" t="s">
        <v>49</v>
      </c>
      <c r="F173" t="s">
        <v>7138</v>
      </c>
      <c r="G173" t="s">
        <v>7139</v>
      </c>
      <c r="H173" t="s">
        <v>25</v>
      </c>
      <c r="I173" t="s">
        <v>26</v>
      </c>
      <c r="J173" t="s">
        <v>4522</v>
      </c>
      <c r="K173" t="s">
        <v>113</v>
      </c>
      <c r="L173">
        <v>53142</v>
      </c>
      <c r="M173" t="s">
        <v>104</v>
      </c>
      <c r="N173" t="s">
        <v>6566</v>
      </c>
      <c r="O173" t="s">
        <v>31</v>
      </c>
      <c r="P173" t="s">
        <v>32</v>
      </c>
      <c r="Q173" t="s">
        <v>6567</v>
      </c>
      <c r="R173">
        <v>512.94000000000005</v>
      </c>
      <c r="S173">
        <v>3</v>
      </c>
      <c r="T173">
        <v>0</v>
      </c>
      <c r="U173">
        <v>97.458600000000004</v>
      </c>
    </row>
    <row r="174" spans="1:21" x14ac:dyDescent="0.35">
      <c r="A174">
        <v>3972</v>
      </c>
      <c r="B174" t="s">
        <v>7115</v>
      </c>
      <c r="C174" s="1">
        <v>42057</v>
      </c>
      <c r="D174" s="1">
        <v>42059</v>
      </c>
      <c r="E174" t="s">
        <v>22</v>
      </c>
      <c r="F174" t="s">
        <v>3224</v>
      </c>
      <c r="G174" t="s">
        <v>3225</v>
      </c>
      <c r="H174" t="s">
        <v>101</v>
      </c>
      <c r="I174" t="s">
        <v>26</v>
      </c>
      <c r="J174" t="s">
        <v>6203</v>
      </c>
      <c r="K174" t="s">
        <v>237</v>
      </c>
      <c r="L174">
        <v>48310</v>
      </c>
      <c r="M174" t="s">
        <v>104</v>
      </c>
      <c r="N174" t="s">
        <v>6387</v>
      </c>
      <c r="O174" t="s">
        <v>45</v>
      </c>
      <c r="P174" t="s">
        <v>67</v>
      </c>
      <c r="Q174" t="s">
        <v>6388</v>
      </c>
      <c r="R174">
        <v>79.36</v>
      </c>
      <c r="S174">
        <v>4</v>
      </c>
      <c r="T174">
        <v>0</v>
      </c>
      <c r="U174">
        <v>20.633600000000001</v>
      </c>
    </row>
    <row r="175" spans="1:21" x14ac:dyDescent="0.35">
      <c r="A175">
        <v>3901</v>
      </c>
      <c r="B175" t="s">
        <v>7050</v>
      </c>
      <c r="C175" s="1">
        <v>42007</v>
      </c>
      <c r="D175" s="1">
        <v>42012</v>
      </c>
      <c r="E175" t="s">
        <v>49</v>
      </c>
      <c r="F175" t="s">
        <v>2061</v>
      </c>
      <c r="G175" t="s">
        <v>2062</v>
      </c>
      <c r="H175" t="s">
        <v>40</v>
      </c>
      <c r="I175" t="s">
        <v>26</v>
      </c>
      <c r="J175" t="s">
        <v>7051</v>
      </c>
      <c r="K175" t="s">
        <v>103</v>
      </c>
      <c r="L175">
        <v>77520</v>
      </c>
      <c r="M175" t="s">
        <v>104</v>
      </c>
      <c r="N175" t="s">
        <v>1156</v>
      </c>
      <c r="O175" t="s">
        <v>45</v>
      </c>
      <c r="P175" t="s">
        <v>89</v>
      </c>
      <c r="Q175" t="s">
        <v>1157</v>
      </c>
      <c r="R175">
        <v>10.368</v>
      </c>
      <c r="S175">
        <v>2</v>
      </c>
      <c r="T175">
        <v>0.2</v>
      </c>
      <c r="U175">
        <v>3.6288</v>
      </c>
    </row>
    <row r="176" spans="1:21" x14ac:dyDescent="0.35">
      <c r="A176">
        <v>3793</v>
      </c>
      <c r="B176" t="s">
        <v>6945</v>
      </c>
      <c r="C176" s="1">
        <v>42062</v>
      </c>
      <c r="D176" s="1">
        <v>42063</v>
      </c>
      <c r="E176" t="s">
        <v>187</v>
      </c>
      <c r="F176" t="s">
        <v>3190</v>
      </c>
      <c r="G176" t="s">
        <v>3191</v>
      </c>
      <c r="H176" t="s">
        <v>40</v>
      </c>
      <c r="I176" t="s">
        <v>26</v>
      </c>
      <c r="J176" t="s">
        <v>6946</v>
      </c>
      <c r="K176" t="s">
        <v>146</v>
      </c>
      <c r="L176">
        <v>16602</v>
      </c>
      <c r="M176" t="s">
        <v>147</v>
      </c>
      <c r="N176" t="s">
        <v>4872</v>
      </c>
      <c r="O176" t="s">
        <v>45</v>
      </c>
      <c r="P176" t="s">
        <v>67</v>
      </c>
      <c r="Q176" t="s">
        <v>4873</v>
      </c>
      <c r="R176">
        <v>16.032</v>
      </c>
      <c r="S176">
        <v>6</v>
      </c>
      <c r="T176">
        <v>0.2</v>
      </c>
      <c r="U176">
        <v>2.2044000000000001</v>
      </c>
    </row>
    <row r="177" spans="1:21" x14ac:dyDescent="0.35">
      <c r="A177">
        <v>3792</v>
      </c>
      <c r="B177" t="s">
        <v>6945</v>
      </c>
      <c r="C177" s="1">
        <v>42062</v>
      </c>
      <c r="D177" s="1">
        <v>42063</v>
      </c>
      <c r="E177" t="s">
        <v>187</v>
      </c>
      <c r="F177" t="s">
        <v>3190</v>
      </c>
      <c r="G177" t="s">
        <v>3191</v>
      </c>
      <c r="H177" t="s">
        <v>40</v>
      </c>
      <c r="I177" t="s">
        <v>26</v>
      </c>
      <c r="J177" t="s">
        <v>6946</v>
      </c>
      <c r="K177" t="s">
        <v>146</v>
      </c>
      <c r="L177">
        <v>16602</v>
      </c>
      <c r="M177" t="s">
        <v>147</v>
      </c>
      <c r="N177" t="s">
        <v>795</v>
      </c>
      <c r="O177" t="s">
        <v>45</v>
      </c>
      <c r="P177" t="s">
        <v>74</v>
      </c>
      <c r="Q177" t="s">
        <v>796</v>
      </c>
      <c r="R177">
        <v>4.4189999999999996</v>
      </c>
      <c r="S177">
        <v>3</v>
      </c>
      <c r="T177">
        <v>0.7</v>
      </c>
      <c r="U177">
        <v>-3.3879000000000001</v>
      </c>
    </row>
    <row r="178" spans="1:21" x14ac:dyDescent="0.35">
      <c r="A178">
        <v>3660</v>
      </c>
      <c r="B178" t="s">
        <v>6831</v>
      </c>
      <c r="C178" s="1">
        <v>42075</v>
      </c>
      <c r="D178" s="1">
        <v>42080</v>
      </c>
      <c r="E178" t="s">
        <v>49</v>
      </c>
      <c r="F178" t="s">
        <v>4144</v>
      </c>
      <c r="G178" t="s">
        <v>4145</v>
      </c>
      <c r="H178" t="s">
        <v>40</v>
      </c>
      <c r="I178" t="s">
        <v>26</v>
      </c>
      <c r="J178" t="s">
        <v>6832</v>
      </c>
      <c r="K178" t="s">
        <v>53</v>
      </c>
      <c r="L178">
        <v>33317</v>
      </c>
      <c r="M178" t="s">
        <v>29</v>
      </c>
      <c r="N178" t="s">
        <v>6833</v>
      </c>
      <c r="O178" t="s">
        <v>31</v>
      </c>
      <c r="P178" t="s">
        <v>64</v>
      </c>
      <c r="Q178" t="s">
        <v>6834</v>
      </c>
      <c r="R178">
        <v>6.4080000000000004</v>
      </c>
      <c r="S178">
        <v>3</v>
      </c>
      <c r="T178">
        <v>0.2</v>
      </c>
      <c r="U178">
        <v>1.4418</v>
      </c>
    </row>
    <row r="179" spans="1:21" x14ac:dyDescent="0.35">
      <c r="A179">
        <v>3659</v>
      </c>
      <c r="B179" t="s">
        <v>6831</v>
      </c>
      <c r="C179" s="1">
        <v>42075</v>
      </c>
      <c r="D179" s="1">
        <v>42080</v>
      </c>
      <c r="E179" t="s">
        <v>49</v>
      </c>
      <c r="F179" t="s">
        <v>4144</v>
      </c>
      <c r="G179" t="s">
        <v>4145</v>
      </c>
      <c r="H179" t="s">
        <v>40</v>
      </c>
      <c r="I179" t="s">
        <v>26</v>
      </c>
      <c r="J179" t="s">
        <v>6832</v>
      </c>
      <c r="K179" t="s">
        <v>53</v>
      </c>
      <c r="L179">
        <v>33317</v>
      </c>
      <c r="M179" t="s">
        <v>29</v>
      </c>
      <c r="N179" t="s">
        <v>351</v>
      </c>
      <c r="O179" t="s">
        <v>31</v>
      </c>
      <c r="P179" t="s">
        <v>64</v>
      </c>
      <c r="Q179" t="s">
        <v>352</v>
      </c>
      <c r="R179">
        <v>30.88</v>
      </c>
      <c r="S179">
        <v>4</v>
      </c>
      <c r="T179">
        <v>0.2</v>
      </c>
      <c r="U179">
        <v>3.86</v>
      </c>
    </row>
    <row r="180" spans="1:21" x14ac:dyDescent="0.35">
      <c r="A180">
        <v>3658</v>
      </c>
      <c r="B180" t="s">
        <v>6831</v>
      </c>
      <c r="C180" s="1">
        <v>42075</v>
      </c>
      <c r="D180" s="1">
        <v>42080</v>
      </c>
      <c r="E180" t="s">
        <v>49</v>
      </c>
      <c r="F180" t="s">
        <v>4144</v>
      </c>
      <c r="G180" t="s">
        <v>4145</v>
      </c>
      <c r="H180" t="s">
        <v>40</v>
      </c>
      <c r="I180" t="s">
        <v>26</v>
      </c>
      <c r="J180" t="s">
        <v>6832</v>
      </c>
      <c r="K180" t="s">
        <v>53</v>
      </c>
      <c r="L180">
        <v>33317</v>
      </c>
      <c r="M180" t="s">
        <v>29</v>
      </c>
      <c r="N180" t="s">
        <v>588</v>
      </c>
      <c r="O180" t="s">
        <v>45</v>
      </c>
      <c r="P180" t="s">
        <v>172</v>
      </c>
      <c r="Q180" t="s">
        <v>589</v>
      </c>
      <c r="R180">
        <v>8.6880000000000006</v>
      </c>
      <c r="S180">
        <v>3</v>
      </c>
      <c r="T180">
        <v>0.2</v>
      </c>
      <c r="U180">
        <v>2.9321999999999999</v>
      </c>
    </row>
    <row r="181" spans="1:21" x14ac:dyDescent="0.35">
      <c r="A181">
        <v>3576</v>
      </c>
      <c r="B181" t="s">
        <v>6762</v>
      </c>
      <c r="C181" s="1">
        <v>42082</v>
      </c>
      <c r="D181" s="1">
        <v>42087</v>
      </c>
      <c r="E181" t="s">
        <v>49</v>
      </c>
      <c r="F181" t="s">
        <v>3543</v>
      </c>
      <c r="G181" t="s">
        <v>3544</v>
      </c>
      <c r="H181" t="s">
        <v>25</v>
      </c>
      <c r="I181" t="s">
        <v>26</v>
      </c>
      <c r="J181" t="s">
        <v>6763</v>
      </c>
      <c r="K181" t="s">
        <v>53</v>
      </c>
      <c r="L181">
        <v>33161</v>
      </c>
      <c r="M181" t="s">
        <v>29</v>
      </c>
      <c r="N181" t="s">
        <v>2606</v>
      </c>
      <c r="O181" t="s">
        <v>45</v>
      </c>
      <c r="P181" t="s">
        <v>89</v>
      </c>
      <c r="Q181" t="s">
        <v>2607</v>
      </c>
      <c r="R181">
        <v>14.496</v>
      </c>
      <c r="S181">
        <v>3</v>
      </c>
      <c r="T181">
        <v>0.2</v>
      </c>
      <c r="U181">
        <v>4.8924000000000003</v>
      </c>
    </row>
    <row r="182" spans="1:21" x14ac:dyDescent="0.35">
      <c r="A182">
        <v>3463</v>
      </c>
      <c r="B182" t="s">
        <v>6662</v>
      </c>
      <c r="C182" s="1">
        <v>42055</v>
      </c>
      <c r="D182" s="1">
        <v>42058</v>
      </c>
      <c r="E182" t="s">
        <v>22</v>
      </c>
      <c r="F182" t="s">
        <v>4963</v>
      </c>
      <c r="G182" t="s">
        <v>4964</v>
      </c>
      <c r="H182" t="s">
        <v>25</v>
      </c>
      <c r="I182" t="s">
        <v>26</v>
      </c>
      <c r="J182" t="s">
        <v>4934</v>
      </c>
      <c r="K182" t="s">
        <v>789</v>
      </c>
      <c r="L182">
        <v>8861</v>
      </c>
      <c r="M182" t="s">
        <v>147</v>
      </c>
      <c r="N182" t="s">
        <v>3479</v>
      </c>
      <c r="O182" t="s">
        <v>45</v>
      </c>
      <c r="P182" t="s">
        <v>67</v>
      </c>
      <c r="Q182" t="s">
        <v>3480</v>
      </c>
      <c r="R182">
        <v>286.79000000000002</v>
      </c>
      <c r="S182">
        <v>7</v>
      </c>
      <c r="T182">
        <v>0</v>
      </c>
      <c r="U182">
        <v>74.565399999999997</v>
      </c>
    </row>
    <row r="183" spans="1:21" x14ac:dyDescent="0.35">
      <c r="A183">
        <v>3454</v>
      </c>
      <c r="B183" t="s">
        <v>6653</v>
      </c>
      <c r="C183" s="1">
        <v>42064</v>
      </c>
      <c r="D183" s="1">
        <v>42065</v>
      </c>
      <c r="E183" t="s">
        <v>22</v>
      </c>
      <c r="F183" t="s">
        <v>3876</v>
      </c>
      <c r="G183" t="s">
        <v>3877</v>
      </c>
      <c r="H183" t="s">
        <v>25</v>
      </c>
      <c r="I183" t="s">
        <v>26</v>
      </c>
      <c r="J183" t="s">
        <v>3563</v>
      </c>
      <c r="K183" t="s">
        <v>1274</v>
      </c>
      <c r="L183">
        <v>31204</v>
      </c>
      <c r="M183" t="s">
        <v>29</v>
      </c>
      <c r="N183" t="s">
        <v>3529</v>
      </c>
      <c r="O183" t="s">
        <v>45</v>
      </c>
      <c r="P183" t="s">
        <v>74</v>
      </c>
      <c r="Q183" t="s">
        <v>3530</v>
      </c>
      <c r="R183">
        <v>58.72</v>
      </c>
      <c r="S183">
        <v>4</v>
      </c>
      <c r="T183">
        <v>0</v>
      </c>
      <c r="U183">
        <v>27.011199999999999</v>
      </c>
    </row>
    <row r="184" spans="1:21" x14ac:dyDescent="0.35">
      <c r="A184">
        <v>3273</v>
      </c>
      <c r="B184" t="s">
        <v>6504</v>
      </c>
      <c r="C184" s="1">
        <v>42044</v>
      </c>
      <c r="D184" s="1">
        <v>42051</v>
      </c>
      <c r="E184" t="s">
        <v>49</v>
      </c>
      <c r="F184" t="s">
        <v>6468</v>
      </c>
      <c r="G184" t="s">
        <v>6469</v>
      </c>
      <c r="H184" t="s">
        <v>25</v>
      </c>
      <c r="I184" t="s">
        <v>26</v>
      </c>
      <c r="J184" t="s">
        <v>41</v>
      </c>
      <c r="K184" t="s">
        <v>42</v>
      </c>
      <c r="L184">
        <v>90049</v>
      </c>
      <c r="M184" t="s">
        <v>43</v>
      </c>
      <c r="N184" t="s">
        <v>148</v>
      </c>
      <c r="O184" t="s">
        <v>31</v>
      </c>
      <c r="P184" t="s">
        <v>35</v>
      </c>
      <c r="Q184" t="s">
        <v>149</v>
      </c>
      <c r="R184">
        <v>203.92</v>
      </c>
      <c r="S184">
        <v>5</v>
      </c>
      <c r="T184">
        <v>0.2</v>
      </c>
      <c r="U184">
        <v>22.940999999999999</v>
      </c>
    </row>
    <row r="185" spans="1:21" x14ac:dyDescent="0.35">
      <c r="A185">
        <v>2735</v>
      </c>
      <c r="B185" t="s">
        <v>5894</v>
      </c>
      <c r="C185" s="1">
        <v>42056</v>
      </c>
      <c r="D185" s="1">
        <v>42058</v>
      </c>
      <c r="E185" t="s">
        <v>22</v>
      </c>
      <c r="F185" t="s">
        <v>4806</v>
      </c>
      <c r="G185" t="s">
        <v>4807</v>
      </c>
      <c r="H185" t="s">
        <v>25</v>
      </c>
      <c r="I185" t="s">
        <v>26</v>
      </c>
      <c r="J185" t="s">
        <v>5895</v>
      </c>
      <c r="K185" t="s">
        <v>668</v>
      </c>
      <c r="L185">
        <v>88001</v>
      </c>
      <c r="M185" t="s">
        <v>43</v>
      </c>
      <c r="N185" t="s">
        <v>184</v>
      </c>
      <c r="O185" t="s">
        <v>45</v>
      </c>
      <c r="P185" t="s">
        <v>89</v>
      </c>
      <c r="Q185" t="s">
        <v>185</v>
      </c>
      <c r="R185">
        <v>49.12</v>
      </c>
      <c r="S185">
        <v>4</v>
      </c>
      <c r="T185">
        <v>0</v>
      </c>
      <c r="U185">
        <v>23.086400000000001</v>
      </c>
    </row>
    <row r="186" spans="1:21" x14ac:dyDescent="0.35">
      <c r="A186">
        <v>2710</v>
      </c>
      <c r="B186" t="s">
        <v>5863</v>
      </c>
      <c r="C186" s="1">
        <v>42034</v>
      </c>
      <c r="D186" s="1">
        <v>42041</v>
      </c>
      <c r="E186" t="s">
        <v>49</v>
      </c>
      <c r="F186" t="s">
        <v>1961</v>
      </c>
      <c r="G186" t="s">
        <v>1962</v>
      </c>
      <c r="H186" t="s">
        <v>25</v>
      </c>
      <c r="I186" t="s">
        <v>26</v>
      </c>
      <c r="J186" t="s">
        <v>41</v>
      </c>
      <c r="K186" t="s">
        <v>42</v>
      </c>
      <c r="L186">
        <v>90049</v>
      </c>
      <c r="M186" t="s">
        <v>43</v>
      </c>
      <c r="N186" t="s">
        <v>4611</v>
      </c>
      <c r="O186" t="s">
        <v>70</v>
      </c>
      <c r="P186" t="s">
        <v>683</v>
      </c>
      <c r="Q186" t="s">
        <v>4612</v>
      </c>
      <c r="R186">
        <v>1919.9760000000001</v>
      </c>
      <c r="S186">
        <v>3</v>
      </c>
      <c r="T186">
        <v>0.2</v>
      </c>
      <c r="U186">
        <v>215.9973</v>
      </c>
    </row>
    <row r="187" spans="1:21" x14ac:dyDescent="0.35">
      <c r="A187">
        <v>2709</v>
      </c>
      <c r="B187" t="s">
        <v>5863</v>
      </c>
      <c r="C187" s="1">
        <v>42034</v>
      </c>
      <c r="D187" s="1">
        <v>42041</v>
      </c>
      <c r="E187" t="s">
        <v>49</v>
      </c>
      <c r="F187" t="s">
        <v>1961</v>
      </c>
      <c r="G187" t="s">
        <v>1962</v>
      </c>
      <c r="H187" t="s">
        <v>25</v>
      </c>
      <c r="I187" t="s">
        <v>26</v>
      </c>
      <c r="J187" t="s">
        <v>41</v>
      </c>
      <c r="K187" t="s">
        <v>42</v>
      </c>
      <c r="L187">
        <v>90049</v>
      </c>
      <c r="M187" t="s">
        <v>43</v>
      </c>
      <c r="N187" t="s">
        <v>5864</v>
      </c>
      <c r="O187" t="s">
        <v>31</v>
      </c>
      <c r="P187" t="s">
        <v>64</v>
      </c>
      <c r="Q187" t="s">
        <v>5865</v>
      </c>
      <c r="R187">
        <v>227.36</v>
      </c>
      <c r="S187">
        <v>7</v>
      </c>
      <c r="T187">
        <v>0</v>
      </c>
      <c r="U187">
        <v>81.849599999999995</v>
      </c>
    </row>
    <row r="188" spans="1:21" x14ac:dyDescent="0.35">
      <c r="A188">
        <v>2642</v>
      </c>
      <c r="B188" t="s">
        <v>5772</v>
      </c>
      <c r="C188" s="1">
        <v>42055</v>
      </c>
      <c r="D188" s="1">
        <v>42060</v>
      </c>
      <c r="E188" t="s">
        <v>49</v>
      </c>
      <c r="F188" t="s">
        <v>1855</v>
      </c>
      <c r="G188" t="s">
        <v>1856</v>
      </c>
      <c r="H188" t="s">
        <v>25</v>
      </c>
      <c r="I188" t="s">
        <v>26</v>
      </c>
      <c r="J188" t="s">
        <v>5773</v>
      </c>
      <c r="K188" t="s">
        <v>1711</v>
      </c>
      <c r="L188">
        <v>71901</v>
      </c>
      <c r="M188" t="s">
        <v>29</v>
      </c>
      <c r="N188" t="s">
        <v>2744</v>
      </c>
      <c r="O188" t="s">
        <v>70</v>
      </c>
      <c r="P188" t="s">
        <v>160</v>
      </c>
      <c r="Q188" t="s">
        <v>2745</v>
      </c>
      <c r="R188">
        <v>29.99</v>
      </c>
      <c r="S188">
        <v>1</v>
      </c>
      <c r="T188">
        <v>0</v>
      </c>
      <c r="U188">
        <v>2.9990000000000001</v>
      </c>
    </row>
    <row r="189" spans="1:21" x14ac:dyDescent="0.35">
      <c r="A189">
        <v>2565</v>
      </c>
      <c r="B189" t="s">
        <v>5669</v>
      </c>
      <c r="C189" s="1">
        <v>42080</v>
      </c>
      <c r="D189" s="1">
        <v>42085</v>
      </c>
      <c r="E189" t="s">
        <v>22</v>
      </c>
      <c r="F189" t="s">
        <v>3397</v>
      </c>
      <c r="G189" t="s">
        <v>3398</v>
      </c>
      <c r="H189" t="s">
        <v>40</v>
      </c>
      <c r="I189" t="s">
        <v>26</v>
      </c>
      <c r="J189" t="s">
        <v>265</v>
      </c>
      <c r="K189" t="s">
        <v>266</v>
      </c>
      <c r="L189">
        <v>10009</v>
      </c>
      <c r="M189" t="s">
        <v>147</v>
      </c>
      <c r="N189" t="s">
        <v>4113</v>
      </c>
      <c r="O189" t="s">
        <v>45</v>
      </c>
      <c r="P189" t="s">
        <v>58</v>
      </c>
      <c r="Q189" t="s">
        <v>4114</v>
      </c>
      <c r="R189">
        <v>33.82</v>
      </c>
      <c r="S189">
        <v>2</v>
      </c>
      <c r="T189">
        <v>0</v>
      </c>
      <c r="U189">
        <v>9.1313999999999993</v>
      </c>
    </row>
    <row r="190" spans="1:21" x14ac:dyDescent="0.35">
      <c r="A190">
        <v>2564</v>
      </c>
      <c r="B190" t="s">
        <v>5669</v>
      </c>
      <c r="C190" s="1">
        <v>42080</v>
      </c>
      <c r="D190" s="1">
        <v>42085</v>
      </c>
      <c r="E190" t="s">
        <v>22</v>
      </c>
      <c r="F190" t="s">
        <v>3397</v>
      </c>
      <c r="G190" t="s">
        <v>3398</v>
      </c>
      <c r="H190" t="s">
        <v>40</v>
      </c>
      <c r="I190" t="s">
        <v>26</v>
      </c>
      <c r="J190" t="s">
        <v>265</v>
      </c>
      <c r="K190" t="s">
        <v>266</v>
      </c>
      <c r="L190">
        <v>10009</v>
      </c>
      <c r="M190" t="s">
        <v>147</v>
      </c>
      <c r="N190" t="s">
        <v>5670</v>
      </c>
      <c r="O190" t="s">
        <v>70</v>
      </c>
      <c r="P190" t="s">
        <v>160</v>
      </c>
      <c r="Q190" t="s">
        <v>5671</v>
      </c>
      <c r="R190">
        <v>15.02</v>
      </c>
      <c r="S190">
        <v>1</v>
      </c>
      <c r="T190">
        <v>0</v>
      </c>
      <c r="U190">
        <v>2.7035999999999998</v>
      </c>
    </row>
    <row r="191" spans="1:21" x14ac:dyDescent="0.35">
      <c r="A191">
        <v>2558</v>
      </c>
      <c r="B191" t="s">
        <v>5663</v>
      </c>
      <c r="C191" s="1">
        <v>42087</v>
      </c>
      <c r="D191" s="1">
        <v>42093</v>
      </c>
      <c r="E191" t="s">
        <v>49</v>
      </c>
      <c r="F191" t="s">
        <v>1133</v>
      </c>
      <c r="G191" t="s">
        <v>1134</v>
      </c>
      <c r="H191" t="s">
        <v>40</v>
      </c>
      <c r="I191" t="s">
        <v>26</v>
      </c>
      <c r="J191" t="s">
        <v>3413</v>
      </c>
      <c r="K191" t="s">
        <v>53</v>
      </c>
      <c r="L191">
        <v>33065</v>
      </c>
      <c r="M191" t="s">
        <v>29</v>
      </c>
      <c r="N191" t="s">
        <v>5303</v>
      </c>
      <c r="O191" t="s">
        <v>45</v>
      </c>
      <c r="P191" t="s">
        <v>77</v>
      </c>
      <c r="Q191" t="s">
        <v>5304</v>
      </c>
      <c r="R191">
        <v>6.992</v>
      </c>
      <c r="S191">
        <v>2</v>
      </c>
      <c r="T191">
        <v>0.2</v>
      </c>
      <c r="U191">
        <v>0.52439999999999998</v>
      </c>
    </row>
    <row r="192" spans="1:21" x14ac:dyDescent="0.35">
      <c r="A192">
        <v>2539</v>
      </c>
      <c r="B192" t="s">
        <v>5634</v>
      </c>
      <c r="C192" s="1">
        <v>42031</v>
      </c>
      <c r="D192" s="1">
        <v>42033</v>
      </c>
      <c r="E192" t="s">
        <v>22</v>
      </c>
      <c r="F192" t="s">
        <v>2308</v>
      </c>
      <c r="G192" t="s">
        <v>2309</v>
      </c>
      <c r="H192" t="s">
        <v>25</v>
      </c>
      <c r="I192" t="s">
        <v>26</v>
      </c>
      <c r="J192" t="s">
        <v>2184</v>
      </c>
      <c r="K192" t="s">
        <v>497</v>
      </c>
      <c r="L192">
        <v>44105</v>
      </c>
      <c r="M192" t="s">
        <v>147</v>
      </c>
      <c r="N192" t="s">
        <v>5635</v>
      </c>
      <c r="O192" t="s">
        <v>70</v>
      </c>
      <c r="P192" t="s">
        <v>71</v>
      </c>
      <c r="Q192" t="s">
        <v>5636</v>
      </c>
      <c r="R192">
        <v>155.37</v>
      </c>
      <c r="S192">
        <v>1</v>
      </c>
      <c r="T192">
        <v>0.4</v>
      </c>
      <c r="U192">
        <v>-36.253</v>
      </c>
    </row>
    <row r="193" spans="1:21" x14ac:dyDescent="0.35">
      <c r="A193">
        <v>2538</v>
      </c>
      <c r="B193" t="s">
        <v>5634</v>
      </c>
      <c r="C193" s="1">
        <v>42031</v>
      </c>
      <c r="D193" s="1">
        <v>42033</v>
      </c>
      <c r="E193" t="s">
        <v>22</v>
      </c>
      <c r="F193" t="s">
        <v>2308</v>
      </c>
      <c r="G193" t="s">
        <v>2309</v>
      </c>
      <c r="H193" t="s">
        <v>25</v>
      </c>
      <c r="I193" t="s">
        <v>26</v>
      </c>
      <c r="J193" t="s">
        <v>2184</v>
      </c>
      <c r="K193" t="s">
        <v>497</v>
      </c>
      <c r="L193">
        <v>44105</v>
      </c>
      <c r="M193" t="s">
        <v>147</v>
      </c>
      <c r="N193" t="s">
        <v>4607</v>
      </c>
      <c r="O193" t="s">
        <v>70</v>
      </c>
      <c r="P193" t="s">
        <v>71</v>
      </c>
      <c r="Q193" t="s">
        <v>4608</v>
      </c>
      <c r="R193">
        <v>431.976</v>
      </c>
      <c r="S193">
        <v>4</v>
      </c>
      <c r="T193">
        <v>0.4</v>
      </c>
      <c r="U193">
        <v>-100.7944</v>
      </c>
    </row>
    <row r="194" spans="1:21" x14ac:dyDescent="0.35">
      <c r="A194">
        <v>2537</v>
      </c>
      <c r="B194" t="s">
        <v>5634</v>
      </c>
      <c r="C194" s="1">
        <v>42031</v>
      </c>
      <c r="D194" s="1">
        <v>42033</v>
      </c>
      <c r="E194" t="s">
        <v>22</v>
      </c>
      <c r="F194" t="s">
        <v>2308</v>
      </c>
      <c r="G194" t="s">
        <v>2309</v>
      </c>
      <c r="H194" t="s">
        <v>25</v>
      </c>
      <c r="I194" t="s">
        <v>26</v>
      </c>
      <c r="J194" t="s">
        <v>2184</v>
      </c>
      <c r="K194" t="s">
        <v>497</v>
      </c>
      <c r="L194">
        <v>44105</v>
      </c>
      <c r="M194" t="s">
        <v>147</v>
      </c>
      <c r="N194" t="s">
        <v>335</v>
      </c>
      <c r="O194" t="s">
        <v>31</v>
      </c>
      <c r="P194" t="s">
        <v>35</v>
      </c>
      <c r="Q194" t="s">
        <v>336</v>
      </c>
      <c r="R194">
        <v>181.98599999999999</v>
      </c>
      <c r="S194">
        <v>2</v>
      </c>
      <c r="T194">
        <v>0.3</v>
      </c>
      <c r="U194">
        <v>-54.595799999999997</v>
      </c>
    </row>
    <row r="195" spans="1:21" x14ac:dyDescent="0.35">
      <c r="A195">
        <v>2489</v>
      </c>
      <c r="B195" t="s">
        <v>5563</v>
      </c>
      <c r="C195" s="1">
        <v>42006</v>
      </c>
      <c r="D195" s="1">
        <v>42008</v>
      </c>
      <c r="E195" t="s">
        <v>22</v>
      </c>
      <c r="F195" t="s">
        <v>997</v>
      </c>
      <c r="G195" t="s">
        <v>998</v>
      </c>
      <c r="H195" t="s">
        <v>40</v>
      </c>
      <c r="I195" t="s">
        <v>26</v>
      </c>
      <c r="J195" t="s">
        <v>606</v>
      </c>
      <c r="K195" t="s">
        <v>244</v>
      </c>
      <c r="L195">
        <v>19711</v>
      </c>
      <c r="M195" t="s">
        <v>147</v>
      </c>
      <c r="N195" t="s">
        <v>5233</v>
      </c>
      <c r="O195" t="s">
        <v>45</v>
      </c>
      <c r="P195" t="s">
        <v>89</v>
      </c>
      <c r="Q195" t="s">
        <v>5234</v>
      </c>
      <c r="R195">
        <v>20.04</v>
      </c>
      <c r="S195">
        <v>3</v>
      </c>
      <c r="T195">
        <v>0</v>
      </c>
      <c r="U195">
        <v>9.6191999999999993</v>
      </c>
    </row>
    <row r="196" spans="1:21" x14ac:dyDescent="0.35">
      <c r="A196">
        <v>2488</v>
      </c>
      <c r="B196" t="s">
        <v>5563</v>
      </c>
      <c r="C196" s="1">
        <v>42006</v>
      </c>
      <c r="D196" s="1">
        <v>42008</v>
      </c>
      <c r="E196" t="s">
        <v>22</v>
      </c>
      <c r="F196" t="s">
        <v>997</v>
      </c>
      <c r="G196" t="s">
        <v>998</v>
      </c>
      <c r="H196" t="s">
        <v>40</v>
      </c>
      <c r="I196" t="s">
        <v>26</v>
      </c>
      <c r="J196" t="s">
        <v>606</v>
      </c>
      <c r="K196" t="s">
        <v>244</v>
      </c>
      <c r="L196">
        <v>19711</v>
      </c>
      <c r="M196" t="s">
        <v>147</v>
      </c>
      <c r="N196" t="s">
        <v>5566</v>
      </c>
      <c r="O196" t="s">
        <v>45</v>
      </c>
      <c r="P196" t="s">
        <v>67</v>
      </c>
      <c r="Q196" t="s">
        <v>5567</v>
      </c>
      <c r="R196">
        <v>9.84</v>
      </c>
      <c r="S196">
        <v>3</v>
      </c>
      <c r="T196">
        <v>0</v>
      </c>
      <c r="U196">
        <v>2.6568000000000001</v>
      </c>
    </row>
    <row r="197" spans="1:21" x14ac:dyDescent="0.35">
      <c r="A197">
        <v>2487</v>
      </c>
      <c r="B197" t="s">
        <v>5563</v>
      </c>
      <c r="C197" s="1">
        <v>42006</v>
      </c>
      <c r="D197" s="1">
        <v>42008</v>
      </c>
      <c r="E197" t="s">
        <v>22</v>
      </c>
      <c r="F197" t="s">
        <v>997</v>
      </c>
      <c r="G197" t="s">
        <v>998</v>
      </c>
      <c r="H197" t="s">
        <v>40</v>
      </c>
      <c r="I197" t="s">
        <v>26</v>
      </c>
      <c r="J197" t="s">
        <v>606</v>
      </c>
      <c r="K197" t="s">
        <v>244</v>
      </c>
      <c r="L197">
        <v>19711</v>
      </c>
      <c r="M197" t="s">
        <v>147</v>
      </c>
      <c r="N197" t="s">
        <v>5564</v>
      </c>
      <c r="O197" t="s">
        <v>45</v>
      </c>
      <c r="P197" t="s">
        <v>58</v>
      </c>
      <c r="Q197" t="s">
        <v>5565</v>
      </c>
      <c r="R197">
        <v>85.52</v>
      </c>
      <c r="S197">
        <v>2</v>
      </c>
      <c r="T197">
        <v>0</v>
      </c>
      <c r="U197">
        <v>22.235199999999999</v>
      </c>
    </row>
    <row r="198" spans="1:21" x14ac:dyDescent="0.35">
      <c r="A198">
        <v>2285</v>
      </c>
      <c r="B198" t="s">
        <v>5291</v>
      </c>
      <c r="C198" s="1">
        <v>42068</v>
      </c>
      <c r="D198" s="1">
        <v>42072</v>
      </c>
      <c r="E198" t="s">
        <v>49</v>
      </c>
      <c r="F198" t="s">
        <v>1943</v>
      </c>
      <c r="G198" t="s">
        <v>1944</v>
      </c>
      <c r="H198" t="s">
        <v>25</v>
      </c>
      <c r="I198" t="s">
        <v>26</v>
      </c>
      <c r="J198" t="s">
        <v>5292</v>
      </c>
      <c r="K198" t="s">
        <v>253</v>
      </c>
      <c r="L198">
        <v>47362</v>
      </c>
      <c r="M198" t="s">
        <v>104</v>
      </c>
      <c r="N198" t="s">
        <v>5293</v>
      </c>
      <c r="O198" t="s">
        <v>45</v>
      </c>
      <c r="P198" t="s">
        <v>77</v>
      </c>
      <c r="Q198" t="s">
        <v>1432</v>
      </c>
      <c r="R198">
        <v>60.69</v>
      </c>
      <c r="S198">
        <v>7</v>
      </c>
      <c r="T198">
        <v>0</v>
      </c>
      <c r="U198">
        <v>16.386299999999999</v>
      </c>
    </row>
    <row r="199" spans="1:21" x14ac:dyDescent="0.35">
      <c r="A199">
        <v>2284</v>
      </c>
      <c r="B199" t="s">
        <v>5291</v>
      </c>
      <c r="C199" s="1">
        <v>42068</v>
      </c>
      <c r="D199" s="1">
        <v>42072</v>
      </c>
      <c r="E199" t="s">
        <v>49</v>
      </c>
      <c r="F199" t="s">
        <v>1943</v>
      </c>
      <c r="G199" t="s">
        <v>1944</v>
      </c>
      <c r="H199" t="s">
        <v>25</v>
      </c>
      <c r="I199" t="s">
        <v>26</v>
      </c>
      <c r="J199" t="s">
        <v>5292</v>
      </c>
      <c r="K199" t="s">
        <v>253</v>
      </c>
      <c r="L199">
        <v>47362</v>
      </c>
      <c r="M199" t="s">
        <v>104</v>
      </c>
      <c r="N199" t="s">
        <v>767</v>
      </c>
      <c r="O199" t="s">
        <v>70</v>
      </c>
      <c r="P199" t="s">
        <v>71</v>
      </c>
      <c r="Q199" t="s">
        <v>768</v>
      </c>
      <c r="R199">
        <v>23.92</v>
      </c>
      <c r="S199">
        <v>2</v>
      </c>
      <c r="T199">
        <v>0</v>
      </c>
      <c r="U199">
        <v>6.6976000000000004</v>
      </c>
    </row>
    <row r="200" spans="1:21" x14ac:dyDescent="0.35">
      <c r="A200">
        <v>2274</v>
      </c>
      <c r="B200" t="s">
        <v>5277</v>
      </c>
      <c r="C200" s="1">
        <v>42069</v>
      </c>
      <c r="D200" s="1">
        <v>42074</v>
      </c>
      <c r="E200" t="s">
        <v>49</v>
      </c>
      <c r="F200" t="s">
        <v>1204</v>
      </c>
      <c r="G200" t="s">
        <v>1205</v>
      </c>
      <c r="H200" t="s">
        <v>25</v>
      </c>
      <c r="I200" t="s">
        <v>26</v>
      </c>
      <c r="J200" t="s">
        <v>126</v>
      </c>
      <c r="K200" t="s">
        <v>42</v>
      </c>
      <c r="L200">
        <v>94122</v>
      </c>
      <c r="M200" t="s">
        <v>43</v>
      </c>
      <c r="N200" t="s">
        <v>5280</v>
      </c>
      <c r="O200" t="s">
        <v>70</v>
      </c>
      <c r="P200" t="s">
        <v>1218</v>
      </c>
      <c r="Q200" t="s">
        <v>5281</v>
      </c>
      <c r="R200">
        <v>1119.9839999999999</v>
      </c>
      <c r="S200">
        <v>2</v>
      </c>
      <c r="T200">
        <v>0.2</v>
      </c>
      <c r="U200">
        <v>377.99459999999999</v>
      </c>
    </row>
    <row r="201" spans="1:21" x14ac:dyDescent="0.35">
      <c r="A201">
        <v>2273</v>
      </c>
      <c r="B201" t="s">
        <v>5277</v>
      </c>
      <c r="C201" s="1">
        <v>42069</v>
      </c>
      <c r="D201" s="1">
        <v>42074</v>
      </c>
      <c r="E201" t="s">
        <v>49</v>
      </c>
      <c r="F201" t="s">
        <v>1204</v>
      </c>
      <c r="G201" t="s">
        <v>1205</v>
      </c>
      <c r="H201" t="s">
        <v>25</v>
      </c>
      <c r="I201" t="s">
        <v>26</v>
      </c>
      <c r="J201" t="s">
        <v>126</v>
      </c>
      <c r="K201" t="s">
        <v>42</v>
      </c>
      <c r="L201">
        <v>94122</v>
      </c>
      <c r="M201" t="s">
        <v>43</v>
      </c>
      <c r="N201" t="s">
        <v>5278</v>
      </c>
      <c r="O201" t="s">
        <v>31</v>
      </c>
      <c r="P201" t="s">
        <v>64</v>
      </c>
      <c r="Q201" t="s">
        <v>5279</v>
      </c>
      <c r="R201">
        <v>435.26</v>
      </c>
      <c r="S201">
        <v>7</v>
      </c>
      <c r="T201">
        <v>0</v>
      </c>
      <c r="U201">
        <v>95.757199999999997</v>
      </c>
    </row>
    <row r="202" spans="1:21" x14ac:dyDescent="0.35">
      <c r="A202">
        <v>2252</v>
      </c>
      <c r="B202" t="s">
        <v>5230</v>
      </c>
      <c r="C202" s="1">
        <v>42050</v>
      </c>
      <c r="D202" s="1">
        <v>42053</v>
      </c>
      <c r="E202" t="s">
        <v>22</v>
      </c>
      <c r="F202" t="s">
        <v>5231</v>
      </c>
      <c r="G202" t="s">
        <v>5232</v>
      </c>
      <c r="H202" t="s">
        <v>25</v>
      </c>
      <c r="I202" t="s">
        <v>26</v>
      </c>
      <c r="J202" t="s">
        <v>41</v>
      </c>
      <c r="K202" t="s">
        <v>42</v>
      </c>
      <c r="L202">
        <v>90004</v>
      </c>
      <c r="M202" t="s">
        <v>43</v>
      </c>
      <c r="N202" t="s">
        <v>4950</v>
      </c>
      <c r="O202" t="s">
        <v>45</v>
      </c>
      <c r="P202" t="s">
        <v>89</v>
      </c>
      <c r="Q202" t="s">
        <v>5237</v>
      </c>
      <c r="R202">
        <v>19.440000000000001</v>
      </c>
      <c r="S202">
        <v>3</v>
      </c>
      <c r="T202">
        <v>0</v>
      </c>
      <c r="U202">
        <v>9.3312000000000008</v>
      </c>
    </row>
    <row r="203" spans="1:21" x14ac:dyDescent="0.35">
      <c r="A203">
        <v>2251</v>
      </c>
      <c r="B203" t="s">
        <v>5230</v>
      </c>
      <c r="C203" s="1">
        <v>42050</v>
      </c>
      <c r="D203" s="1">
        <v>42053</v>
      </c>
      <c r="E203" t="s">
        <v>22</v>
      </c>
      <c r="F203" t="s">
        <v>5231</v>
      </c>
      <c r="G203" t="s">
        <v>5232</v>
      </c>
      <c r="H203" t="s">
        <v>25</v>
      </c>
      <c r="I203" t="s">
        <v>26</v>
      </c>
      <c r="J203" t="s">
        <v>41</v>
      </c>
      <c r="K203" t="s">
        <v>42</v>
      </c>
      <c r="L203">
        <v>90004</v>
      </c>
      <c r="M203" t="s">
        <v>43</v>
      </c>
      <c r="N203" t="s">
        <v>5235</v>
      </c>
      <c r="O203" t="s">
        <v>45</v>
      </c>
      <c r="P203" t="s">
        <v>77</v>
      </c>
      <c r="Q203" t="s">
        <v>5236</v>
      </c>
      <c r="R203">
        <v>541.44000000000005</v>
      </c>
      <c r="S203">
        <v>6</v>
      </c>
      <c r="T203">
        <v>0</v>
      </c>
      <c r="U203">
        <v>157.01759999999999</v>
      </c>
    </row>
    <row r="204" spans="1:21" x14ac:dyDescent="0.35">
      <c r="A204">
        <v>2250</v>
      </c>
      <c r="B204" t="s">
        <v>5230</v>
      </c>
      <c r="C204" s="1">
        <v>42050</v>
      </c>
      <c r="D204" s="1">
        <v>42053</v>
      </c>
      <c r="E204" t="s">
        <v>22</v>
      </c>
      <c r="F204" t="s">
        <v>5231</v>
      </c>
      <c r="G204" t="s">
        <v>5232</v>
      </c>
      <c r="H204" t="s">
        <v>25</v>
      </c>
      <c r="I204" t="s">
        <v>26</v>
      </c>
      <c r="J204" t="s">
        <v>41</v>
      </c>
      <c r="K204" t="s">
        <v>42</v>
      </c>
      <c r="L204">
        <v>90004</v>
      </c>
      <c r="M204" t="s">
        <v>43</v>
      </c>
      <c r="N204" t="s">
        <v>2395</v>
      </c>
      <c r="O204" t="s">
        <v>45</v>
      </c>
      <c r="P204" t="s">
        <v>74</v>
      </c>
      <c r="Q204" t="s">
        <v>2396</v>
      </c>
      <c r="R204">
        <v>11.52</v>
      </c>
      <c r="S204">
        <v>5</v>
      </c>
      <c r="T204">
        <v>0.2</v>
      </c>
      <c r="U204">
        <v>4.1760000000000002</v>
      </c>
    </row>
    <row r="205" spans="1:21" x14ac:dyDescent="0.35">
      <c r="A205">
        <v>2249</v>
      </c>
      <c r="B205" t="s">
        <v>5230</v>
      </c>
      <c r="C205" s="1">
        <v>42050</v>
      </c>
      <c r="D205" s="1">
        <v>42053</v>
      </c>
      <c r="E205" t="s">
        <v>22</v>
      </c>
      <c r="F205" t="s">
        <v>5231</v>
      </c>
      <c r="G205" t="s">
        <v>5232</v>
      </c>
      <c r="H205" t="s">
        <v>25</v>
      </c>
      <c r="I205" t="s">
        <v>26</v>
      </c>
      <c r="J205" t="s">
        <v>41</v>
      </c>
      <c r="K205" t="s">
        <v>42</v>
      </c>
      <c r="L205">
        <v>90004</v>
      </c>
      <c r="M205" t="s">
        <v>43</v>
      </c>
      <c r="N205" t="s">
        <v>4501</v>
      </c>
      <c r="O205" t="s">
        <v>45</v>
      </c>
      <c r="P205" t="s">
        <v>74</v>
      </c>
      <c r="Q205" t="s">
        <v>4502</v>
      </c>
      <c r="R205">
        <v>41.72</v>
      </c>
      <c r="S205">
        <v>5</v>
      </c>
      <c r="T205">
        <v>0.2</v>
      </c>
      <c r="U205">
        <v>13.0375</v>
      </c>
    </row>
    <row r="206" spans="1:21" x14ac:dyDescent="0.35">
      <c r="A206">
        <v>2248</v>
      </c>
      <c r="B206" t="s">
        <v>5230</v>
      </c>
      <c r="C206" s="1">
        <v>42050</v>
      </c>
      <c r="D206" s="1">
        <v>42053</v>
      </c>
      <c r="E206" t="s">
        <v>22</v>
      </c>
      <c r="F206" t="s">
        <v>5231</v>
      </c>
      <c r="G206" t="s">
        <v>5232</v>
      </c>
      <c r="H206" t="s">
        <v>25</v>
      </c>
      <c r="I206" t="s">
        <v>26</v>
      </c>
      <c r="J206" t="s">
        <v>41</v>
      </c>
      <c r="K206" t="s">
        <v>42</v>
      </c>
      <c r="L206">
        <v>90004</v>
      </c>
      <c r="M206" t="s">
        <v>43</v>
      </c>
      <c r="N206" t="s">
        <v>5233</v>
      </c>
      <c r="O206" t="s">
        <v>45</v>
      </c>
      <c r="P206" t="s">
        <v>89</v>
      </c>
      <c r="Q206" t="s">
        <v>5234</v>
      </c>
      <c r="R206">
        <v>13.36</v>
      </c>
      <c r="S206">
        <v>2</v>
      </c>
      <c r="T206">
        <v>0</v>
      </c>
      <c r="U206">
        <v>6.4127999999999998</v>
      </c>
    </row>
    <row r="207" spans="1:21" x14ac:dyDescent="0.35">
      <c r="A207">
        <v>2200</v>
      </c>
      <c r="B207" t="s">
        <v>5147</v>
      </c>
      <c r="C207" s="1">
        <v>42091</v>
      </c>
      <c r="D207" s="1">
        <v>42096</v>
      </c>
      <c r="E207" t="s">
        <v>49</v>
      </c>
      <c r="F207" t="s">
        <v>2006</v>
      </c>
      <c r="G207" t="s">
        <v>2007</v>
      </c>
      <c r="H207" t="s">
        <v>25</v>
      </c>
      <c r="I207" t="s">
        <v>26</v>
      </c>
      <c r="J207" t="s">
        <v>145</v>
      </c>
      <c r="K207" t="s">
        <v>146</v>
      </c>
      <c r="L207">
        <v>19120</v>
      </c>
      <c r="M207" t="s">
        <v>147</v>
      </c>
      <c r="N207" t="s">
        <v>4903</v>
      </c>
      <c r="O207" t="s">
        <v>45</v>
      </c>
      <c r="P207" t="s">
        <v>89</v>
      </c>
      <c r="Q207" t="s">
        <v>4904</v>
      </c>
      <c r="R207">
        <v>5.2320000000000002</v>
      </c>
      <c r="S207">
        <v>1</v>
      </c>
      <c r="T207">
        <v>0.2</v>
      </c>
      <c r="U207">
        <v>1.7003999999999999</v>
      </c>
    </row>
    <row r="208" spans="1:21" x14ac:dyDescent="0.35">
      <c r="A208">
        <v>2199</v>
      </c>
      <c r="B208" t="s">
        <v>5147</v>
      </c>
      <c r="C208" s="1">
        <v>42091</v>
      </c>
      <c r="D208" s="1">
        <v>42096</v>
      </c>
      <c r="E208" t="s">
        <v>49</v>
      </c>
      <c r="F208" t="s">
        <v>2006</v>
      </c>
      <c r="G208" t="s">
        <v>2007</v>
      </c>
      <c r="H208" t="s">
        <v>25</v>
      </c>
      <c r="I208" t="s">
        <v>26</v>
      </c>
      <c r="J208" t="s">
        <v>145</v>
      </c>
      <c r="K208" t="s">
        <v>146</v>
      </c>
      <c r="L208">
        <v>19120</v>
      </c>
      <c r="M208" t="s">
        <v>147</v>
      </c>
      <c r="N208" t="s">
        <v>409</v>
      </c>
      <c r="O208" t="s">
        <v>45</v>
      </c>
      <c r="P208" t="s">
        <v>89</v>
      </c>
      <c r="Q208" t="s">
        <v>410</v>
      </c>
      <c r="R208">
        <v>15.552</v>
      </c>
      <c r="S208">
        <v>3</v>
      </c>
      <c r="T208">
        <v>0.2</v>
      </c>
      <c r="U208">
        <v>5.4432</v>
      </c>
    </row>
    <row r="209" spans="1:21" x14ac:dyDescent="0.35">
      <c r="A209">
        <v>2038</v>
      </c>
      <c r="B209" t="s">
        <v>4921</v>
      </c>
      <c r="C209" s="1">
        <v>42027</v>
      </c>
      <c r="D209" s="1">
        <v>42031</v>
      </c>
      <c r="E209" t="s">
        <v>49</v>
      </c>
      <c r="F209" t="s">
        <v>1683</v>
      </c>
      <c r="G209" t="s">
        <v>1684</v>
      </c>
      <c r="H209" t="s">
        <v>101</v>
      </c>
      <c r="I209" t="s">
        <v>26</v>
      </c>
      <c r="J209" t="s">
        <v>4922</v>
      </c>
      <c r="K209" t="s">
        <v>1766</v>
      </c>
      <c r="L209">
        <v>59715</v>
      </c>
      <c r="M209" t="s">
        <v>43</v>
      </c>
      <c r="N209" t="s">
        <v>4407</v>
      </c>
      <c r="O209" t="s">
        <v>45</v>
      </c>
      <c r="P209" t="s">
        <v>46</v>
      </c>
      <c r="Q209" t="s">
        <v>4408</v>
      </c>
      <c r="R209">
        <v>14.62</v>
      </c>
      <c r="S209">
        <v>2</v>
      </c>
      <c r="T209">
        <v>0</v>
      </c>
      <c r="U209">
        <v>6.8714000000000004</v>
      </c>
    </row>
    <row r="210" spans="1:21" x14ac:dyDescent="0.35">
      <c r="A210">
        <v>2037</v>
      </c>
      <c r="B210" t="s">
        <v>4921</v>
      </c>
      <c r="C210" s="1">
        <v>42027</v>
      </c>
      <c r="D210" s="1">
        <v>42031</v>
      </c>
      <c r="E210" t="s">
        <v>49</v>
      </c>
      <c r="F210" t="s">
        <v>1683</v>
      </c>
      <c r="G210" t="s">
        <v>1684</v>
      </c>
      <c r="H210" t="s">
        <v>101</v>
      </c>
      <c r="I210" t="s">
        <v>26</v>
      </c>
      <c r="J210" t="s">
        <v>4922</v>
      </c>
      <c r="K210" t="s">
        <v>1766</v>
      </c>
      <c r="L210">
        <v>59715</v>
      </c>
      <c r="M210" t="s">
        <v>43</v>
      </c>
      <c r="N210" t="s">
        <v>1442</v>
      </c>
      <c r="O210" t="s">
        <v>45</v>
      </c>
      <c r="P210" t="s">
        <v>89</v>
      </c>
      <c r="Q210" t="s">
        <v>1443</v>
      </c>
      <c r="R210">
        <v>29.04</v>
      </c>
      <c r="S210">
        <v>3</v>
      </c>
      <c r="T210">
        <v>0</v>
      </c>
      <c r="U210">
        <v>13.9392</v>
      </c>
    </row>
    <row r="211" spans="1:21" x14ac:dyDescent="0.35">
      <c r="A211">
        <v>2026</v>
      </c>
      <c r="B211" t="s">
        <v>4911</v>
      </c>
      <c r="C211" s="1">
        <v>42076</v>
      </c>
      <c r="D211" s="1">
        <v>42078</v>
      </c>
      <c r="E211" t="s">
        <v>187</v>
      </c>
      <c r="F211" t="s">
        <v>4274</v>
      </c>
      <c r="G211" t="s">
        <v>4275</v>
      </c>
      <c r="H211" t="s">
        <v>25</v>
      </c>
      <c r="I211" t="s">
        <v>26</v>
      </c>
      <c r="J211" t="s">
        <v>94</v>
      </c>
      <c r="K211" t="s">
        <v>95</v>
      </c>
      <c r="L211">
        <v>98103</v>
      </c>
      <c r="M211" t="s">
        <v>43</v>
      </c>
      <c r="N211" t="s">
        <v>2467</v>
      </c>
      <c r="O211" t="s">
        <v>31</v>
      </c>
      <c r="P211" t="s">
        <v>32</v>
      </c>
      <c r="Q211" t="s">
        <v>2468</v>
      </c>
      <c r="R211">
        <v>141.96</v>
      </c>
      <c r="S211">
        <v>2</v>
      </c>
      <c r="T211">
        <v>0</v>
      </c>
      <c r="U211">
        <v>39.748800000000003</v>
      </c>
    </row>
    <row r="212" spans="1:21" x14ac:dyDescent="0.35">
      <c r="A212">
        <v>2020</v>
      </c>
      <c r="B212" t="s">
        <v>4905</v>
      </c>
      <c r="C212" s="1">
        <v>42082</v>
      </c>
      <c r="D212" s="1">
        <v>42086</v>
      </c>
      <c r="E212" t="s">
        <v>49</v>
      </c>
      <c r="F212" t="s">
        <v>2653</v>
      </c>
      <c r="G212" t="s">
        <v>2654</v>
      </c>
      <c r="H212" t="s">
        <v>25</v>
      </c>
      <c r="I212" t="s">
        <v>26</v>
      </c>
      <c r="J212" t="s">
        <v>4906</v>
      </c>
      <c r="K212" t="s">
        <v>42</v>
      </c>
      <c r="L212">
        <v>92404</v>
      </c>
      <c r="M212" t="s">
        <v>43</v>
      </c>
      <c r="N212" t="s">
        <v>797</v>
      </c>
      <c r="O212" t="s">
        <v>45</v>
      </c>
      <c r="P212" t="s">
        <v>89</v>
      </c>
      <c r="Q212" t="s">
        <v>798</v>
      </c>
      <c r="R212">
        <v>40.14</v>
      </c>
      <c r="S212">
        <v>6</v>
      </c>
      <c r="T212">
        <v>0</v>
      </c>
      <c r="U212">
        <v>19.668600000000001</v>
      </c>
    </row>
    <row r="213" spans="1:21" x14ac:dyDescent="0.35">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35">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35">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35">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35">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35">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35">
      <c r="A219">
        <v>2019</v>
      </c>
      <c r="B219" t="s">
        <v>4905</v>
      </c>
      <c r="C219" s="1">
        <v>42082</v>
      </c>
      <c r="D219" s="1">
        <v>42086</v>
      </c>
      <c r="E219" t="s">
        <v>49</v>
      </c>
      <c r="F219" t="s">
        <v>2653</v>
      </c>
      <c r="G219" t="s">
        <v>2654</v>
      </c>
      <c r="H219" t="s">
        <v>25</v>
      </c>
      <c r="I219" t="s">
        <v>26</v>
      </c>
      <c r="J219" t="s">
        <v>4906</v>
      </c>
      <c r="K219" t="s">
        <v>42</v>
      </c>
      <c r="L219">
        <v>92404</v>
      </c>
      <c r="M219" t="s">
        <v>43</v>
      </c>
      <c r="N219" t="s">
        <v>4225</v>
      </c>
      <c r="O219" t="s">
        <v>45</v>
      </c>
      <c r="P219" t="s">
        <v>578</v>
      </c>
      <c r="Q219" t="s">
        <v>4226</v>
      </c>
      <c r="R219">
        <v>33.36</v>
      </c>
      <c r="S219">
        <v>4</v>
      </c>
      <c r="T219">
        <v>0</v>
      </c>
      <c r="U219">
        <v>8.6736000000000004</v>
      </c>
    </row>
    <row r="220" spans="1:21" x14ac:dyDescent="0.35">
      <c r="A220">
        <v>2018</v>
      </c>
      <c r="B220" t="s">
        <v>4905</v>
      </c>
      <c r="C220" s="1">
        <v>42082</v>
      </c>
      <c r="D220" s="1">
        <v>42086</v>
      </c>
      <c r="E220" t="s">
        <v>49</v>
      </c>
      <c r="F220" t="s">
        <v>2653</v>
      </c>
      <c r="G220" t="s">
        <v>2654</v>
      </c>
      <c r="H220" t="s">
        <v>25</v>
      </c>
      <c r="I220" t="s">
        <v>26</v>
      </c>
      <c r="J220" t="s">
        <v>4906</v>
      </c>
      <c r="K220" t="s">
        <v>42</v>
      </c>
      <c r="L220">
        <v>92404</v>
      </c>
      <c r="M220" t="s">
        <v>43</v>
      </c>
      <c r="N220" t="s">
        <v>44</v>
      </c>
      <c r="O220" t="s">
        <v>45</v>
      </c>
      <c r="P220" t="s">
        <v>46</v>
      </c>
      <c r="Q220" t="s">
        <v>47</v>
      </c>
      <c r="R220">
        <v>14.62</v>
      </c>
      <c r="S220">
        <v>2</v>
      </c>
      <c r="T220">
        <v>0</v>
      </c>
      <c r="U220">
        <v>6.8714000000000004</v>
      </c>
    </row>
    <row r="221" spans="1:21" x14ac:dyDescent="0.35">
      <c r="A221">
        <v>2017</v>
      </c>
      <c r="B221" t="s">
        <v>4905</v>
      </c>
      <c r="C221" s="1">
        <v>42082</v>
      </c>
      <c r="D221" s="1">
        <v>42086</v>
      </c>
      <c r="E221" t="s">
        <v>49</v>
      </c>
      <c r="F221" t="s">
        <v>2653</v>
      </c>
      <c r="G221" t="s">
        <v>2654</v>
      </c>
      <c r="H221" t="s">
        <v>25</v>
      </c>
      <c r="I221" t="s">
        <v>26</v>
      </c>
      <c r="J221" t="s">
        <v>4906</v>
      </c>
      <c r="K221" t="s">
        <v>42</v>
      </c>
      <c r="L221">
        <v>92404</v>
      </c>
      <c r="M221" t="s">
        <v>43</v>
      </c>
      <c r="N221" t="s">
        <v>4166</v>
      </c>
      <c r="O221" t="s">
        <v>45</v>
      </c>
      <c r="P221" t="s">
        <v>74</v>
      </c>
      <c r="Q221" t="s">
        <v>4167</v>
      </c>
      <c r="R221">
        <v>17.568000000000001</v>
      </c>
      <c r="S221">
        <v>2</v>
      </c>
      <c r="T221">
        <v>0.2</v>
      </c>
      <c r="U221">
        <v>6.3684000000000003</v>
      </c>
    </row>
    <row r="222" spans="1:21" x14ac:dyDescent="0.35">
      <c r="A222">
        <v>1909</v>
      </c>
      <c r="B222" t="s">
        <v>4747</v>
      </c>
      <c r="C222" s="1">
        <v>42038</v>
      </c>
      <c r="D222" s="1">
        <v>42039</v>
      </c>
      <c r="E222" t="s">
        <v>187</v>
      </c>
      <c r="F222" t="s">
        <v>3855</v>
      </c>
      <c r="G222" t="s">
        <v>3856</v>
      </c>
      <c r="H222" t="s">
        <v>40</v>
      </c>
      <c r="I222" t="s">
        <v>26</v>
      </c>
      <c r="J222" t="s">
        <v>41</v>
      </c>
      <c r="K222" t="s">
        <v>42</v>
      </c>
      <c r="L222">
        <v>90008</v>
      </c>
      <c r="M222" t="s">
        <v>43</v>
      </c>
      <c r="N222" t="s">
        <v>4748</v>
      </c>
      <c r="O222" t="s">
        <v>31</v>
      </c>
      <c r="P222" t="s">
        <v>64</v>
      </c>
      <c r="Q222" t="s">
        <v>4749</v>
      </c>
      <c r="R222">
        <v>136.91999999999999</v>
      </c>
      <c r="S222">
        <v>4</v>
      </c>
      <c r="T222">
        <v>0</v>
      </c>
      <c r="U222">
        <v>41.076000000000001</v>
      </c>
    </row>
    <row r="223" spans="1:21" x14ac:dyDescent="0.35">
      <c r="A223">
        <v>1883</v>
      </c>
      <c r="B223" t="s">
        <v>4694</v>
      </c>
      <c r="C223" s="1">
        <v>42068</v>
      </c>
      <c r="D223" s="1">
        <v>42068</v>
      </c>
      <c r="E223" t="s">
        <v>1292</v>
      </c>
      <c r="F223" t="s">
        <v>1420</v>
      </c>
      <c r="G223" t="s">
        <v>1421</v>
      </c>
      <c r="H223" t="s">
        <v>25</v>
      </c>
      <c r="I223" t="s">
        <v>26</v>
      </c>
      <c r="J223" t="s">
        <v>265</v>
      </c>
      <c r="K223" t="s">
        <v>266</v>
      </c>
      <c r="L223">
        <v>10011</v>
      </c>
      <c r="M223" t="s">
        <v>147</v>
      </c>
      <c r="N223" t="s">
        <v>1656</v>
      </c>
      <c r="O223" t="s">
        <v>45</v>
      </c>
      <c r="P223" t="s">
        <v>58</v>
      </c>
      <c r="Q223" t="s">
        <v>1657</v>
      </c>
      <c r="R223">
        <v>563.4</v>
      </c>
      <c r="S223">
        <v>4</v>
      </c>
      <c r="T223">
        <v>0</v>
      </c>
      <c r="U223">
        <v>67.608000000000004</v>
      </c>
    </row>
    <row r="224" spans="1:21" x14ac:dyDescent="0.35">
      <c r="A224">
        <v>1882</v>
      </c>
      <c r="B224" t="s">
        <v>4694</v>
      </c>
      <c r="C224" s="1">
        <v>42068</v>
      </c>
      <c r="D224" s="1">
        <v>42068</v>
      </c>
      <c r="E224" t="s">
        <v>1292</v>
      </c>
      <c r="F224" t="s">
        <v>1420</v>
      </c>
      <c r="G224" t="s">
        <v>1421</v>
      </c>
      <c r="H224" t="s">
        <v>25</v>
      </c>
      <c r="I224" t="s">
        <v>26</v>
      </c>
      <c r="J224" t="s">
        <v>265</v>
      </c>
      <c r="K224" t="s">
        <v>266</v>
      </c>
      <c r="L224">
        <v>10011</v>
      </c>
      <c r="M224" t="s">
        <v>147</v>
      </c>
      <c r="N224" t="s">
        <v>303</v>
      </c>
      <c r="O224" t="s">
        <v>31</v>
      </c>
      <c r="P224" t="s">
        <v>35</v>
      </c>
      <c r="Q224" t="s">
        <v>304</v>
      </c>
      <c r="R224">
        <v>383.60700000000003</v>
      </c>
      <c r="S224">
        <v>7</v>
      </c>
      <c r="T224">
        <v>0.1</v>
      </c>
      <c r="U224">
        <v>63.9345</v>
      </c>
    </row>
    <row r="225" spans="1:21" x14ac:dyDescent="0.35">
      <c r="A225">
        <v>1881</v>
      </c>
      <c r="B225" t="s">
        <v>4694</v>
      </c>
      <c r="C225" s="1">
        <v>42068</v>
      </c>
      <c r="D225" s="1">
        <v>42068</v>
      </c>
      <c r="E225" t="s">
        <v>1292</v>
      </c>
      <c r="F225" t="s">
        <v>1420</v>
      </c>
      <c r="G225" t="s">
        <v>1421</v>
      </c>
      <c r="H225" t="s">
        <v>25</v>
      </c>
      <c r="I225" t="s">
        <v>26</v>
      </c>
      <c r="J225" t="s">
        <v>265</v>
      </c>
      <c r="K225" t="s">
        <v>266</v>
      </c>
      <c r="L225">
        <v>10011</v>
      </c>
      <c r="M225" t="s">
        <v>147</v>
      </c>
      <c r="N225" t="s">
        <v>4695</v>
      </c>
      <c r="O225" t="s">
        <v>45</v>
      </c>
      <c r="P225" t="s">
        <v>172</v>
      </c>
      <c r="Q225" t="s">
        <v>670</v>
      </c>
      <c r="R225">
        <v>29.34</v>
      </c>
      <c r="S225">
        <v>3</v>
      </c>
      <c r="T225">
        <v>0</v>
      </c>
      <c r="U225">
        <v>14.67</v>
      </c>
    </row>
    <row r="226" spans="1:21" x14ac:dyDescent="0.35">
      <c r="A226">
        <v>1844</v>
      </c>
      <c r="B226" t="s">
        <v>4629</v>
      </c>
      <c r="C226" s="1">
        <v>42044</v>
      </c>
      <c r="D226" s="1">
        <v>42046</v>
      </c>
      <c r="E226" t="s">
        <v>22</v>
      </c>
      <c r="F226" t="s">
        <v>1173</v>
      </c>
      <c r="G226" t="s">
        <v>1174</v>
      </c>
      <c r="H226" t="s">
        <v>40</v>
      </c>
      <c r="I226" t="s">
        <v>26</v>
      </c>
      <c r="J226" t="s">
        <v>679</v>
      </c>
      <c r="K226" t="s">
        <v>103</v>
      </c>
      <c r="L226">
        <v>78207</v>
      </c>
      <c r="M226" t="s">
        <v>104</v>
      </c>
      <c r="N226" t="s">
        <v>4630</v>
      </c>
      <c r="O226" t="s">
        <v>31</v>
      </c>
      <c r="P226" t="s">
        <v>64</v>
      </c>
      <c r="Q226" t="s">
        <v>4631</v>
      </c>
      <c r="R226">
        <v>40.783999999999999</v>
      </c>
      <c r="S226">
        <v>2</v>
      </c>
      <c r="T226">
        <v>0.6</v>
      </c>
      <c r="U226">
        <v>-30.588000000000001</v>
      </c>
    </row>
    <row r="227" spans="1:21" x14ac:dyDescent="0.35">
      <c r="A227">
        <v>1843</v>
      </c>
      <c r="B227" t="s">
        <v>4629</v>
      </c>
      <c r="C227" s="1">
        <v>42044</v>
      </c>
      <c r="D227" s="1">
        <v>42046</v>
      </c>
      <c r="E227" t="s">
        <v>22</v>
      </c>
      <c r="F227" t="s">
        <v>1173</v>
      </c>
      <c r="G227" t="s">
        <v>1174</v>
      </c>
      <c r="H227" t="s">
        <v>40</v>
      </c>
      <c r="I227" t="s">
        <v>26</v>
      </c>
      <c r="J227" t="s">
        <v>679</v>
      </c>
      <c r="K227" t="s">
        <v>103</v>
      </c>
      <c r="L227">
        <v>78207</v>
      </c>
      <c r="M227" t="s">
        <v>104</v>
      </c>
      <c r="N227" t="s">
        <v>1199</v>
      </c>
      <c r="O227" t="s">
        <v>45</v>
      </c>
      <c r="P227" t="s">
        <v>46</v>
      </c>
      <c r="Q227" t="s">
        <v>1200</v>
      </c>
      <c r="R227">
        <v>40.095999999999997</v>
      </c>
      <c r="S227">
        <v>4</v>
      </c>
      <c r="T227">
        <v>0.2</v>
      </c>
      <c r="U227">
        <v>13.532400000000001</v>
      </c>
    </row>
    <row r="228" spans="1:21" x14ac:dyDescent="0.35">
      <c r="A228">
        <v>1790</v>
      </c>
      <c r="B228" t="s">
        <v>4519</v>
      </c>
      <c r="C228" s="1">
        <v>42050</v>
      </c>
      <c r="D228" s="1">
        <v>42054</v>
      </c>
      <c r="E228" t="s">
        <v>49</v>
      </c>
      <c r="F228" t="s">
        <v>4520</v>
      </c>
      <c r="G228" t="s">
        <v>4521</v>
      </c>
      <c r="H228" t="s">
        <v>40</v>
      </c>
      <c r="I228" t="s">
        <v>26</v>
      </c>
      <c r="J228" t="s">
        <v>4522</v>
      </c>
      <c r="K228" t="s">
        <v>113</v>
      </c>
      <c r="L228">
        <v>53142</v>
      </c>
      <c r="M228" t="s">
        <v>104</v>
      </c>
      <c r="N228" t="s">
        <v>4523</v>
      </c>
      <c r="O228" t="s">
        <v>70</v>
      </c>
      <c r="P228" t="s">
        <v>160</v>
      </c>
      <c r="Q228" t="s">
        <v>4524</v>
      </c>
      <c r="R228">
        <v>139.94999999999999</v>
      </c>
      <c r="S228">
        <v>5</v>
      </c>
      <c r="T228">
        <v>0</v>
      </c>
      <c r="U228">
        <v>26.590499999999999</v>
      </c>
    </row>
    <row r="229" spans="1:21" x14ac:dyDescent="0.35">
      <c r="A229">
        <v>1789</v>
      </c>
      <c r="B229" t="s">
        <v>4519</v>
      </c>
      <c r="C229" s="1">
        <v>42050</v>
      </c>
      <c r="D229" s="1">
        <v>42054</v>
      </c>
      <c r="E229" t="s">
        <v>49</v>
      </c>
      <c r="F229" t="s">
        <v>4520</v>
      </c>
      <c r="G229" t="s">
        <v>4521</v>
      </c>
      <c r="H229" t="s">
        <v>40</v>
      </c>
      <c r="I229" t="s">
        <v>26</v>
      </c>
      <c r="J229" t="s">
        <v>4522</v>
      </c>
      <c r="K229" t="s">
        <v>113</v>
      </c>
      <c r="L229">
        <v>53142</v>
      </c>
      <c r="M229" t="s">
        <v>104</v>
      </c>
      <c r="N229" t="s">
        <v>2957</v>
      </c>
      <c r="O229" t="s">
        <v>70</v>
      </c>
      <c r="P229" t="s">
        <v>71</v>
      </c>
      <c r="Q229" t="s">
        <v>2958</v>
      </c>
      <c r="R229">
        <v>699.98</v>
      </c>
      <c r="S229">
        <v>2</v>
      </c>
      <c r="T229">
        <v>0</v>
      </c>
      <c r="U229">
        <v>195.99440000000001</v>
      </c>
    </row>
    <row r="230" spans="1:21" x14ac:dyDescent="0.35">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35">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35">
      <c r="A232">
        <v>1788</v>
      </c>
      <c r="B232" t="s">
        <v>4519</v>
      </c>
      <c r="C232" s="1">
        <v>42050</v>
      </c>
      <c r="D232" s="1">
        <v>42054</v>
      </c>
      <c r="E232" t="s">
        <v>49</v>
      </c>
      <c r="F232" t="s">
        <v>4520</v>
      </c>
      <c r="G232" t="s">
        <v>4521</v>
      </c>
      <c r="H232" t="s">
        <v>40</v>
      </c>
      <c r="I232" t="s">
        <v>26</v>
      </c>
      <c r="J232" t="s">
        <v>4522</v>
      </c>
      <c r="K232" t="s">
        <v>113</v>
      </c>
      <c r="L232">
        <v>53142</v>
      </c>
      <c r="M232" t="s">
        <v>104</v>
      </c>
      <c r="N232" t="s">
        <v>3210</v>
      </c>
      <c r="O232" t="s">
        <v>70</v>
      </c>
      <c r="P232" t="s">
        <v>71</v>
      </c>
      <c r="Q232" t="s">
        <v>3211</v>
      </c>
      <c r="R232">
        <v>134.97</v>
      </c>
      <c r="S232">
        <v>3</v>
      </c>
      <c r="T232">
        <v>0</v>
      </c>
      <c r="U232">
        <v>64.785600000000002</v>
      </c>
    </row>
    <row r="233" spans="1:21" x14ac:dyDescent="0.35">
      <c r="A233">
        <v>1713</v>
      </c>
      <c r="B233" t="s">
        <v>4411</v>
      </c>
      <c r="C233" s="1">
        <v>42034</v>
      </c>
      <c r="D233" s="1">
        <v>42039</v>
      </c>
      <c r="E233" t="s">
        <v>49</v>
      </c>
      <c r="F233" t="s">
        <v>1631</v>
      </c>
      <c r="G233" t="s">
        <v>1632</v>
      </c>
      <c r="H233" t="s">
        <v>25</v>
      </c>
      <c r="I233" t="s">
        <v>26</v>
      </c>
      <c r="J233" t="s">
        <v>183</v>
      </c>
      <c r="K233" t="s">
        <v>103</v>
      </c>
      <c r="L233">
        <v>77070</v>
      </c>
      <c r="M233" t="s">
        <v>104</v>
      </c>
      <c r="N233" t="s">
        <v>4412</v>
      </c>
      <c r="O233" t="s">
        <v>45</v>
      </c>
      <c r="P233" t="s">
        <v>89</v>
      </c>
      <c r="Q233" t="s">
        <v>4413</v>
      </c>
      <c r="R233">
        <v>14.304</v>
      </c>
      <c r="S233">
        <v>6</v>
      </c>
      <c r="T233">
        <v>0.2</v>
      </c>
      <c r="U233">
        <v>5.0064000000000002</v>
      </c>
    </row>
    <row r="234" spans="1:21" x14ac:dyDescent="0.35">
      <c r="A234">
        <v>1670</v>
      </c>
      <c r="B234" t="s">
        <v>4346</v>
      </c>
      <c r="C234" s="1">
        <v>42014</v>
      </c>
      <c r="D234" s="1">
        <v>42019</v>
      </c>
      <c r="E234" t="s">
        <v>49</v>
      </c>
      <c r="F234" t="s">
        <v>3889</v>
      </c>
      <c r="G234" t="s">
        <v>3890</v>
      </c>
      <c r="H234" t="s">
        <v>25</v>
      </c>
      <c r="I234" t="s">
        <v>26</v>
      </c>
      <c r="J234" t="s">
        <v>265</v>
      </c>
      <c r="K234" t="s">
        <v>266</v>
      </c>
      <c r="L234">
        <v>10011</v>
      </c>
      <c r="M234" t="s">
        <v>147</v>
      </c>
      <c r="N234" t="s">
        <v>1605</v>
      </c>
      <c r="O234" t="s">
        <v>31</v>
      </c>
      <c r="P234" t="s">
        <v>55</v>
      </c>
      <c r="Q234" t="s">
        <v>1606</v>
      </c>
      <c r="R234">
        <v>1018.104</v>
      </c>
      <c r="S234">
        <v>4</v>
      </c>
      <c r="T234">
        <v>0.4</v>
      </c>
      <c r="U234">
        <v>-373.3048</v>
      </c>
    </row>
    <row r="235" spans="1:21" x14ac:dyDescent="0.35">
      <c r="A235">
        <v>1646</v>
      </c>
      <c r="B235" t="s">
        <v>4298</v>
      </c>
      <c r="C235" s="1">
        <v>42082</v>
      </c>
      <c r="D235" s="1">
        <v>42083</v>
      </c>
      <c r="E235" t="s">
        <v>187</v>
      </c>
      <c r="F235" t="s">
        <v>793</v>
      </c>
      <c r="G235" t="s">
        <v>794</v>
      </c>
      <c r="H235" t="s">
        <v>40</v>
      </c>
      <c r="I235" t="s">
        <v>26</v>
      </c>
      <c r="J235" t="s">
        <v>94</v>
      </c>
      <c r="K235" t="s">
        <v>95</v>
      </c>
      <c r="L235">
        <v>98115</v>
      </c>
      <c r="M235" t="s">
        <v>43</v>
      </c>
      <c r="N235" t="s">
        <v>4301</v>
      </c>
      <c r="O235" t="s">
        <v>45</v>
      </c>
      <c r="P235" t="s">
        <v>89</v>
      </c>
      <c r="Q235" t="s">
        <v>4302</v>
      </c>
      <c r="R235">
        <v>209.7</v>
      </c>
      <c r="S235">
        <v>2</v>
      </c>
      <c r="T235">
        <v>0</v>
      </c>
      <c r="U235">
        <v>100.65600000000001</v>
      </c>
    </row>
    <row r="236" spans="1:21" x14ac:dyDescent="0.35">
      <c r="A236">
        <v>1645</v>
      </c>
      <c r="B236" t="s">
        <v>4298</v>
      </c>
      <c r="C236" s="1">
        <v>42082</v>
      </c>
      <c r="D236" s="1">
        <v>42083</v>
      </c>
      <c r="E236" t="s">
        <v>187</v>
      </c>
      <c r="F236" t="s">
        <v>793</v>
      </c>
      <c r="G236" t="s">
        <v>794</v>
      </c>
      <c r="H236" t="s">
        <v>40</v>
      </c>
      <c r="I236" t="s">
        <v>26</v>
      </c>
      <c r="J236" t="s">
        <v>94</v>
      </c>
      <c r="K236" t="s">
        <v>95</v>
      </c>
      <c r="L236">
        <v>98115</v>
      </c>
      <c r="M236" t="s">
        <v>43</v>
      </c>
      <c r="N236" t="s">
        <v>4299</v>
      </c>
      <c r="O236" t="s">
        <v>70</v>
      </c>
      <c r="P236" t="s">
        <v>1218</v>
      </c>
      <c r="Q236" t="s">
        <v>4300</v>
      </c>
      <c r="R236">
        <v>3149.93</v>
      </c>
      <c r="S236">
        <v>7</v>
      </c>
      <c r="T236">
        <v>0</v>
      </c>
      <c r="U236">
        <v>1480.4671000000001</v>
      </c>
    </row>
    <row r="237" spans="1:21" x14ac:dyDescent="0.35">
      <c r="A237">
        <v>1644</v>
      </c>
      <c r="B237" t="s">
        <v>4298</v>
      </c>
      <c r="C237" s="1">
        <v>42082</v>
      </c>
      <c r="D237" s="1">
        <v>42083</v>
      </c>
      <c r="E237" t="s">
        <v>187</v>
      </c>
      <c r="F237" t="s">
        <v>793</v>
      </c>
      <c r="G237" t="s">
        <v>794</v>
      </c>
      <c r="H237" t="s">
        <v>40</v>
      </c>
      <c r="I237" t="s">
        <v>26</v>
      </c>
      <c r="J237" t="s">
        <v>94</v>
      </c>
      <c r="K237" t="s">
        <v>95</v>
      </c>
      <c r="L237">
        <v>98115</v>
      </c>
      <c r="M237" t="s">
        <v>43</v>
      </c>
      <c r="N237" t="s">
        <v>1580</v>
      </c>
      <c r="O237" t="s">
        <v>45</v>
      </c>
      <c r="P237" t="s">
        <v>58</v>
      </c>
      <c r="Q237" t="s">
        <v>1581</v>
      </c>
      <c r="R237">
        <v>1247.6400000000001</v>
      </c>
      <c r="S237">
        <v>3</v>
      </c>
      <c r="T237">
        <v>0</v>
      </c>
      <c r="U237">
        <v>349.33920000000001</v>
      </c>
    </row>
    <row r="238" spans="1:21" x14ac:dyDescent="0.35">
      <c r="A238">
        <v>1595</v>
      </c>
      <c r="B238" t="s">
        <v>4214</v>
      </c>
      <c r="C238" s="1">
        <v>42087</v>
      </c>
      <c r="D238" s="1">
        <v>42090</v>
      </c>
      <c r="E238" t="s">
        <v>187</v>
      </c>
      <c r="F238" t="s">
        <v>4215</v>
      </c>
      <c r="G238" t="s">
        <v>4216</v>
      </c>
      <c r="H238" t="s">
        <v>101</v>
      </c>
      <c r="I238" t="s">
        <v>26</v>
      </c>
      <c r="J238" t="s">
        <v>1388</v>
      </c>
      <c r="K238" t="s">
        <v>210</v>
      </c>
      <c r="L238">
        <v>61604</v>
      </c>
      <c r="M238" t="s">
        <v>104</v>
      </c>
      <c r="N238" t="s">
        <v>4217</v>
      </c>
      <c r="O238" t="s">
        <v>31</v>
      </c>
      <c r="P238" t="s">
        <v>32</v>
      </c>
      <c r="Q238" t="s">
        <v>4218</v>
      </c>
      <c r="R238">
        <v>359.05799999999999</v>
      </c>
      <c r="S238">
        <v>3</v>
      </c>
      <c r="T238">
        <v>0.3</v>
      </c>
      <c r="U238">
        <v>-35.905799999999999</v>
      </c>
    </row>
    <row r="239" spans="1:21" x14ac:dyDescent="0.35">
      <c r="A239">
        <v>1566</v>
      </c>
      <c r="B239" t="s">
        <v>4159</v>
      </c>
      <c r="C239" s="1">
        <v>42082</v>
      </c>
      <c r="D239" s="1">
        <v>42088</v>
      </c>
      <c r="E239" t="s">
        <v>49</v>
      </c>
      <c r="F239" t="s">
        <v>2254</v>
      </c>
      <c r="G239" t="s">
        <v>2255</v>
      </c>
      <c r="H239" t="s">
        <v>101</v>
      </c>
      <c r="I239" t="s">
        <v>26</v>
      </c>
      <c r="J239" t="s">
        <v>94</v>
      </c>
      <c r="K239" t="s">
        <v>95</v>
      </c>
      <c r="L239">
        <v>98105</v>
      </c>
      <c r="M239" t="s">
        <v>43</v>
      </c>
      <c r="N239" t="s">
        <v>3389</v>
      </c>
      <c r="O239" t="s">
        <v>70</v>
      </c>
      <c r="P239" t="s">
        <v>71</v>
      </c>
      <c r="Q239" t="s">
        <v>3390</v>
      </c>
      <c r="R239">
        <v>453.57600000000002</v>
      </c>
      <c r="S239">
        <v>3</v>
      </c>
      <c r="T239">
        <v>0.2</v>
      </c>
      <c r="U239">
        <v>39.687899999999999</v>
      </c>
    </row>
    <row r="240" spans="1:21" x14ac:dyDescent="0.35">
      <c r="A240">
        <v>1559</v>
      </c>
      <c r="B240" t="s">
        <v>4142</v>
      </c>
      <c r="C240" s="1">
        <v>42079</v>
      </c>
      <c r="D240" s="1">
        <v>42081</v>
      </c>
      <c r="E240" t="s">
        <v>22</v>
      </c>
      <c r="F240" t="s">
        <v>1649</v>
      </c>
      <c r="G240" t="s">
        <v>1650</v>
      </c>
      <c r="H240" t="s">
        <v>25</v>
      </c>
      <c r="I240" t="s">
        <v>26</v>
      </c>
      <c r="J240" t="s">
        <v>94</v>
      </c>
      <c r="K240" t="s">
        <v>95</v>
      </c>
      <c r="L240">
        <v>98103</v>
      </c>
      <c r="M240" t="s">
        <v>43</v>
      </c>
      <c r="N240" t="s">
        <v>3830</v>
      </c>
      <c r="O240" t="s">
        <v>31</v>
      </c>
      <c r="P240" t="s">
        <v>55</v>
      </c>
      <c r="Q240" t="s">
        <v>3281</v>
      </c>
      <c r="R240">
        <v>171.96</v>
      </c>
      <c r="S240">
        <v>2</v>
      </c>
      <c r="T240">
        <v>0</v>
      </c>
      <c r="U240">
        <v>44.709600000000002</v>
      </c>
    </row>
    <row r="241" spans="1:21" x14ac:dyDescent="0.35">
      <c r="A241">
        <v>1555</v>
      </c>
      <c r="B241" t="s">
        <v>4129</v>
      </c>
      <c r="C241" s="1">
        <v>42041</v>
      </c>
      <c r="D241" s="1">
        <v>42048</v>
      </c>
      <c r="E241" t="s">
        <v>49</v>
      </c>
      <c r="F241" t="s">
        <v>848</v>
      </c>
      <c r="G241" t="s">
        <v>849</v>
      </c>
      <c r="H241" t="s">
        <v>40</v>
      </c>
      <c r="I241" t="s">
        <v>26</v>
      </c>
      <c r="J241" t="s">
        <v>4130</v>
      </c>
      <c r="K241" t="s">
        <v>95</v>
      </c>
      <c r="L241">
        <v>98006</v>
      </c>
      <c r="M241" t="s">
        <v>43</v>
      </c>
      <c r="N241" t="s">
        <v>4131</v>
      </c>
      <c r="O241" t="s">
        <v>45</v>
      </c>
      <c r="P241" t="s">
        <v>67</v>
      </c>
      <c r="Q241" t="s">
        <v>4132</v>
      </c>
      <c r="R241">
        <v>5.28</v>
      </c>
      <c r="S241">
        <v>3</v>
      </c>
      <c r="T241">
        <v>0</v>
      </c>
      <c r="U241">
        <v>1.5311999999999999</v>
      </c>
    </row>
    <row r="242" spans="1:21" x14ac:dyDescent="0.35">
      <c r="A242">
        <v>1531</v>
      </c>
      <c r="B242" t="s">
        <v>4079</v>
      </c>
      <c r="C242" s="1">
        <v>42089</v>
      </c>
      <c r="D242" s="1">
        <v>42094</v>
      </c>
      <c r="E242" t="s">
        <v>49</v>
      </c>
      <c r="F242" t="s">
        <v>2444</v>
      </c>
      <c r="G242" t="s">
        <v>2445</v>
      </c>
      <c r="H242" t="s">
        <v>40</v>
      </c>
      <c r="I242" t="s">
        <v>26</v>
      </c>
      <c r="J242" t="s">
        <v>1422</v>
      </c>
      <c r="K242" t="s">
        <v>53</v>
      </c>
      <c r="L242">
        <v>33142</v>
      </c>
      <c r="M242" t="s">
        <v>29</v>
      </c>
      <c r="N242" t="s">
        <v>4080</v>
      </c>
      <c r="O242" t="s">
        <v>45</v>
      </c>
      <c r="P242" t="s">
        <v>89</v>
      </c>
      <c r="Q242" t="s">
        <v>4081</v>
      </c>
      <c r="R242">
        <v>74.352000000000004</v>
      </c>
      <c r="S242">
        <v>3</v>
      </c>
      <c r="T242">
        <v>0.2</v>
      </c>
      <c r="U242">
        <v>23.234999999999999</v>
      </c>
    </row>
    <row r="243" spans="1:21" x14ac:dyDescent="0.35">
      <c r="A243">
        <v>1129</v>
      </c>
      <c r="B243" t="s">
        <v>3278</v>
      </c>
      <c r="C243" s="1">
        <v>42065</v>
      </c>
      <c r="D243" s="1">
        <v>42070</v>
      </c>
      <c r="E243" t="s">
        <v>49</v>
      </c>
      <c r="F243" t="s">
        <v>474</v>
      </c>
      <c r="G243" t="s">
        <v>475</v>
      </c>
      <c r="H243" t="s">
        <v>101</v>
      </c>
      <c r="I243" t="s">
        <v>26</v>
      </c>
      <c r="J243" t="s">
        <v>1468</v>
      </c>
      <c r="K243" t="s">
        <v>253</v>
      </c>
      <c r="L243">
        <v>47374</v>
      </c>
      <c r="M243" t="s">
        <v>104</v>
      </c>
      <c r="N243" t="s">
        <v>2427</v>
      </c>
      <c r="O243" t="s">
        <v>45</v>
      </c>
      <c r="P243" t="s">
        <v>172</v>
      </c>
      <c r="Q243" t="s">
        <v>2428</v>
      </c>
      <c r="R243">
        <v>101.88</v>
      </c>
      <c r="S243">
        <v>6</v>
      </c>
      <c r="T243">
        <v>0</v>
      </c>
      <c r="U243">
        <v>50.94</v>
      </c>
    </row>
    <row r="244" spans="1:21" x14ac:dyDescent="0.35">
      <c r="A244">
        <v>1128</v>
      </c>
      <c r="B244" t="s">
        <v>3278</v>
      </c>
      <c r="C244" s="1">
        <v>42065</v>
      </c>
      <c r="D244" s="1">
        <v>42070</v>
      </c>
      <c r="E244" t="s">
        <v>49</v>
      </c>
      <c r="F244" t="s">
        <v>474</v>
      </c>
      <c r="G244" t="s">
        <v>475</v>
      </c>
      <c r="H244" t="s">
        <v>101</v>
      </c>
      <c r="I244" t="s">
        <v>26</v>
      </c>
      <c r="J244" t="s">
        <v>1468</v>
      </c>
      <c r="K244" t="s">
        <v>253</v>
      </c>
      <c r="L244">
        <v>47374</v>
      </c>
      <c r="M244" t="s">
        <v>104</v>
      </c>
      <c r="N244" t="s">
        <v>1571</v>
      </c>
      <c r="O244" t="s">
        <v>45</v>
      </c>
      <c r="P244" t="s">
        <v>67</v>
      </c>
      <c r="Q244" t="s">
        <v>1572</v>
      </c>
      <c r="R244">
        <v>10.16</v>
      </c>
      <c r="S244">
        <v>1</v>
      </c>
      <c r="T244">
        <v>0</v>
      </c>
      <c r="U244">
        <v>2.6415999999999999</v>
      </c>
    </row>
    <row r="245" spans="1:21" x14ac:dyDescent="0.35">
      <c r="A245">
        <v>1061</v>
      </c>
      <c r="B245" t="s">
        <v>3141</v>
      </c>
      <c r="C245" s="1">
        <v>42086</v>
      </c>
      <c r="D245" s="1">
        <v>42092</v>
      </c>
      <c r="E245" t="s">
        <v>49</v>
      </c>
      <c r="F245" t="s">
        <v>1289</v>
      </c>
      <c r="G245" t="s">
        <v>1290</v>
      </c>
      <c r="H245" t="s">
        <v>25</v>
      </c>
      <c r="I245" t="s">
        <v>26</v>
      </c>
      <c r="J245" t="s">
        <v>183</v>
      </c>
      <c r="K245" t="s">
        <v>103</v>
      </c>
      <c r="L245">
        <v>77095</v>
      </c>
      <c r="M245" t="s">
        <v>104</v>
      </c>
      <c r="N245" t="s">
        <v>1541</v>
      </c>
      <c r="O245" t="s">
        <v>31</v>
      </c>
      <c r="P245" t="s">
        <v>35</v>
      </c>
      <c r="Q245" t="s">
        <v>1542</v>
      </c>
      <c r="R245">
        <v>107.77200000000001</v>
      </c>
      <c r="S245">
        <v>2</v>
      </c>
      <c r="T245">
        <v>0.3</v>
      </c>
      <c r="U245">
        <v>-29.252400000000002</v>
      </c>
    </row>
    <row r="246" spans="1:21" x14ac:dyDescent="0.35">
      <c r="A246">
        <v>991</v>
      </c>
      <c r="B246" t="s">
        <v>2974</v>
      </c>
      <c r="C246" s="1">
        <v>42092</v>
      </c>
      <c r="D246" s="1">
        <v>42094</v>
      </c>
      <c r="E246" t="s">
        <v>22</v>
      </c>
      <c r="F246" t="s">
        <v>2975</v>
      </c>
      <c r="G246" t="s">
        <v>2976</v>
      </c>
      <c r="H246" t="s">
        <v>101</v>
      </c>
      <c r="I246" t="s">
        <v>26</v>
      </c>
      <c r="J246" t="s">
        <v>1525</v>
      </c>
      <c r="K246" t="s">
        <v>53</v>
      </c>
      <c r="L246">
        <v>32216</v>
      </c>
      <c r="M246" t="s">
        <v>29</v>
      </c>
      <c r="N246" t="s">
        <v>1138</v>
      </c>
      <c r="O246" t="s">
        <v>31</v>
      </c>
      <c r="P246" t="s">
        <v>35</v>
      </c>
      <c r="Q246" t="s">
        <v>1139</v>
      </c>
      <c r="R246">
        <v>1166.92</v>
      </c>
      <c r="S246">
        <v>5</v>
      </c>
      <c r="T246">
        <v>0.2</v>
      </c>
      <c r="U246">
        <v>131.27850000000001</v>
      </c>
    </row>
    <row r="247" spans="1:21" x14ac:dyDescent="0.35">
      <c r="A247">
        <v>988</v>
      </c>
      <c r="B247" t="s">
        <v>2966</v>
      </c>
      <c r="C247" s="1">
        <v>42073</v>
      </c>
      <c r="D247" s="1">
        <v>42073</v>
      </c>
      <c r="E247" t="s">
        <v>1292</v>
      </c>
      <c r="F247" t="s">
        <v>2967</v>
      </c>
      <c r="G247" t="s">
        <v>2968</v>
      </c>
      <c r="H247" t="s">
        <v>25</v>
      </c>
      <c r="I247" t="s">
        <v>26</v>
      </c>
      <c r="J247" t="s">
        <v>183</v>
      </c>
      <c r="K247" t="s">
        <v>103</v>
      </c>
      <c r="L247">
        <v>77041</v>
      </c>
      <c r="M247" t="s">
        <v>104</v>
      </c>
      <c r="N247" t="s">
        <v>2969</v>
      </c>
      <c r="O247" t="s">
        <v>45</v>
      </c>
      <c r="P247" t="s">
        <v>74</v>
      </c>
      <c r="Q247" t="s">
        <v>2970</v>
      </c>
      <c r="R247">
        <v>1.1120000000000001</v>
      </c>
      <c r="S247">
        <v>2</v>
      </c>
      <c r="T247">
        <v>0.8</v>
      </c>
      <c r="U247">
        <v>-1.8904000000000001</v>
      </c>
    </row>
    <row r="248" spans="1:21" x14ac:dyDescent="0.35">
      <c r="A248">
        <v>816</v>
      </c>
      <c r="B248" t="s">
        <v>2550</v>
      </c>
      <c r="C248" s="1">
        <v>42083</v>
      </c>
      <c r="D248" s="1">
        <v>42086</v>
      </c>
      <c r="E248" t="s">
        <v>187</v>
      </c>
      <c r="F248" t="s">
        <v>2551</v>
      </c>
      <c r="G248" t="s">
        <v>2552</v>
      </c>
      <c r="H248" t="s">
        <v>40</v>
      </c>
      <c r="I248" t="s">
        <v>26</v>
      </c>
      <c r="J248" t="s">
        <v>2553</v>
      </c>
      <c r="K248" t="s">
        <v>113</v>
      </c>
      <c r="L248">
        <v>53209</v>
      </c>
      <c r="M248" t="s">
        <v>104</v>
      </c>
      <c r="N248" t="s">
        <v>769</v>
      </c>
      <c r="O248" t="s">
        <v>45</v>
      </c>
      <c r="P248" t="s">
        <v>89</v>
      </c>
      <c r="Q248" t="s">
        <v>770</v>
      </c>
      <c r="R248">
        <v>51.84</v>
      </c>
      <c r="S248">
        <v>8</v>
      </c>
      <c r="T248">
        <v>0</v>
      </c>
      <c r="U248">
        <v>24.883199999999999</v>
      </c>
    </row>
    <row r="249" spans="1:21" x14ac:dyDescent="0.35">
      <c r="A249">
        <v>809</v>
      </c>
      <c r="B249" t="s">
        <v>2534</v>
      </c>
      <c r="C249" s="1">
        <v>42038</v>
      </c>
      <c r="D249" s="1">
        <v>42040</v>
      </c>
      <c r="E249" t="s">
        <v>187</v>
      </c>
      <c r="F249" t="s">
        <v>1825</v>
      </c>
      <c r="G249" t="s">
        <v>1826</v>
      </c>
      <c r="H249" t="s">
        <v>25</v>
      </c>
      <c r="I249" t="s">
        <v>26</v>
      </c>
      <c r="J249" t="s">
        <v>2535</v>
      </c>
      <c r="K249" t="s">
        <v>137</v>
      </c>
      <c r="L249">
        <v>68104</v>
      </c>
      <c r="M249" t="s">
        <v>104</v>
      </c>
      <c r="N249" t="s">
        <v>2536</v>
      </c>
      <c r="O249" t="s">
        <v>70</v>
      </c>
      <c r="P249" t="s">
        <v>160</v>
      </c>
      <c r="Q249" t="s">
        <v>2537</v>
      </c>
      <c r="R249">
        <v>149.97</v>
      </c>
      <c r="S249">
        <v>3</v>
      </c>
      <c r="T249">
        <v>0</v>
      </c>
      <c r="U249">
        <v>50.989800000000002</v>
      </c>
    </row>
    <row r="250" spans="1:21" x14ac:dyDescent="0.35">
      <c r="A250">
        <v>808</v>
      </c>
      <c r="B250" t="s">
        <v>2534</v>
      </c>
      <c r="C250" s="1">
        <v>42038</v>
      </c>
      <c r="D250" s="1">
        <v>42040</v>
      </c>
      <c r="E250" t="s">
        <v>187</v>
      </c>
      <c r="F250" t="s">
        <v>1825</v>
      </c>
      <c r="G250" t="s">
        <v>1826</v>
      </c>
      <c r="H250" t="s">
        <v>25</v>
      </c>
      <c r="I250" t="s">
        <v>26</v>
      </c>
      <c r="J250" t="s">
        <v>2535</v>
      </c>
      <c r="K250" t="s">
        <v>137</v>
      </c>
      <c r="L250">
        <v>68104</v>
      </c>
      <c r="M250" t="s">
        <v>104</v>
      </c>
      <c r="N250" t="s">
        <v>1496</v>
      </c>
      <c r="O250" t="s">
        <v>31</v>
      </c>
      <c r="P250" t="s">
        <v>64</v>
      </c>
      <c r="Q250" t="s">
        <v>1497</v>
      </c>
      <c r="R250">
        <v>28.4</v>
      </c>
      <c r="S250">
        <v>2</v>
      </c>
      <c r="T250">
        <v>0</v>
      </c>
      <c r="U250">
        <v>11.076000000000001</v>
      </c>
    </row>
    <row r="251" spans="1:21" x14ac:dyDescent="0.35">
      <c r="A251">
        <v>763</v>
      </c>
      <c r="B251" t="s">
        <v>2420</v>
      </c>
      <c r="C251" s="1">
        <v>42043</v>
      </c>
      <c r="D251" s="1">
        <v>42048</v>
      </c>
      <c r="E251" t="s">
        <v>49</v>
      </c>
      <c r="F251" t="s">
        <v>2421</v>
      </c>
      <c r="G251" t="s">
        <v>2422</v>
      </c>
      <c r="H251" t="s">
        <v>25</v>
      </c>
      <c r="I251" t="s">
        <v>26</v>
      </c>
      <c r="J251" t="s">
        <v>496</v>
      </c>
      <c r="K251" t="s">
        <v>497</v>
      </c>
      <c r="L251">
        <v>43229</v>
      </c>
      <c r="M251" t="s">
        <v>147</v>
      </c>
      <c r="N251" t="s">
        <v>693</v>
      </c>
      <c r="O251" t="s">
        <v>70</v>
      </c>
      <c r="P251" t="s">
        <v>71</v>
      </c>
      <c r="Q251" t="s">
        <v>694</v>
      </c>
      <c r="R251">
        <v>107.982</v>
      </c>
      <c r="S251">
        <v>3</v>
      </c>
      <c r="T251">
        <v>0.4</v>
      </c>
      <c r="U251">
        <v>-26.9955</v>
      </c>
    </row>
    <row r="252" spans="1:21" x14ac:dyDescent="0.35">
      <c r="A252">
        <v>694</v>
      </c>
      <c r="B252" t="s">
        <v>2246</v>
      </c>
      <c r="C252" s="1">
        <v>42091</v>
      </c>
      <c r="D252" s="1">
        <v>42096</v>
      </c>
      <c r="E252" t="s">
        <v>49</v>
      </c>
      <c r="F252" t="s">
        <v>2247</v>
      </c>
      <c r="G252" t="s">
        <v>2248</v>
      </c>
      <c r="H252" t="s">
        <v>25</v>
      </c>
      <c r="I252" t="s">
        <v>26</v>
      </c>
      <c r="J252" t="s">
        <v>41</v>
      </c>
      <c r="K252" t="s">
        <v>42</v>
      </c>
      <c r="L252">
        <v>90036</v>
      </c>
      <c r="M252" t="s">
        <v>43</v>
      </c>
      <c r="N252" t="s">
        <v>2251</v>
      </c>
      <c r="O252" t="s">
        <v>45</v>
      </c>
      <c r="P252" t="s">
        <v>89</v>
      </c>
      <c r="Q252" t="s">
        <v>2252</v>
      </c>
      <c r="R252">
        <v>33.4</v>
      </c>
      <c r="S252">
        <v>5</v>
      </c>
      <c r="T252">
        <v>0</v>
      </c>
      <c r="U252">
        <v>16.032</v>
      </c>
    </row>
    <row r="253" spans="1:21" x14ac:dyDescent="0.35">
      <c r="A253">
        <v>693</v>
      </c>
      <c r="B253" t="s">
        <v>2246</v>
      </c>
      <c r="C253" s="1">
        <v>42091</v>
      </c>
      <c r="D253" s="1">
        <v>42096</v>
      </c>
      <c r="E253" t="s">
        <v>49</v>
      </c>
      <c r="F253" t="s">
        <v>2247</v>
      </c>
      <c r="G253" t="s">
        <v>2248</v>
      </c>
      <c r="H253" t="s">
        <v>25</v>
      </c>
      <c r="I253" t="s">
        <v>26</v>
      </c>
      <c r="J253" t="s">
        <v>41</v>
      </c>
      <c r="K253" t="s">
        <v>42</v>
      </c>
      <c r="L253">
        <v>90036</v>
      </c>
      <c r="M253" t="s">
        <v>43</v>
      </c>
      <c r="N253" t="s">
        <v>2249</v>
      </c>
      <c r="O253" t="s">
        <v>70</v>
      </c>
      <c r="P253" t="s">
        <v>160</v>
      </c>
      <c r="Q253" t="s">
        <v>2250</v>
      </c>
      <c r="R253">
        <v>166.24</v>
      </c>
      <c r="S253">
        <v>1</v>
      </c>
      <c r="T253">
        <v>0</v>
      </c>
      <c r="U253">
        <v>24.936</v>
      </c>
    </row>
    <row r="254" spans="1:21" x14ac:dyDescent="0.35">
      <c r="A254">
        <v>522</v>
      </c>
      <c r="B254" t="s">
        <v>1775</v>
      </c>
      <c r="C254" s="1">
        <v>42085</v>
      </c>
      <c r="D254" s="1">
        <v>42089</v>
      </c>
      <c r="E254" t="s">
        <v>49</v>
      </c>
      <c r="F254" t="s">
        <v>1776</v>
      </c>
      <c r="G254" t="s">
        <v>1777</v>
      </c>
      <c r="H254" t="s">
        <v>25</v>
      </c>
      <c r="I254" t="s">
        <v>26</v>
      </c>
      <c r="J254" t="s">
        <v>183</v>
      </c>
      <c r="K254" t="s">
        <v>103</v>
      </c>
      <c r="L254">
        <v>77041</v>
      </c>
      <c r="M254" t="s">
        <v>104</v>
      </c>
      <c r="N254" t="s">
        <v>1780</v>
      </c>
      <c r="O254" t="s">
        <v>45</v>
      </c>
      <c r="P254" t="s">
        <v>74</v>
      </c>
      <c r="Q254" t="s">
        <v>1781</v>
      </c>
      <c r="R254">
        <v>14.112</v>
      </c>
      <c r="S254">
        <v>9</v>
      </c>
      <c r="T254">
        <v>0.8</v>
      </c>
      <c r="U254">
        <v>-21.167999999999999</v>
      </c>
    </row>
    <row r="255" spans="1:21" x14ac:dyDescent="0.35">
      <c r="A255">
        <v>521</v>
      </c>
      <c r="B255" t="s">
        <v>1775</v>
      </c>
      <c r="C255" s="1">
        <v>42085</v>
      </c>
      <c r="D255" s="1">
        <v>42089</v>
      </c>
      <c r="E255" t="s">
        <v>49</v>
      </c>
      <c r="F255" t="s">
        <v>1776</v>
      </c>
      <c r="G255" t="s">
        <v>1777</v>
      </c>
      <c r="H255" t="s">
        <v>25</v>
      </c>
      <c r="I255" t="s">
        <v>26</v>
      </c>
      <c r="J255" t="s">
        <v>183</v>
      </c>
      <c r="K255" t="s">
        <v>103</v>
      </c>
      <c r="L255">
        <v>77041</v>
      </c>
      <c r="M255" t="s">
        <v>104</v>
      </c>
      <c r="N255" t="s">
        <v>1778</v>
      </c>
      <c r="O255" t="s">
        <v>45</v>
      </c>
      <c r="P255" t="s">
        <v>58</v>
      </c>
      <c r="Q255" t="s">
        <v>1779</v>
      </c>
      <c r="R255">
        <v>129.56800000000001</v>
      </c>
      <c r="S255">
        <v>2</v>
      </c>
      <c r="T255">
        <v>0.2</v>
      </c>
      <c r="U255">
        <v>-25.913599999999999</v>
      </c>
    </row>
    <row r="256" spans="1:21" x14ac:dyDescent="0.35">
      <c r="A256">
        <v>520</v>
      </c>
      <c r="B256" t="s">
        <v>1775</v>
      </c>
      <c r="C256" s="1">
        <v>42085</v>
      </c>
      <c r="D256" s="1">
        <v>42089</v>
      </c>
      <c r="E256" t="s">
        <v>49</v>
      </c>
      <c r="F256" t="s">
        <v>1776</v>
      </c>
      <c r="G256" t="s">
        <v>1777</v>
      </c>
      <c r="H256" t="s">
        <v>25</v>
      </c>
      <c r="I256" t="s">
        <v>26</v>
      </c>
      <c r="J256" t="s">
        <v>183</v>
      </c>
      <c r="K256" t="s">
        <v>103</v>
      </c>
      <c r="L256">
        <v>77041</v>
      </c>
      <c r="M256" t="s">
        <v>104</v>
      </c>
      <c r="N256" t="s">
        <v>229</v>
      </c>
      <c r="O256" t="s">
        <v>70</v>
      </c>
      <c r="P256" t="s">
        <v>160</v>
      </c>
      <c r="Q256" t="s">
        <v>230</v>
      </c>
      <c r="R256">
        <v>18.391999999999999</v>
      </c>
      <c r="S256">
        <v>1</v>
      </c>
      <c r="T256">
        <v>0.2</v>
      </c>
      <c r="U256">
        <v>5.2877000000000001</v>
      </c>
    </row>
    <row r="257" spans="1:21" x14ac:dyDescent="0.35">
      <c r="A257">
        <v>510</v>
      </c>
      <c r="B257" t="s">
        <v>1737</v>
      </c>
      <c r="C257" s="1">
        <v>42079</v>
      </c>
      <c r="D257" s="1">
        <v>42085</v>
      </c>
      <c r="E257" t="s">
        <v>49</v>
      </c>
      <c r="F257" t="s">
        <v>1738</v>
      </c>
      <c r="G257" t="s">
        <v>1739</v>
      </c>
      <c r="H257" t="s">
        <v>25</v>
      </c>
      <c r="I257" t="s">
        <v>26</v>
      </c>
      <c r="J257" t="s">
        <v>1740</v>
      </c>
      <c r="K257" t="s">
        <v>1274</v>
      </c>
      <c r="L257">
        <v>30318</v>
      </c>
      <c r="M257" t="s">
        <v>29</v>
      </c>
      <c r="N257" t="s">
        <v>1746</v>
      </c>
      <c r="O257" t="s">
        <v>45</v>
      </c>
      <c r="P257" t="s">
        <v>74</v>
      </c>
      <c r="Q257" t="s">
        <v>1747</v>
      </c>
      <c r="R257">
        <v>6354.95</v>
      </c>
      <c r="S257">
        <v>5</v>
      </c>
      <c r="T257">
        <v>0</v>
      </c>
      <c r="U257">
        <v>3177.4749999999999</v>
      </c>
    </row>
    <row r="258" spans="1:21" x14ac:dyDescent="0.35">
      <c r="A258">
        <v>509</v>
      </c>
      <c r="B258" t="s">
        <v>1737</v>
      </c>
      <c r="C258" s="1">
        <v>42079</v>
      </c>
      <c r="D258" s="1">
        <v>42085</v>
      </c>
      <c r="E258" t="s">
        <v>49</v>
      </c>
      <c r="F258" t="s">
        <v>1738</v>
      </c>
      <c r="G258" t="s">
        <v>1739</v>
      </c>
      <c r="H258" t="s">
        <v>25</v>
      </c>
      <c r="I258" t="s">
        <v>26</v>
      </c>
      <c r="J258" t="s">
        <v>1740</v>
      </c>
      <c r="K258" t="s">
        <v>1274</v>
      </c>
      <c r="L258">
        <v>30318</v>
      </c>
      <c r="M258" t="s">
        <v>29</v>
      </c>
      <c r="N258" t="s">
        <v>955</v>
      </c>
      <c r="O258" t="s">
        <v>45</v>
      </c>
      <c r="P258" t="s">
        <v>58</v>
      </c>
      <c r="Q258" t="s">
        <v>1745</v>
      </c>
      <c r="R258">
        <v>46.74</v>
      </c>
      <c r="S258">
        <v>3</v>
      </c>
      <c r="T258">
        <v>0</v>
      </c>
      <c r="U258">
        <v>11.685</v>
      </c>
    </row>
    <row r="259" spans="1:21" x14ac:dyDescent="0.35">
      <c r="A259">
        <v>508</v>
      </c>
      <c r="B259" t="s">
        <v>1737</v>
      </c>
      <c r="C259" s="1">
        <v>42079</v>
      </c>
      <c r="D259" s="1">
        <v>42085</v>
      </c>
      <c r="E259" t="s">
        <v>49</v>
      </c>
      <c r="F259" t="s">
        <v>1738</v>
      </c>
      <c r="G259" t="s">
        <v>1739</v>
      </c>
      <c r="H259" t="s">
        <v>25</v>
      </c>
      <c r="I259" t="s">
        <v>26</v>
      </c>
      <c r="J259" t="s">
        <v>1740</v>
      </c>
      <c r="K259" t="s">
        <v>1274</v>
      </c>
      <c r="L259">
        <v>30318</v>
      </c>
      <c r="M259" t="s">
        <v>29</v>
      </c>
      <c r="N259" t="s">
        <v>1743</v>
      </c>
      <c r="O259" t="s">
        <v>45</v>
      </c>
      <c r="P259" t="s">
        <v>67</v>
      </c>
      <c r="Q259" t="s">
        <v>1744</v>
      </c>
      <c r="R259">
        <v>8.34</v>
      </c>
      <c r="S259">
        <v>3</v>
      </c>
      <c r="T259">
        <v>0</v>
      </c>
      <c r="U259">
        <v>2.1684000000000001</v>
      </c>
    </row>
    <row r="260" spans="1:21" x14ac:dyDescent="0.35">
      <c r="A260">
        <v>507</v>
      </c>
      <c r="B260" t="s">
        <v>1737</v>
      </c>
      <c r="C260" s="1">
        <v>42079</v>
      </c>
      <c r="D260" s="1">
        <v>42085</v>
      </c>
      <c r="E260" t="s">
        <v>49</v>
      </c>
      <c r="F260" t="s">
        <v>1738</v>
      </c>
      <c r="G260" t="s">
        <v>1739</v>
      </c>
      <c r="H260" t="s">
        <v>25</v>
      </c>
      <c r="I260" t="s">
        <v>26</v>
      </c>
      <c r="J260" t="s">
        <v>1740</v>
      </c>
      <c r="K260" t="s">
        <v>1274</v>
      </c>
      <c r="L260">
        <v>30318</v>
      </c>
      <c r="M260" t="s">
        <v>29</v>
      </c>
      <c r="N260" t="s">
        <v>1741</v>
      </c>
      <c r="O260" t="s">
        <v>45</v>
      </c>
      <c r="P260" t="s">
        <v>67</v>
      </c>
      <c r="Q260" t="s">
        <v>1742</v>
      </c>
      <c r="R260">
        <v>2.74</v>
      </c>
      <c r="S260">
        <v>1</v>
      </c>
      <c r="T260">
        <v>0</v>
      </c>
      <c r="U260">
        <v>0.73980000000000001</v>
      </c>
    </row>
    <row r="261" spans="1:21" x14ac:dyDescent="0.35">
      <c r="A261">
        <v>468</v>
      </c>
      <c r="B261" t="s">
        <v>1613</v>
      </c>
      <c r="C261" s="1">
        <v>42021</v>
      </c>
      <c r="D261" s="1">
        <v>42028</v>
      </c>
      <c r="E261" t="s">
        <v>49</v>
      </c>
      <c r="F261" t="s">
        <v>1614</v>
      </c>
      <c r="G261" t="s">
        <v>1615</v>
      </c>
      <c r="H261" t="s">
        <v>101</v>
      </c>
      <c r="I261" t="s">
        <v>26</v>
      </c>
      <c r="J261" t="s">
        <v>1616</v>
      </c>
      <c r="K261" t="s">
        <v>210</v>
      </c>
      <c r="L261">
        <v>60068</v>
      </c>
      <c r="M261" t="s">
        <v>104</v>
      </c>
      <c r="N261" t="s">
        <v>1088</v>
      </c>
      <c r="O261" t="s">
        <v>31</v>
      </c>
      <c r="P261" t="s">
        <v>64</v>
      </c>
      <c r="Q261" t="s">
        <v>1089</v>
      </c>
      <c r="R261">
        <v>254.744</v>
      </c>
      <c r="S261">
        <v>7</v>
      </c>
      <c r="T261">
        <v>0.6</v>
      </c>
      <c r="U261">
        <v>-312.06139999999999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8095D-A9A0-46D2-A154-A2AF426DA0D1}">
  <dimension ref="A3:J116"/>
  <sheetViews>
    <sheetView zoomScale="70" zoomScaleNormal="70" workbookViewId="0">
      <selection activeCell="A3" sqref="A3"/>
    </sheetView>
  </sheetViews>
  <sheetFormatPr defaultColWidth="8.90625" defaultRowHeight="14.5" x14ac:dyDescent="0.35"/>
  <cols>
    <col min="1" max="1" width="13.90625" style="32" bestFit="1" customWidth="1"/>
    <col min="2" max="2" width="16.81640625" style="32" bestFit="1" customWidth="1"/>
    <col min="3" max="3" width="13.36328125" style="32" bestFit="1" customWidth="1"/>
    <col min="4" max="4" width="15.36328125" style="32" bestFit="1" customWidth="1"/>
    <col min="5" max="5" width="11.90625" style="32" bestFit="1" customWidth="1"/>
    <col min="6" max="6" width="12.1796875" style="32" bestFit="1" customWidth="1"/>
    <col min="7" max="7" width="13.90625" style="32" bestFit="1" customWidth="1"/>
    <col min="8" max="8" width="16.81640625" style="32" bestFit="1" customWidth="1"/>
    <col min="9" max="9" width="13.36328125" style="32" bestFit="1" customWidth="1"/>
    <col min="10" max="10" width="8.1796875" style="32" bestFit="1" customWidth="1"/>
    <col min="11" max="11" width="10" style="32" bestFit="1" customWidth="1"/>
    <col min="12" max="14" width="11" style="32" bestFit="1" customWidth="1"/>
    <col min="15" max="16" width="10" style="32" bestFit="1" customWidth="1"/>
    <col min="17" max="18" width="11" style="32" bestFit="1" customWidth="1"/>
    <col min="19" max="20" width="10" style="32" bestFit="1" customWidth="1"/>
    <col min="21" max="21" width="11" style="32" bestFit="1" customWidth="1"/>
    <col min="22" max="22" width="10" style="32" bestFit="1" customWidth="1"/>
    <col min="23" max="25" width="11" style="32" bestFit="1" customWidth="1"/>
    <col min="26" max="32" width="10" style="32" bestFit="1" customWidth="1"/>
    <col min="33" max="34" width="11" style="32" bestFit="1" customWidth="1"/>
    <col min="35" max="35" width="10" style="32" bestFit="1" customWidth="1"/>
    <col min="36" max="36" width="11" style="32" bestFit="1" customWidth="1"/>
    <col min="37" max="38" width="10" style="32" bestFit="1" customWidth="1"/>
    <col min="39" max="43" width="11" style="32" bestFit="1" customWidth="1"/>
    <col min="44" max="46" width="10" style="32" bestFit="1" customWidth="1"/>
    <col min="47" max="49" width="11" style="32" bestFit="1" customWidth="1"/>
    <col min="50" max="50" width="12" style="32" bestFit="1" customWidth="1"/>
    <col min="51" max="16384" width="8.90625" style="32"/>
  </cols>
  <sheetData>
    <row r="3" spans="1:9" x14ac:dyDescent="0.35">
      <c r="A3" s="13" t="s">
        <v>10955</v>
      </c>
      <c r="B3" t="s">
        <v>10965</v>
      </c>
      <c r="C3" t="s">
        <v>10966</v>
      </c>
      <c r="E3" s="32" t="s">
        <v>10967</v>
      </c>
      <c r="F3" s="32" t="s">
        <v>10968</v>
      </c>
    </row>
    <row r="4" spans="1:9" x14ac:dyDescent="0.35">
      <c r="A4" s="14" t="s">
        <v>10963</v>
      </c>
      <c r="B4" s="30">
        <v>609205.59799999965</v>
      </c>
      <c r="C4" s="30">
        <v>81795.17429999981</v>
      </c>
      <c r="E4" s="31">
        <f>GETPIVOTDATA("Sum of Sales",$A$3,"Years",2017)/GETPIVOTDATA("Sum of Sales",$A$3,"Years",2016)-1</f>
        <v>0.20355961535337097</v>
      </c>
      <c r="F4" s="31">
        <f>GETPIVOTDATA("Sum of Profit",$A$3,"Years",2017)/GETPIVOTDATA("Sum of Profit",$A$3,"Years",2016)-1</f>
        <v>0.1423567514789239</v>
      </c>
    </row>
    <row r="5" spans="1:9" x14ac:dyDescent="0.35">
      <c r="A5" s="14" t="s">
        <v>10964</v>
      </c>
      <c r="B5" s="30">
        <v>733215.2551999999</v>
      </c>
      <c r="C5" s="30">
        <v>93439.269600000145</v>
      </c>
      <c r="E5" s="31"/>
      <c r="F5" s="31"/>
    </row>
    <row r="6" spans="1:9" x14ac:dyDescent="0.35">
      <c r="A6" s="14" t="s">
        <v>10956</v>
      </c>
      <c r="B6" s="30">
        <v>1342420.8531999995</v>
      </c>
      <c r="C6" s="30">
        <v>175234.44389999995</v>
      </c>
    </row>
    <row r="11" spans="1:9" x14ac:dyDescent="0.35">
      <c r="A11" s="13" t="s">
        <v>10965</v>
      </c>
      <c r="B11" s="13" t="s">
        <v>10969</v>
      </c>
      <c r="C11"/>
      <c r="G11" s="13" t="s">
        <v>10965</v>
      </c>
      <c r="H11" s="13" t="s">
        <v>10969</v>
      </c>
      <c r="I11"/>
    </row>
    <row r="12" spans="1:9" x14ac:dyDescent="0.35">
      <c r="A12" s="13" t="s">
        <v>10955</v>
      </c>
      <c r="B12" t="s">
        <v>10963</v>
      </c>
      <c r="C12" t="s">
        <v>10964</v>
      </c>
      <c r="G12" s="13" t="s">
        <v>10955</v>
      </c>
      <c r="H12" t="s">
        <v>10963</v>
      </c>
      <c r="I12" t="s">
        <v>10964</v>
      </c>
    </row>
    <row r="13" spans="1:9" x14ac:dyDescent="0.35">
      <c r="A13" s="14" t="s">
        <v>71</v>
      </c>
      <c r="B13">
        <v>78962.029999999984</v>
      </c>
      <c r="C13">
        <v>105340.51600000002</v>
      </c>
      <c r="G13" s="14" t="s">
        <v>265</v>
      </c>
      <c r="H13">
        <v>54824.09800000002</v>
      </c>
      <c r="I13">
        <v>86939.600999999995</v>
      </c>
    </row>
    <row r="14" spans="1:9" x14ac:dyDescent="0.35">
      <c r="A14" s="14" t="s">
        <v>35</v>
      </c>
      <c r="B14">
        <v>83918.64499999996</v>
      </c>
      <c r="C14">
        <v>95554.352999999988</v>
      </c>
      <c r="G14" s="14" t="s">
        <v>41</v>
      </c>
      <c r="H14">
        <v>56398.747999999992</v>
      </c>
      <c r="I14">
        <v>48875.692499999976</v>
      </c>
    </row>
    <row r="15" spans="1:9" x14ac:dyDescent="0.35">
      <c r="A15" s="14" t="s">
        <v>58</v>
      </c>
      <c r="B15">
        <v>58788.700000000004</v>
      </c>
      <c r="C15">
        <v>69677.617999999973</v>
      </c>
      <c r="G15" s="14" t="s">
        <v>94</v>
      </c>
      <c r="H15">
        <v>16158.721999999998</v>
      </c>
      <c r="I15">
        <v>56990.82</v>
      </c>
    </row>
    <row r="16" spans="1:9" x14ac:dyDescent="0.35">
      <c r="A16" s="14" t="s">
        <v>74</v>
      </c>
      <c r="B16">
        <v>49683.325000000004</v>
      </c>
      <c r="C16">
        <v>72788.044999999984</v>
      </c>
      <c r="G16" s="14" t="s">
        <v>145</v>
      </c>
      <c r="H16">
        <v>30304.938000000002</v>
      </c>
      <c r="I16">
        <v>41595.501999999964</v>
      </c>
    </row>
    <row r="17" spans="1:9" x14ac:dyDescent="0.35">
      <c r="A17" s="14" t="s">
        <v>55</v>
      </c>
      <c r="B17">
        <v>60833.200499999992</v>
      </c>
      <c r="C17">
        <v>60893.54250000004</v>
      </c>
      <c r="G17" s="14" t="s">
        <v>126</v>
      </c>
      <c r="H17">
        <v>29845.870999999992</v>
      </c>
      <c r="I17">
        <v>37197.550999999992</v>
      </c>
    </row>
    <row r="18" spans="1:9" x14ac:dyDescent="0.35">
      <c r="A18" s="14" t="s">
        <v>1218</v>
      </c>
      <c r="B18">
        <v>49599.41</v>
      </c>
      <c r="C18">
        <v>62899.387999999984</v>
      </c>
      <c r="G18" s="14" t="s">
        <v>881</v>
      </c>
      <c r="H18">
        <v>21197.32</v>
      </c>
      <c r="I18">
        <v>12148.885999999997</v>
      </c>
    </row>
    <row r="19" spans="1:9" x14ac:dyDescent="0.35">
      <c r="A19" s="14" t="s">
        <v>160</v>
      </c>
      <c r="B19">
        <v>41895.853999999999</v>
      </c>
      <c r="C19">
        <v>59946.232000000011</v>
      </c>
      <c r="G19" s="14" t="s">
        <v>183</v>
      </c>
      <c r="H19">
        <v>16448.681399999994</v>
      </c>
      <c r="I19">
        <v>16212.806399999998</v>
      </c>
    </row>
    <row r="20" spans="1:9" x14ac:dyDescent="0.35">
      <c r="A20" s="14" t="s">
        <v>683</v>
      </c>
      <c r="B20">
        <v>55906.886000000013</v>
      </c>
      <c r="C20">
        <v>43544.675000000003</v>
      </c>
      <c r="G20" s="14" t="s">
        <v>302</v>
      </c>
      <c r="H20">
        <v>13067.549999999997</v>
      </c>
      <c r="I20">
        <v>16245.611000000001</v>
      </c>
    </row>
    <row r="21" spans="1:9" x14ac:dyDescent="0.35">
      <c r="A21" s="14" t="s">
        <v>77</v>
      </c>
      <c r="B21">
        <v>26050.314999999999</v>
      </c>
      <c r="C21">
        <v>42926.932000000001</v>
      </c>
      <c r="G21" s="14" t="s">
        <v>496</v>
      </c>
      <c r="H21">
        <v>9506.4120000000021</v>
      </c>
      <c r="I21">
        <v>17571.473000000002</v>
      </c>
    </row>
    <row r="22" spans="1:9" x14ac:dyDescent="0.35">
      <c r="A22" s="14" t="s">
        <v>64</v>
      </c>
      <c r="B22">
        <v>27874.12399999996</v>
      </c>
      <c r="C22">
        <v>28915.093999999986</v>
      </c>
      <c r="G22" s="14" t="s">
        <v>4276</v>
      </c>
      <c r="H22">
        <v>18431.34</v>
      </c>
      <c r="I22">
        <v>5630.51</v>
      </c>
    </row>
    <row r="23" spans="1:9" x14ac:dyDescent="0.35">
      <c r="A23" s="14" t="s">
        <v>10956</v>
      </c>
      <c r="B23">
        <v>533512.48949999991</v>
      </c>
      <c r="C23">
        <v>642486.39549999987</v>
      </c>
      <c r="G23" s="14" t="s">
        <v>10956</v>
      </c>
      <c r="H23">
        <v>266183.68040000001</v>
      </c>
      <c r="I23">
        <v>339408.45289999992</v>
      </c>
    </row>
    <row r="25" spans="1:9" x14ac:dyDescent="0.35">
      <c r="A25" s="13" t="s">
        <v>10965</v>
      </c>
      <c r="B25" s="13" t="s">
        <v>10969</v>
      </c>
      <c r="C25"/>
      <c r="G25" s="13" t="s">
        <v>10965</v>
      </c>
      <c r="H25" s="13" t="s">
        <v>10969</v>
      </c>
      <c r="I25"/>
    </row>
    <row r="26" spans="1:9" x14ac:dyDescent="0.35">
      <c r="A26" s="13" t="s">
        <v>10955</v>
      </c>
      <c r="B26" t="s">
        <v>10963</v>
      </c>
      <c r="C26" t="s">
        <v>10964</v>
      </c>
      <c r="G26" s="13" t="s">
        <v>10955</v>
      </c>
      <c r="H26" t="s">
        <v>10963</v>
      </c>
      <c r="I26" t="s">
        <v>10964</v>
      </c>
    </row>
    <row r="27" spans="1:9" x14ac:dyDescent="0.35">
      <c r="A27" s="14" t="s">
        <v>71</v>
      </c>
      <c r="B27">
        <v>78962.029999999984</v>
      </c>
      <c r="C27">
        <v>105340.51600000002</v>
      </c>
      <c r="G27" s="14" t="s">
        <v>265</v>
      </c>
      <c r="H27">
        <v>54824.09800000002</v>
      </c>
      <c r="I27">
        <v>86939.600999999995</v>
      </c>
    </row>
    <row r="28" spans="1:9" x14ac:dyDescent="0.35">
      <c r="A28" s="14" t="s">
        <v>35</v>
      </c>
      <c r="B28">
        <v>83918.64499999996</v>
      </c>
      <c r="C28">
        <v>95554.352999999988</v>
      </c>
      <c r="G28" s="14" t="s">
        <v>41</v>
      </c>
      <c r="H28">
        <v>56398.747999999992</v>
      </c>
      <c r="I28">
        <v>48875.692499999976</v>
      </c>
    </row>
    <row r="29" spans="1:9" x14ac:dyDescent="0.35">
      <c r="A29" s="14" t="s">
        <v>58</v>
      </c>
      <c r="B29">
        <v>58788.700000000004</v>
      </c>
      <c r="C29">
        <v>69677.617999999973</v>
      </c>
      <c r="G29" s="14" t="s">
        <v>94</v>
      </c>
      <c r="H29">
        <v>16158.721999999998</v>
      </c>
      <c r="I29">
        <v>56990.82</v>
      </c>
    </row>
    <row r="30" spans="1:9" x14ac:dyDescent="0.35">
      <c r="A30" s="14" t="s">
        <v>74</v>
      </c>
      <c r="B30">
        <v>49683.325000000004</v>
      </c>
      <c r="C30">
        <v>72788.044999999984</v>
      </c>
      <c r="G30" s="14" t="s">
        <v>145</v>
      </c>
      <c r="H30">
        <v>30304.938000000002</v>
      </c>
      <c r="I30">
        <v>41595.501999999964</v>
      </c>
    </row>
    <row r="31" spans="1:9" x14ac:dyDescent="0.35">
      <c r="A31" s="14" t="s">
        <v>55</v>
      </c>
      <c r="B31">
        <v>60833.200499999992</v>
      </c>
      <c r="C31">
        <v>60893.54250000004</v>
      </c>
      <c r="G31" s="14" t="s">
        <v>126</v>
      </c>
      <c r="H31">
        <v>29845.870999999992</v>
      </c>
      <c r="I31">
        <v>37197.550999999992</v>
      </c>
    </row>
    <row r="32" spans="1:9" x14ac:dyDescent="0.35">
      <c r="A32" s="14" t="s">
        <v>1218</v>
      </c>
      <c r="B32">
        <v>49599.41</v>
      </c>
      <c r="C32">
        <v>62899.387999999984</v>
      </c>
      <c r="G32" s="14" t="s">
        <v>881</v>
      </c>
      <c r="H32">
        <v>21197.32</v>
      </c>
      <c r="I32">
        <v>12148.885999999997</v>
      </c>
    </row>
    <row r="33" spans="1:10" x14ac:dyDescent="0.35">
      <c r="A33" s="14" t="s">
        <v>160</v>
      </c>
      <c r="B33">
        <v>41895.853999999999</v>
      </c>
      <c r="C33">
        <v>59946.232000000011</v>
      </c>
      <c r="G33" s="14" t="s">
        <v>183</v>
      </c>
      <c r="H33">
        <v>16448.681399999994</v>
      </c>
      <c r="I33">
        <v>16212.806399999998</v>
      </c>
    </row>
    <row r="34" spans="1:10" x14ac:dyDescent="0.35">
      <c r="A34" s="14" t="s">
        <v>683</v>
      </c>
      <c r="B34">
        <v>55906.886000000013</v>
      </c>
      <c r="C34">
        <v>43544.675000000003</v>
      </c>
      <c r="G34" s="14" t="s">
        <v>302</v>
      </c>
      <c r="H34">
        <v>13067.549999999997</v>
      </c>
      <c r="I34">
        <v>16245.611000000001</v>
      </c>
    </row>
    <row r="35" spans="1:10" x14ac:dyDescent="0.35">
      <c r="A35" s="14" t="s">
        <v>77</v>
      </c>
      <c r="B35">
        <v>26050.314999999999</v>
      </c>
      <c r="C35">
        <v>42926.932000000001</v>
      </c>
      <c r="G35" s="14" t="s">
        <v>496</v>
      </c>
      <c r="H35">
        <v>9506.4120000000021</v>
      </c>
      <c r="I35">
        <v>17571.473000000002</v>
      </c>
    </row>
    <row r="36" spans="1:10" x14ac:dyDescent="0.35">
      <c r="A36" s="14" t="s">
        <v>64</v>
      </c>
      <c r="B36">
        <v>27874.12399999996</v>
      </c>
      <c r="C36">
        <v>28915.093999999986</v>
      </c>
      <c r="G36" s="14" t="s">
        <v>4276</v>
      </c>
      <c r="H36">
        <v>18431.34</v>
      </c>
      <c r="I36">
        <v>5630.51</v>
      </c>
    </row>
    <row r="37" spans="1:10" x14ac:dyDescent="0.35">
      <c r="A37" s="14" t="s">
        <v>10956</v>
      </c>
      <c r="B37">
        <v>533512.48949999991</v>
      </c>
      <c r="C37">
        <v>642486.39549999987</v>
      </c>
      <c r="E37" s="32">
        <f>GETPIVOTDATA("Sales",$A$25,"Sub-Category","Chairs","Years",2016)</f>
        <v>83918.64499999996</v>
      </c>
      <c r="G37" s="14" t="s">
        <v>10956</v>
      </c>
      <c r="H37">
        <v>266183.68040000001</v>
      </c>
      <c r="I37">
        <v>339408.45289999992</v>
      </c>
    </row>
    <row r="42" spans="1:10" x14ac:dyDescent="0.35">
      <c r="A42" s="13" t="s">
        <v>10973</v>
      </c>
      <c r="B42" s="13" t="s">
        <v>10974</v>
      </c>
      <c r="C42" t="s">
        <v>10965</v>
      </c>
      <c r="D42" t="s">
        <v>10972</v>
      </c>
      <c r="I42" s="32" t="s">
        <v>10965</v>
      </c>
      <c r="J42" s="33" t="s">
        <v>10975</v>
      </c>
    </row>
    <row r="43" spans="1:10" x14ac:dyDescent="0.35">
      <c r="A43" t="s">
        <v>10957</v>
      </c>
      <c r="B43" t="s">
        <v>10958</v>
      </c>
      <c r="C43">
        <v>74447.796000000104</v>
      </c>
      <c r="D43">
        <v>1028</v>
      </c>
      <c r="G43" s="32" t="str">
        <f>A43</f>
        <v>2014</v>
      </c>
      <c r="H43" s="32" t="str">
        <f t="shared" ref="H43:I58" si="0">B43</f>
        <v>Qtr1</v>
      </c>
      <c r="I43" s="34">
        <f t="shared" si="0"/>
        <v>74447.796000000104</v>
      </c>
      <c r="J43" s="34">
        <f>I43/GETPIVOTDATA("Sum of Quantity",$A$42,"Quarters",1,"Years",2014)</f>
        <v>72.420035019455355</v>
      </c>
    </row>
    <row r="44" spans="1:10" x14ac:dyDescent="0.35">
      <c r="A44"/>
      <c r="B44" t="s">
        <v>10959</v>
      </c>
      <c r="C44">
        <v>86538.759600000005</v>
      </c>
      <c r="D44">
        <v>1523</v>
      </c>
      <c r="G44" s="32">
        <f t="shared" ref="G44:G58" si="1">A44</f>
        <v>0</v>
      </c>
      <c r="H44" s="32" t="str">
        <f t="shared" si="0"/>
        <v>Qtr2</v>
      </c>
      <c r="I44" s="34">
        <f t="shared" si="0"/>
        <v>86538.759600000005</v>
      </c>
      <c r="J44" s="34">
        <f t="shared" ref="J44:J58" si="2">I44/GETPIVOTDATA("Sum of Quantity",$A$42,"Quarters",1,"Years",2014)</f>
        <v>84.181672762645917</v>
      </c>
    </row>
    <row r="45" spans="1:10" x14ac:dyDescent="0.35">
      <c r="A45"/>
      <c r="B45" t="s">
        <v>10960</v>
      </c>
      <c r="C45">
        <v>143633.21229999998</v>
      </c>
      <c r="D45">
        <v>2159</v>
      </c>
      <c r="G45" s="32">
        <f t="shared" si="1"/>
        <v>0</v>
      </c>
      <c r="H45" s="32" t="str">
        <f t="shared" si="0"/>
        <v>Qtr3</v>
      </c>
      <c r="I45" s="34">
        <f t="shared" si="0"/>
        <v>143633.21229999998</v>
      </c>
      <c r="J45" s="34">
        <f t="shared" si="2"/>
        <v>139.72102363813229</v>
      </c>
    </row>
    <row r="46" spans="1:10" x14ac:dyDescent="0.35">
      <c r="A46"/>
      <c r="B46" t="s">
        <v>10961</v>
      </c>
      <c r="C46">
        <v>179627.73020000022</v>
      </c>
      <c r="D46">
        <v>2871</v>
      </c>
      <c r="G46" s="32">
        <f t="shared" si="1"/>
        <v>0</v>
      </c>
      <c r="H46" s="32" t="str">
        <f t="shared" si="0"/>
        <v>Qtr4</v>
      </c>
      <c r="I46" s="34">
        <f t="shared" si="0"/>
        <v>179627.73020000022</v>
      </c>
      <c r="J46" s="34">
        <f t="shared" si="2"/>
        <v>174.73514610894964</v>
      </c>
    </row>
    <row r="47" spans="1:10" x14ac:dyDescent="0.35">
      <c r="A47" t="s">
        <v>10962</v>
      </c>
      <c r="B47" t="s">
        <v>10958</v>
      </c>
      <c r="C47">
        <v>68851.738599999939</v>
      </c>
      <c r="D47">
        <v>990</v>
      </c>
      <c r="G47" s="32" t="str">
        <f t="shared" si="1"/>
        <v>2015</v>
      </c>
      <c r="H47" s="32" t="str">
        <f t="shared" si="0"/>
        <v>Qtr1</v>
      </c>
      <c r="I47" s="34">
        <f t="shared" si="0"/>
        <v>68851.738599999939</v>
      </c>
      <c r="J47" s="34">
        <f t="shared" si="2"/>
        <v>66.976399416342346</v>
      </c>
    </row>
    <row r="48" spans="1:10" x14ac:dyDescent="0.35">
      <c r="A48"/>
      <c r="B48" t="s">
        <v>10959</v>
      </c>
      <c r="C48">
        <v>89124.186999999874</v>
      </c>
      <c r="D48">
        <v>1604</v>
      </c>
      <c r="G48" s="32">
        <f t="shared" si="1"/>
        <v>0</v>
      </c>
      <c r="H48" s="32" t="str">
        <f t="shared" si="0"/>
        <v>Qtr2</v>
      </c>
      <c r="I48" s="34">
        <f t="shared" si="0"/>
        <v>89124.186999999874</v>
      </c>
      <c r="J48" s="34">
        <f t="shared" si="2"/>
        <v>86.696679961089373</v>
      </c>
    </row>
    <row r="49" spans="1:10" x14ac:dyDescent="0.35">
      <c r="A49"/>
      <c r="B49" t="s">
        <v>10960</v>
      </c>
      <c r="C49">
        <v>130259.57519999996</v>
      </c>
      <c r="D49">
        <v>2241</v>
      </c>
      <c r="G49" s="32">
        <f t="shared" si="1"/>
        <v>0</v>
      </c>
      <c r="H49" s="32" t="str">
        <f t="shared" si="0"/>
        <v>Qtr3</v>
      </c>
      <c r="I49" s="34">
        <f t="shared" si="0"/>
        <v>130259.57519999996</v>
      </c>
      <c r="J49" s="34">
        <f t="shared" si="2"/>
        <v>126.71164902723731</v>
      </c>
    </row>
    <row r="50" spans="1:10" x14ac:dyDescent="0.35">
      <c r="A50"/>
      <c r="B50" t="s">
        <v>10961</v>
      </c>
      <c r="C50">
        <v>182297.00819999998</v>
      </c>
      <c r="D50">
        <v>3144</v>
      </c>
      <c r="G50" s="32">
        <f t="shared" si="1"/>
        <v>0</v>
      </c>
      <c r="H50" s="32" t="str">
        <f t="shared" si="0"/>
        <v>Qtr4</v>
      </c>
      <c r="I50" s="34">
        <f t="shared" si="0"/>
        <v>182297.00819999998</v>
      </c>
      <c r="J50" s="34">
        <f t="shared" si="2"/>
        <v>177.33172003891048</v>
      </c>
    </row>
    <row r="51" spans="1:10" x14ac:dyDescent="0.35">
      <c r="A51" t="s">
        <v>10963</v>
      </c>
      <c r="B51" t="s">
        <v>10958</v>
      </c>
      <c r="C51">
        <v>93237.180999999953</v>
      </c>
      <c r="D51">
        <v>1243</v>
      </c>
      <c r="G51" s="32" t="str">
        <f t="shared" si="1"/>
        <v>2016</v>
      </c>
      <c r="H51" s="32" t="str">
        <f t="shared" si="0"/>
        <v>Qtr1</v>
      </c>
      <c r="I51" s="34">
        <f t="shared" si="0"/>
        <v>93237.180999999953</v>
      </c>
      <c r="J51" s="34">
        <f t="shared" si="2"/>
        <v>90.697646887159493</v>
      </c>
    </row>
    <row r="52" spans="1:10" x14ac:dyDescent="0.35">
      <c r="A52"/>
      <c r="B52" t="s">
        <v>10959</v>
      </c>
      <c r="C52">
        <v>136082.30100000001</v>
      </c>
      <c r="D52">
        <v>2240</v>
      </c>
      <c r="G52" s="32">
        <f t="shared" si="1"/>
        <v>0</v>
      </c>
      <c r="H52" s="32" t="str">
        <f t="shared" si="0"/>
        <v>Qtr2</v>
      </c>
      <c r="I52" s="34">
        <f t="shared" si="0"/>
        <v>136082.30100000001</v>
      </c>
      <c r="J52" s="34">
        <f t="shared" si="2"/>
        <v>132.37577918287937</v>
      </c>
    </row>
    <row r="53" spans="1:10" x14ac:dyDescent="0.35">
      <c r="A53"/>
      <c r="B53" t="s">
        <v>10960</v>
      </c>
      <c r="C53">
        <v>143787.36219999992</v>
      </c>
      <c r="D53">
        <v>2767</v>
      </c>
      <c r="G53" s="32">
        <f t="shared" si="1"/>
        <v>0</v>
      </c>
      <c r="H53" s="32" t="str">
        <f t="shared" si="0"/>
        <v>Qtr3</v>
      </c>
      <c r="I53" s="34">
        <f t="shared" si="0"/>
        <v>143787.36219999992</v>
      </c>
      <c r="J53" s="34">
        <f t="shared" si="2"/>
        <v>139.87097490272365</v>
      </c>
    </row>
    <row r="54" spans="1:10" x14ac:dyDescent="0.35">
      <c r="A54"/>
      <c r="B54" t="s">
        <v>10961</v>
      </c>
      <c r="C54">
        <v>236098.75379999995</v>
      </c>
      <c r="D54">
        <v>3587</v>
      </c>
      <c r="G54" s="32">
        <f t="shared" si="1"/>
        <v>0</v>
      </c>
      <c r="H54" s="32" t="str">
        <f t="shared" si="0"/>
        <v>Qtr4</v>
      </c>
      <c r="I54" s="34">
        <f t="shared" si="0"/>
        <v>236098.75379999995</v>
      </c>
      <c r="J54" s="34">
        <f t="shared" si="2"/>
        <v>229.66804844357972</v>
      </c>
    </row>
    <row r="55" spans="1:10" x14ac:dyDescent="0.35">
      <c r="A55" t="s">
        <v>10964</v>
      </c>
      <c r="B55" t="s">
        <v>10958</v>
      </c>
      <c r="C55">
        <v>123144.86019999994</v>
      </c>
      <c r="D55">
        <v>1845</v>
      </c>
      <c r="G55" s="32" t="str">
        <f t="shared" si="1"/>
        <v>2017</v>
      </c>
      <c r="H55" s="32" t="str">
        <f t="shared" si="0"/>
        <v>Qtr1</v>
      </c>
      <c r="I55" s="34">
        <f t="shared" si="0"/>
        <v>123144.86019999994</v>
      </c>
      <c r="J55" s="34">
        <f t="shared" si="2"/>
        <v>119.79072003891045</v>
      </c>
    </row>
    <row r="56" spans="1:10" x14ac:dyDescent="0.35">
      <c r="A56"/>
      <c r="B56" t="s">
        <v>10959</v>
      </c>
      <c r="C56">
        <v>133764.37199999994</v>
      </c>
      <c r="D56">
        <v>2551</v>
      </c>
      <c r="G56" s="32">
        <f t="shared" si="1"/>
        <v>0</v>
      </c>
      <c r="H56" s="32" t="str">
        <f t="shared" si="0"/>
        <v>Qtr2</v>
      </c>
      <c r="I56" s="34">
        <f t="shared" si="0"/>
        <v>133764.37199999994</v>
      </c>
      <c r="J56" s="34">
        <f t="shared" si="2"/>
        <v>130.12098443579762</v>
      </c>
    </row>
    <row r="57" spans="1:10" x14ac:dyDescent="0.35">
      <c r="A57"/>
      <c r="B57" t="s">
        <v>10960</v>
      </c>
      <c r="C57">
        <v>196251.95600000018</v>
      </c>
      <c r="D57">
        <v>3384</v>
      </c>
      <c r="G57" s="32">
        <f t="shared" si="1"/>
        <v>0</v>
      </c>
      <c r="H57" s="32" t="str">
        <f t="shared" si="0"/>
        <v>Qtr3</v>
      </c>
      <c r="I57" s="34">
        <f t="shared" si="0"/>
        <v>196251.95600000018</v>
      </c>
      <c r="J57" s="34">
        <f t="shared" si="2"/>
        <v>190.90657198443597</v>
      </c>
    </row>
    <row r="58" spans="1:10" x14ac:dyDescent="0.35">
      <c r="A58"/>
      <c r="B58" t="s">
        <v>10961</v>
      </c>
      <c r="C58">
        <v>280054.06699999998</v>
      </c>
      <c r="D58">
        <v>4696</v>
      </c>
      <c r="G58" s="32">
        <f t="shared" si="1"/>
        <v>0</v>
      </c>
      <c r="H58" s="32" t="str">
        <f t="shared" si="0"/>
        <v>Qtr4</v>
      </c>
      <c r="I58" s="34">
        <f t="shared" si="0"/>
        <v>280054.06699999998</v>
      </c>
      <c r="J58" s="34">
        <f t="shared" si="2"/>
        <v>272.42613521400779</v>
      </c>
    </row>
    <row r="59" spans="1:10" x14ac:dyDescent="0.35">
      <c r="A59" t="s">
        <v>10956</v>
      </c>
      <c r="B59"/>
      <c r="C59">
        <v>2297200.8602999998</v>
      </c>
      <c r="D59">
        <v>37873</v>
      </c>
    </row>
    <row r="66" spans="1:5" x14ac:dyDescent="0.35">
      <c r="A66" s="13" t="s">
        <v>10</v>
      </c>
      <c r="B66" t="s">
        <v>10965</v>
      </c>
      <c r="C66"/>
      <c r="D66" s="52" t="s">
        <v>10983</v>
      </c>
      <c r="E66" s="52"/>
    </row>
    <row r="67" spans="1:5" x14ac:dyDescent="0.35">
      <c r="A67" t="s">
        <v>42</v>
      </c>
      <c r="B67">
        <v>457687.63150000101</v>
      </c>
      <c r="C67"/>
      <c r="D67" t="str">
        <f>A67</f>
        <v>California</v>
      </c>
      <c r="E67">
        <f>B67</f>
        <v>457687.63150000101</v>
      </c>
    </row>
    <row r="68" spans="1:5" x14ac:dyDescent="0.35">
      <c r="A68" t="s">
        <v>266</v>
      </c>
      <c r="B68">
        <v>310876.27099999978</v>
      </c>
      <c r="C68"/>
      <c r="D68" t="str">
        <f t="shared" ref="D68:E76" si="3">A68</f>
        <v>New York</v>
      </c>
      <c r="E68">
        <f t="shared" si="3"/>
        <v>310876.27099999978</v>
      </c>
    </row>
    <row r="69" spans="1:5" x14ac:dyDescent="0.35">
      <c r="A69" t="s">
        <v>103</v>
      </c>
      <c r="B69">
        <v>170188.04580000002</v>
      </c>
      <c r="C69"/>
      <c r="D69" t="str">
        <f t="shared" si="3"/>
        <v>Texas</v>
      </c>
      <c r="E69">
        <f t="shared" si="3"/>
        <v>170188.04580000002</v>
      </c>
    </row>
    <row r="70" spans="1:5" x14ac:dyDescent="0.35">
      <c r="A70" t="s">
        <v>95</v>
      </c>
      <c r="B70">
        <v>138641.26999999993</v>
      </c>
      <c r="C70"/>
      <c r="D70" t="str">
        <f t="shared" si="3"/>
        <v>Washington</v>
      </c>
      <c r="E70">
        <f t="shared" si="3"/>
        <v>138641.26999999993</v>
      </c>
    </row>
    <row r="71" spans="1:5" x14ac:dyDescent="0.35">
      <c r="A71" t="s">
        <v>146</v>
      </c>
      <c r="B71">
        <v>116511.91400000003</v>
      </c>
      <c r="C71"/>
      <c r="D71" t="str">
        <f t="shared" si="3"/>
        <v>Pennsylvania</v>
      </c>
      <c r="E71">
        <f t="shared" si="3"/>
        <v>116511.91400000003</v>
      </c>
    </row>
    <row r="72" spans="1:5" x14ac:dyDescent="0.35">
      <c r="A72" t="s">
        <v>53</v>
      </c>
      <c r="B72">
        <v>89473.707999999999</v>
      </c>
      <c r="C72"/>
      <c r="D72" t="str">
        <f t="shared" si="3"/>
        <v>Florida</v>
      </c>
      <c r="E72">
        <f t="shared" si="3"/>
        <v>89473.707999999999</v>
      </c>
    </row>
    <row r="73" spans="1:5" x14ac:dyDescent="0.35">
      <c r="A73" t="s">
        <v>210</v>
      </c>
      <c r="B73">
        <v>80166.100999999864</v>
      </c>
      <c r="C73"/>
      <c r="D73" t="str">
        <f t="shared" si="3"/>
        <v>Illinois</v>
      </c>
      <c r="E73">
        <f t="shared" si="3"/>
        <v>80166.100999999864</v>
      </c>
    </row>
    <row r="74" spans="1:5" x14ac:dyDescent="0.35">
      <c r="A74" t="s">
        <v>497</v>
      </c>
      <c r="B74">
        <v>78258.135999999926</v>
      </c>
      <c r="C74"/>
      <c r="D74" t="str">
        <f t="shared" si="3"/>
        <v>Ohio</v>
      </c>
      <c r="E74">
        <f t="shared" si="3"/>
        <v>78258.135999999926</v>
      </c>
    </row>
    <row r="75" spans="1:5" x14ac:dyDescent="0.35">
      <c r="A75" t="s">
        <v>237</v>
      </c>
      <c r="B75">
        <v>76269.614000000016</v>
      </c>
      <c r="C75"/>
      <c r="D75" t="str">
        <f t="shared" si="3"/>
        <v>Michigan</v>
      </c>
      <c r="E75">
        <f t="shared" si="3"/>
        <v>76269.614000000016</v>
      </c>
    </row>
    <row r="76" spans="1:5" x14ac:dyDescent="0.35">
      <c r="A76" t="s">
        <v>318</v>
      </c>
      <c r="B76">
        <v>70636.719999999987</v>
      </c>
      <c r="C76"/>
      <c r="D76" t="str">
        <f t="shared" si="3"/>
        <v>Virginia</v>
      </c>
      <c r="E76">
        <f t="shared" si="3"/>
        <v>70636.719999999987</v>
      </c>
    </row>
    <row r="77" spans="1:5" x14ac:dyDescent="0.35">
      <c r="A77" t="s">
        <v>10956</v>
      </c>
      <c r="B77">
        <v>1588709.4113000007</v>
      </c>
      <c r="C77"/>
      <c r="D77"/>
    </row>
    <row r="78" spans="1:5" x14ac:dyDescent="0.35">
      <c r="A78"/>
      <c r="B78"/>
      <c r="C78"/>
      <c r="D78"/>
    </row>
    <row r="79" spans="1:5" x14ac:dyDescent="0.35">
      <c r="A79"/>
      <c r="B79"/>
      <c r="C79"/>
      <c r="D79"/>
    </row>
    <row r="80" spans="1:5" x14ac:dyDescent="0.35">
      <c r="A80"/>
      <c r="B80"/>
      <c r="C80"/>
      <c r="D80"/>
    </row>
    <row r="81" spans="1:4" x14ac:dyDescent="0.35">
      <c r="A81"/>
      <c r="B81"/>
      <c r="C81"/>
      <c r="D81"/>
    </row>
    <row r="82" spans="1:4" x14ac:dyDescent="0.35">
      <c r="A82"/>
      <c r="B82"/>
      <c r="C82"/>
      <c r="D82"/>
    </row>
    <row r="83" spans="1:4" x14ac:dyDescent="0.35">
      <c r="A83"/>
      <c r="B83"/>
      <c r="C83"/>
      <c r="D83"/>
    </row>
    <row r="84" spans="1:4" x14ac:dyDescent="0.35">
      <c r="A84"/>
      <c r="B84"/>
    </row>
    <row r="85" spans="1:4" x14ac:dyDescent="0.35">
      <c r="A85"/>
      <c r="B85"/>
    </row>
    <row r="86" spans="1:4" x14ac:dyDescent="0.35">
      <c r="A86"/>
      <c r="B86"/>
    </row>
    <row r="87" spans="1:4" x14ac:dyDescent="0.35">
      <c r="A87"/>
      <c r="B87"/>
    </row>
    <row r="88" spans="1:4" x14ac:dyDescent="0.35">
      <c r="A88"/>
      <c r="B88"/>
    </row>
    <row r="89" spans="1:4" x14ac:dyDescent="0.35">
      <c r="A89"/>
      <c r="B89"/>
    </row>
    <row r="90" spans="1:4" x14ac:dyDescent="0.35">
      <c r="A90"/>
      <c r="B90"/>
    </row>
    <row r="91" spans="1:4" x14ac:dyDescent="0.35">
      <c r="A91"/>
      <c r="B91"/>
    </row>
    <row r="92" spans="1:4" x14ac:dyDescent="0.35">
      <c r="A92"/>
      <c r="B92"/>
    </row>
    <row r="93" spans="1:4" x14ac:dyDescent="0.35">
      <c r="A93"/>
      <c r="B93"/>
    </row>
    <row r="94" spans="1:4" x14ac:dyDescent="0.35">
      <c r="A94"/>
      <c r="B94"/>
    </row>
    <row r="95" spans="1:4" x14ac:dyDescent="0.35">
      <c r="A95"/>
      <c r="B95"/>
    </row>
    <row r="96" spans="1:4" x14ac:dyDescent="0.35">
      <c r="A96"/>
      <c r="B96"/>
    </row>
    <row r="97" spans="1:2" x14ac:dyDescent="0.35">
      <c r="A97"/>
      <c r="B97"/>
    </row>
    <row r="98" spans="1:2" x14ac:dyDescent="0.35">
      <c r="A98"/>
      <c r="B98"/>
    </row>
    <row r="99" spans="1:2" x14ac:dyDescent="0.35">
      <c r="A99"/>
      <c r="B99"/>
    </row>
    <row r="100" spans="1:2" x14ac:dyDescent="0.35">
      <c r="A100"/>
      <c r="B100"/>
    </row>
    <row r="101" spans="1:2" x14ac:dyDescent="0.35">
      <c r="A101"/>
      <c r="B101"/>
    </row>
    <row r="102" spans="1:2" x14ac:dyDescent="0.35">
      <c r="A102"/>
      <c r="B102"/>
    </row>
    <row r="103" spans="1:2" x14ac:dyDescent="0.35">
      <c r="A103"/>
      <c r="B103"/>
    </row>
    <row r="104" spans="1:2" x14ac:dyDescent="0.35">
      <c r="A104"/>
      <c r="B104"/>
    </row>
    <row r="105" spans="1:2" x14ac:dyDescent="0.35">
      <c r="A105"/>
      <c r="B105"/>
    </row>
    <row r="106" spans="1:2" x14ac:dyDescent="0.35">
      <c r="A106"/>
      <c r="B106"/>
    </row>
    <row r="107" spans="1:2" x14ac:dyDescent="0.35">
      <c r="A107"/>
      <c r="B107"/>
    </row>
    <row r="108" spans="1:2" x14ac:dyDescent="0.35">
      <c r="A108"/>
      <c r="B108"/>
    </row>
    <row r="109" spans="1:2" x14ac:dyDescent="0.35">
      <c r="A109"/>
      <c r="B109"/>
    </row>
    <row r="110" spans="1:2" x14ac:dyDescent="0.35">
      <c r="A110"/>
      <c r="B110"/>
    </row>
    <row r="111" spans="1:2" x14ac:dyDescent="0.35">
      <c r="A111"/>
      <c r="B111"/>
    </row>
    <row r="112" spans="1:2" x14ac:dyDescent="0.35">
      <c r="A112"/>
      <c r="B112"/>
    </row>
    <row r="113" spans="1:2" x14ac:dyDescent="0.35">
      <c r="A113"/>
      <c r="B113"/>
    </row>
    <row r="114" spans="1:2" x14ac:dyDescent="0.35">
      <c r="A114"/>
      <c r="B114"/>
    </row>
    <row r="115" spans="1:2" x14ac:dyDescent="0.35">
      <c r="A115"/>
      <c r="B115"/>
    </row>
    <row r="116" spans="1:2" x14ac:dyDescent="0.35">
      <c r="A116"/>
      <c r="B116"/>
    </row>
  </sheetData>
  <mergeCells count="1">
    <mergeCell ref="D66:E6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4CC96-9126-459C-8188-57C4128CC45F}">
  <sheetPr codeName="Sheet4"/>
  <dimension ref="A5:AB25"/>
  <sheetViews>
    <sheetView zoomScale="64" zoomScaleNormal="64" workbookViewId="0">
      <selection activeCell="AB15" sqref="AB15"/>
    </sheetView>
  </sheetViews>
  <sheetFormatPr defaultRowHeight="14.5" x14ac:dyDescent="0.35"/>
  <cols>
    <col min="5" max="6" width="12.36328125" bestFit="1" customWidth="1"/>
    <col min="7" max="7" width="8.6328125" bestFit="1" customWidth="1"/>
    <col min="11" max="12" width="13.54296875" bestFit="1" customWidth="1"/>
    <col min="13" max="13" width="8.6328125" bestFit="1" customWidth="1"/>
    <col min="17" max="18" width="13.54296875" bestFit="1" customWidth="1"/>
    <col min="19" max="19" width="8.6328125" bestFit="1" customWidth="1"/>
    <col min="23" max="24" width="13.54296875" bestFit="1" customWidth="1"/>
    <col min="25" max="25" width="9" bestFit="1" customWidth="1"/>
    <col min="28" max="28" width="32.54296875" customWidth="1"/>
  </cols>
  <sheetData>
    <row r="5" spans="1:27" x14ac:dyDescent="0.35">
      <c r="C5" s="2"/>
      <c r="D5" s="8"/>
      <c r="E5" s="3"/>
      <c r="G5" s="2"/>
      <c r="H5" s="8"/>
      <c r="I5" s="3"/>
      <c r="K5" s="2"/>
      <c r="L5" s="8"/>
      <c r="M5" s="3"/>
      <c r="O5" s="2"/>
      <c r="P5" s="8"/>
      <c r="Q5" s="3"/>
      <c r="S5" s="2"/>
      <c r="T5" s="8"/>
      <c r="U5" s="3"/>
      <c r="W5" s="2"/>
      <c r="X5" s="8"/>
      <c r="Y5" s="3"/>
    </row>
    <row r="6" spans="1:27" x14ac:dyDescent="0.35">
      <c r="C6" s="4"/>
      <c r="D6" t="s">
        <v>10939</v>
      </c>
      <c r="E6" s="5"/>
      <c r="G6" s="4"/>
      <c r="H6" t="s">
        <v>10940</v>
      </c>
      <c r="I6" s="5"/>
      <c r="K6" s="4"/>
      <c r="L6" t="s">
        <v>10941</v>
      </c>
      <c r="M6" s="5"/>
      <c r="O6" s="4"/>
      <c r="P6" t="s">
        <v>10942</v>
      </c>
      <c r="Q6" s="5"/>
      <c r="S6" s="4"/>
      <c r="T6" t="s">
        <v>10943</v>
      </c>
      <c r="U6" s="5"/>
      <c r="W6" s="4"/>
      <c r="X6" t="s">
        <v>10944</v>
      </c>
      <c r="Y6" s="5"/>
    </row>
    <row r="7" spans="1:27" x14ac:dyDescent="0.35">
      <c r="C7" s="4" t="s">
        <v>10945</v>
      </c>
      <c r="E7" s="5"/>
      <c r="G7" s="4" t="s">
        <v>10946</v>
      </c>
      <c r="I7" s="5"/>
      <c r="K7" s="4"/>
      <c r="L7" t="s">
        <v>10947</v>
      </c>
      <c r="M7" s="5"/>
      <c r="O7" s="4"/>
      <c r="P7" t="s">
        <v>10948</v>
      </c>
      <c r="Q7" s="5"/>
      <c r="S7" s="4"/>
      <c r="T7" t="s">
        <v>10949</v>
      </c>
      <c r="U7" s="5"/>
      <c r="W7" s="4"/>
      <c r="X7" t="s">
        <v>10947</v>
      </c>
      <c r="Y7" s="5"/>
    </row>
    <row r="8" spans="1:27" x14ac:dyDescent="0.35">
      <c r="C8" s="6"/>
      <c r="D8" s="9"/>
      <c r="E8" s="7"/>
      <c r="G8" s="6"/>
      <c r="H8" s="9"/>
      <c r="I8" s="7"/>
      <c r="K8" s="6"/>
      <c r="L8" s="9"/>
      <c r="M8" s="7"/>
      <c r="O8" s="6"/>
      <c r="P8" s="9"/>
      <c r="Q8" s="7"/>
      <c r="S8" s="6"/>
      <c r="T8" s="9"/>
      <c r="U8" s="7"/>
      <c r="W8" s="6"/>
      <c r="X8" s="9"/>
      <c r="Y8" s="7"/>
    </row>
    <row r="12" spans="1:27" ht="15" thickBot="1" x14ac:dyDescent="0.4"/>
    <row r="13" spans="1:27" ht="21.5" thickBot="1" x14ac:dyDescent="0.55000000000000004">
      <c r="B13" s="35"/>
      <c r="C13" s="56" t="s">
        <v>10979</v>
      </c>
      <c r="D13" s="57"/>
      <c r="E13" s="37">
        <v>2017</v>
      </c>
      <c r="F13" s="37">
        <v>2016</v>
      </c>
      <c r="G13" s="38" t="s">
        <v>10980</v>
      </c>
      <c r="H13" s="36"/>
      <c r="I13" s="53" t="s">
        <v>10979</v>
      </c>
      <c r="J13" s="54"/>
      <c r="K13" s="39">
        <v>2017</v>
      </c>
      <c r="L13" s="39">
        <v>2016</v>
      </c>
      <c r="M13" s="40" t="s">
        <v>10980</v>
      </c>
      <c r="N13" s="36"/>
      <c r="O13" s="53" t="s">
        <v>10979</v>
      </c>
      <c r="P13" s="54"/>
      <c r="Q13" s="39">
        <v>2017</v>
      </c>
      <c r="R13" s="39">
        <v>2016</v>
      </c>
      <c r="S13" s="40" t="s">
        <v>10980</v>
      </c>
      <c r="T13" s="36"/>
      <c r="U13" s="53" t="s">
        <v>10979</v>
      </c>
      <c r="V13" s="54"/>
      <c r="W13" s="39">
        <v>2017</v>
      </c>
      <c r="X13" s="39">
        <v>2016</v>
      </c>
      <c r="Y13" s="40" t="s">
        <v>10980</v>
      </c>
      <c r="Z13" s="35"/>
    </row>
    <row r="14" spans="1:27" ht="14.4" customHeight="1" x14ac:dyDescent="0.35">
      <c r="A14" s="41"/>
      <c r="B14" s="41"/>
      <c r="C14" s="55" t="str">
        <f>IF('Working sheet'!A13="","",'Working sheet'!A13)</f>
        <v>Phones</v>
      </c>
      <c r="D14" s="55"/>
      <c r="E14" s="42">
        <f>GETPIVOTDATA("Sales",'Working sheet'!$A$11,"Sub-Category","Phones","Years",2017)</f>
        <v>105340.51600000002</v>
      </c>
      <c r="F14" s="42">
        <f>GETPIVOTDATA("Sales",'Working sheet'!$A$11,"Sub-Category","Phones","Years",2016)</f>
        <v>78962.029999999984</v>
      </c>
      <c r="G14" s="43">
        <f>E14/F14-1</f>
        <v>0.33406544892526235</v>
      </c>
      <c r="H14" s="44"/>
      <c r="I14" s="55" t="str">
        <f>'Working sheet'!G13</f>
        <v>New York City</v>
      </c>
      <c r="J14" s="55"/>
      <c r="K14" s="45">
        <f>GETPIVOTDATA("Sales",'Working sheet'!$G$11,"City","New York City","Years",2017)</f>
        <v>86939.600999999995</v>
      </c>
      <c r="L14" s="45">
        <f>GETPIVOTDATA("Sales",'Working sheet'!$G$11,"City","New York City","Years",2016)</f>
        <v>54824.09800000002</v>
      </c>
      <c r="M14" s="44">
        <f>K14/L14-1</f>
        <v>0.58579172611284847</v>
      </c>
      <c r="N14" s="44"/>
      <c r="O14" s="55" t="str">
        <f>'Working sheet'!A27</f>
        <v>Phones</v>
      </c>
      <c r="P14" s="55"/>
      <c r="Q14" s="45">
        <f>GETPIVOTDATA("Sales",'Working sheet'!$A$25,"Sub-Category","Phones","Years",2017)</f>
        <v>105340.51600000002</v>
      </c>
      <c r="R14" s="45">
        <f>GETPIVOTDATA("Sales",'Working sheet'!$A$25,"Sub-Category","Phones","Years",2016)</f>
        <v>78962.029999999984</v>
      </c>
      <c r="S14" s="44">
        <f>Q14/R14-1</f>
        <v>0.33406544892526235</v>
      </c>
      <c r="T14" s="44"/>
      <c r="U14" s="55" t="str">
        <f>'Working sheet'!G27</f>
        <v>New York City</v>
      </c>
      <c r="V14" s="55"/>
      <c r="W14" s="45">
        <f>GETPIVOTDATA("Sales",'Working sheet'!$G$25,"City","New York City","Years",2017)</f>
        <v>86939.600999999995</v>
      </c>
      <c r="X14" s="45">
        <f>GETPIVOTDATA("Sales",'Working sheet'!$G$25,"City","New York City","Years",2016)</f>
        <v>54824.09800000002</v>
      </c>
      <c r="Y14" s="44">
        <f>W14/X14-1</f>
        <v>0.58579172611284847</v>
      </c>
      <c r="Z14" s="44"/>
      <c r="AA14" s="32"/>
    </row>
    <row r="15" spans="1:27" ht="15.5" x14ac:dyDescent="0.35">
      <c r="A15" s="41"/>
      <c r="B15" s="41"/>
      <c r="C15" s="55" t="str">
        <f>IF('Working sheet'!A14="","",'Working sheet'!A14)</f>
        <v>Chairs</v>
      </c>
      <c r="D15" s="55"/>
      <c r="E15" s="42">
        <f>GETPIVOTDATA("Sales",'Working sheet'!$A$11,"Sub-Category","Chairs","Years",2017)</f>
        <v>95554.352999999988</v>
      </c>
      <c r="F15" s="42">
        <f>GETPIVOTDATA("Sales",'Working sheet'!$A$11,"Sub-Category","Chairs","Years",2016)</f>
        <v>83918.64499999996</v>
      </c>
      <c r="G15" s="43">
        <f t="shared" ref="G15:G23" si="0">E15/F15-1</f>
        <v>0.13865462198537681</v>
      </c>
      <c r="H15" s="44"/>
      <c r="I15" s="55" t="str">
        <f>'Working sheet'!G14</f>
        <v>Los Angeles</v>
      </c>
      <c r="J15" s="55"/>
      <c r="K15" s="45">
        <f>GETPIVOTDATA("Sales",'Working sheet'!$G$11,"City","Los Angeles","Years",2017)</f>
        <v>48875.692499999976</v>
      </c>
      <c r="L15" s="45">
        <f>GETPIVOTDATA("Sales",'Working sheet'!$G$11,"City","Los Angeles","Years",2016)</f>
        <v>56398.747999999992</v>
      </c>
      <c r="M15" s="44">
        <f t="shared" ref="M15:M23" si="1">K15/L15-1</f>
        <v>-0.13339046994447501</v>
      </c>
      <c r="N15" s="44"/>
      <c r="O15" s="55" t="str">
        <f>'Working sheet'!A28</f>
        <v>Chairs</v>
      </c>
      <c r="P15" s="55"/>
      <c r="Q15" s="45">
        <f>GETPIVOTDATA("Sales",'Working sheet'!$A$25,"Sub-Category","Chairs","Years",2017)</f>
        <v>95554.352999999988</v>
      </c>
      <c r="R15" s="45">
        <f>GETPIVOTDATA("Sales",'Working sheet'!$A$25,"Sub-Category","Chairs","Years",2016)</f>
        <v>83918.64499999996</v>
      </c>
      <c r="S15" s="44">
        <f t="shared" ref="S15:S23" si="2">Q15/R15-1</f>
        <v>0.13865462198537681</v>
      </c>
      <c r="T15" s="44"/>
      <c r="U15" s="55" t="str">
        <f>'Working sheet'!G28</f>
        <v>Los Angeles</v>
      </c>
      <c r="V15" s="55"/>
      <c r="W15" s="45">
        <f>GETPIVOTDATA("Sales",'Working sheet'!$G$25,"City","Los Angeles","Years",2017)</f>
        <v>48875.692499999976</v>
      </c>
      <c r="X15" s="45">
        <f>GETPIVOTDATA("Sales",'Working sheet'!$G$25,"City","Los Angeles","Years",2016)</f>
        <v>56398.747999999992</v>
      </c>
      <c r="Y15" s="44">
        <f t="shared" ref="Y15:Y23" si="3">W15/X15-1</f>
        <v>-0.13339046994447501</v>
      </c>
      <c r="Z15" s="44"/>
      <c r="AA15" s="32"/>
    </row>
    <row r="16" spans="1:27" ht="15.5" x14ac:dyDescent="0.35">
      <c r="A16" s="41"/>
      <c r="B16" s="41"/>
      <c r="C16" s="55" t="str">
        <f>IF('Working sheet'!A15="","",'Working sheet'!A15)</f>
        <v>Storage</v>
      </c>
      <c r="D16" s="55"/>
      <c r="E16" s="42">
        <f>GETPIVOTDATA("Sales",'Working sheet'!$A$11,"Sub-Category","Storage","Years",2017)</f>
        <v>69677.617999999973</v>
      </c>
      <c r="F16" s="42">
        <f>GETPIVOTDATA("Sales",'Working sheet'!$A$11,"Sub-Category","Storage","Years",2016)</f>
        <v>58788.700000000004</v>
      </c>
      <c r="G16" s="43">
        <f t="shared" si="0"/>
        <v>0.18522127551723311</v>
      </c>
      <c r="H16" s="44"/>
      <c r="I16" s="55" t="str">
        <f>'Working sheet'!G15</f>
        <v>Seattle</v>
      </c>
      <c r="J16" s="55"/>
      <c r="K16" s="45">
        <f>GETPIVOTDATA("Sales",'Working sheet'!$G$11,"City","Seattle","Years",2017)</f>
        <v>56990.82</v>
      </c>
      <c r="L16" s="45">
        <f>GETPIVOTDATA("Sales",'Working sheet'!$G$11,"City","Seattle","Years",2016)</f>
        <v>16158.721999999998</v>
      </c>
      <c r="M16" s="44">
        <f t="shared" si="1"/>
        <v>2.5269385784346068</v>
      </c>
      <c r="N16" s="44"/>
      <c r="O16" s="55" t="str">
        <f>'Working sheet'!A29</f>
        <v>Storage</v>
      </c>
      <c r="P16" s="55"/>
      <c r="Q16" s="45">
        <f>GETPIVOTDATA("Sales",'Working sheet'!$A$25,"Sub-Category","Storage","Years",2017)</f>
        <v>69677.617999999973</v>
      </c>
      <c r="R16" s="45">
        <f>GETPIVOTDATA("Sales",'Working sheet'!$A$25,"Sub-Category","Storage","Years",2016)</f>
        <v>58788.700000000004</v>
      </c>
      <c r="S16" s="44">
        <f t="shared" si="2"/>
        <v>0.18522127551723311</v>
      </c>
      <c r="T16" s="44"/>
      <c r="U16" s="55" t="str">
        <f>'Working sheet'!G29</f>
        <v>Seattle</v>
      </c>
      <c r="V16" s="55"/>
      <c r="W16" s="45">
        <f>GETPIVOTDATA("Sales",'Working sheet'!$G$25,"City","Seattle","Years",2017)</f>
        <v>56990.82</v>
      </c>
      <c r="X16" s="45">
        <f>GETPIVOTDATA("Sales",'Working sheet'!$G$25,"City","Seattle","Years",2016)</f>
        <v>16158.721999999998</v>
      </c>
      <c r="Y16" s="44">
        <f t="shared" si="3"/>
        <v>2.5269385784346068</v>
      </c>
      <c r="Z16" s="44"/>
      <c r="AA16" s="32"/>
    </row>
    <row r="17" spans="1:28" ht="15.5" x14ac:dyDescent="0.35">
      <c r="A17" s="41"/>
      <c r="B17" s="41"/>
      <c r="C17" s="55" t="str">
        <f>IF('Working sheet'!A16="","",'Working sheet'!A16)</f>
        <v>Binders</v>
      </c>
      <c r="D17" s="55"/>
      <c r="E17" s="42">
        <f>GETPIVOTDATA("Sales",'Working sheet'!$A$11,"Sub-Category","Binders","Years",2017)</f>
        <v>72788.044999999984</v>
      </c>
      <c r="F17" s="42">
        <f>GETPIVOTDATA("Sales",'Working sheet'!$A$11,"Sub-Category","Binders","Years",2016)</f>
        <v>49683.325000000004</v>
      </c>
      <c r="G17" s="43">
        <f t="shared" si="0"/>
        <v>0.46503972912440905</v>
      </c>
      <c r="H17" s="44"/>
      <c r="I17" s="55" t="str">
        <f>'Working sheet'!G16</f>
        <v>Philadelphia</v>
      </c>
      <c r="J17" s="55"/>
      <c r="K17" s="45">
        <f>GETPIVOTDATA("Sales",'Working sheet'!$G$11,"City","Philadelphia","Years",2017)</f>
        <v>41595.501999999964</v>
      </c>
      <c r="L17" s="45">
        <f>GETPIVOTDATA("Sales",'Working sheet'!$G$11,"City","Philadelphia","Years",2016)</f>
        <v>30304.938000000002</v>
      </c>
      <c r="M17" s="44">
        <f t="shared" si="1"/>
        <v>0.37256515753307129</v>
      </c>
      <c r="N17" s="44"/>
      <c r="O17" s="55" t="str">
        <f>'Working sheet'!A30</f>
        <v>Binders</v>
      </c>
      <c r="P17" s="55"/>
      <c r="Q17" s="45">
        <f>GETPIVOTDATA("Sales",'Working sheet'!$A$25,"Sub-Category","Binders","Years",2017)</f>
        <v>72788.044999999984</v>
      </c>
      <c r="R17" s="45">
        <f>GETPIVOTDATA("Sales",'Working sheet'!$A$25,"Sub-Category","Binders","Years",2016)</f>
        <v>49683.325000000004</v>
      </c>
      <c r="S17" s="44">
        <f t="shared" si="2"/>
        <v>0.46503972912440905</v>
      </c>
      <c r="T17" s="44"/>
      <c r="U17" s="55" t="str">
        <f>'Working sheet'!G30</f>
        <v>Philadelphia</v>
      </c>
      <c r="V17" s="55"/>
      <c r="W17" s="45">
        <f>GETPIVOTDATA("Sales",'Working sheet'!$G$25,"City","Philadelphia","Years",2017)</f>
        <v>41595.501999999964</v>
      </c>
      <c r="X17" s="45">
        <f>GETPIVOTDATA("Sales",'Working sheet'!$G$25,"City","Philadelphia","Years",2016)</f>
        <v>30304.938000000002</v>
      </c>
      <c r="Y17" s="44">
        <f t="shared" si="3"/>
        <v>0.37256515753307129</v>
      </c>
      <c r="Z17" s="44"/>
      <c r="AA17" s="32"/>
      <c r="AB17" s="51"/>
    </row>
    <row r="18" spans="1:28" ht="15.5" x14ac:dyDescent="0.35">
      <c r="A18" s="41"/>
      <c r="B18" s="41"/>
      <c r="C18" s="55" t="str">
        <f>IF('Working sheet'!A17="","",'Working sheet'!A17)</f>
        <v>Tables</v>
      </c>
      <c r="D18" s="55"/>
      <c r="E18" s="42">
        <f>GETPIVOTDATA("Sales",'Working sheet'!$A$11,"Sub-Category","Tables","Years",2017)</f>
        <v>60893.54250000004</v>
      </c>
      <c r="F18" s="42">
        <f>GETPIVOTDATA("Sales",'Working sheet'!$A$11,"Sub-Category","Tables","Years",2016)</f>
        <v>60833.200499999992</v>
      </c>
      <c r="G18" s="43">
        <f t="shared" si="0"/>
        <v>9.9192545360238249E-4</v>
      </c>
      <c r="H18" s="44"/>
      <c r="I18" s="55" t="str">
        <f>'Working sheet'!G17</f>
        <v>San Francisco</v>
      </c>
      <c r="J18" s="55"/>
      <c r="K18" s="45">
        <f>GETPIVOTDATA("Sales",'Working sheet'!$G$11,"City","San Francisco","Years",2017)</f>
        <v>37197.550999999992</v>
      </c>
      <c r="L18" s="45">
        <f>GETPIVOTDATA("Sales",'Working sheet'!$G$11,"City","San Francisco","Years",2016)</f>
        <v>29845.870999999992</v>
      </c>
      <c r="M18" s="44">
        <f t="shared" si="1"/>
        <v>0.24632150959842991</v>
      </c>
      <c r="N18" s="44"/>
      <c r="O18" s="55" t="str">
        <f>'Working sheet'!A31</f>
        <v>Tables</v>
      </c>
      <c r="P18" s="55"/>
      <c r="Q18" s="45">
        <f>GETPIVOTDATA("Sales",'Working sheet'!$A$25,"Sub-Category","Tables","Years",2017)</f>
        <v>60893.54250000004</v>
      </c>
      <c r="R18" s="45">
        <f>GETPIVOTDATA("Sales",'Working sheet'!$A$25,"Sub-Category","Tables","Years",2016)</f>
        <v>60833.200499999992</v>
      </c>
      <c r="S18" s="44">
        <f t="shared" si="2"/>
        <v>9.9192545360238249E-4</v>
      </c>
      <c r="T18" s="44"/>
      <c r="U18" s="55" t="str">
        <f>'Working sheet'!G31</f>
        <v>San Francisco</v>
      </c>
      <c r="V18" s="55"/>
      <c r="W18" s="45">
        <f>GETPIVOTDATA("Sales",'Working sheet'!$G$25,"City","San Francisco","Years",2017)</f>
        <v>37197.550999999992</v>
      </c>
      <c r="X18" s="45">
        <f>GETPIVOTDATA("Sales",'Working sheet'!$G$25,"City","San Francisco","Years",2016)</f>
        <v>29845.870999999992</v>
      </c>
      <c r="Y18" s="44">
        <f t="shared" si="3"/>
        <v>0.24632150959842991</v>
      </c>
      <c r="Z18" s="44"/>
      <c r="AA18" s="32"/>
    </row>
    <row r="19" spans="1:28" ht="15.5" x14ac:dyDescent="0.35">
      <c r="A19" s="41"/>
      <c r="B19" s="41"/>
      <c r="C19" s="55" t="str">
        <f>IF('Working sheet'!A18="","",'Working sheet'!A18)</f>
        <v>Copiers</v>
      </c>
      <c r="D19" s="55"/>
      <c r="E19" s="42">
        <f>GETPIVOTDATA("Sales",'Working sheet'!$A$11,"Sub-Category","Copiers","Years",2017)</f>
        <v>62899.387999999984</v>
      </c>
      <c r="F19" s="42">
        <f>GETPIVOTDATA("Sales",'Working sheet'!$A$11,"Sub-Category","Copiers","Years",2016)</f>
        <v>49599.41</v>
      </c>
      <c r="G19" s="43">
        <f t="shared" si="0"/>
        <v>0.26814790740454342</v>
      </c>
      <c r="H19" s="44"/>
      <c r="I19" s="55" t="str">
        <f>'Working sheet'!G18</f>
        <v>Detroit</v>
      </c>
      <c r="J19" s="55"/>
      <c r="K19" s="45">
        <f>GETPIVOTDATA("Sales",'Working sheet'!$G$11,"City","Detroit","Years",2017)</f>
        <v>12148.885999999997</v>
      </c>
      <c r="L19" s="45">
        <f>GETPIVOTDATA("Sales",'Working sheet'!$G$11,"City","Detroit","Years",2016)</f>
        <v>21197.32</v>
      </c>
      <c r="M19" s="44">
        <f t="shared" si="1"/>
        <v>-0.42686688694608577</v>
      </c>
      <c r="N19" s="44"/>
      <c r="O19" s="55" t="str">
        <f>'Working sheet'!A32</f>
        <v>Copiers</v>
      </c>
      <c r="P19" s="55"/>
      <c r="Q19" s="45">
        <f>GETPIVOTDATA("Sales",'Working sheet'!$A$25,"Sub-Category","Copiers","Years",2017)</f>
        <v>62899.387999999984</v>
      </c>
      <c r="R19" s="45">
        <f>GETPIVOTDATA("Sales",'Working sheet'!$A$25,"Sub-Category","Copiers","Years",2016)</f>
        <v>49599.41</v>
      </c>
      <c r="S19" s="44">
        <f t="shared" si="2"/>
        <v>0.26814790740454342</v>
      </c>
      <c r="T19" s="44"/>
      <c r="U19" s="55" t="str">
        <f>'Working sheet'!G32</f>
        <v>Detroit</v>
      </c>
      <c r="V19" s="55"/>
      <c r="W19" s="45">
        <f>GETPIVOTDATA("Sales",'Working sheet'!$G$25,"City","Detroit","Years",2017)</f>
        <v>12148.885999999997</v>
      </c>
      <c r="X19" s="45">
        <f>GETPIVOTDATA("Sales",'Working sheet'!$G$25,"City","Detroit","Years",2016)</f>
        <v>21197.32</v>
      </c>
      <c r="Y19" s="44">
        <f t="shared" si="3"/>
        <v>-0.42686688694608577</v>
      </c>
      <c r="Z19" s="44"/>
      <c r="AA19" s="32"/>
    </row>
    <row r="20" spans="1:28" ht="15.5" x14ac:dyDescent="0.35">
      <c r="A20" s="41"/>
      <c r="B20" s="41"/>
      <c r="C20" s="55" t="str">
        <f>IF('Working sheet'!A19="","",'Working sheet'!A19)</f>
        <v>Accessories</v>
      </c>
      <c r="D20" s="55"/>
      <c r="E20" s="42">
        <f>GETPIVOTDATA("Sales",'Working sheet'!$A$11,"Sub-Category","Accessories","Years",2017)</f>
        <v>59946.232000000011</v>
      </c>
      <c r="F20" s="42">
        <f>GETPIVOTDATA("Sales",'Working sheet'!$A$11,"Sub-Category","Accessories","Years",2016)</f>
        <v>41895.853999999999</v>
      </c>
      <c r="G20" s="43">
        <f t="shared" si="0"/>
        <v>0.43083924247015015</v>
      </c>
      <c r="H20" s="44"/>
      <c r="I20" s="55" t="str">
        <f>'Working sheet'!G19</f>
        <v>Houston</v>
      </c>
      <c r="J20" s="55"/>
      <c r="K20" s="45">
        <f>GETPIVOTDATA("Sales",'Working sheet'!$G$11,"City","Houston","Years",2017)</f>
        <v>16212.806399999998</v>
      </c>
      <c r="L20" s="45">
        <f>GETPIVOTDATA("Sales",'Working sheet'!$G$11,"City","Houston","Years",2016)</f>
        <v>16448.681399999994</v>
      </c>
      <c r="M20" s="44">
        <f t="shared" si="1"/>
        <v>-1.4340055246008787E-2</v>
      </c>
      <c r="N20" s="44"/>
      <c r="O20" s="55" t="str">
        <f>'Working sheet'!A33</f>
        <v>Accessories</v>
      </c>
      <c r="P20" s="55"/>
      <c r="Q20" s="45">
        <f>GETPIVOTDATA("Sales",'Working sheet'!$A$25,"Sub-Category","Accessories","Years",2017)</f>
        <v>59946.232000000011</v>
      </c>
      <c r="R20" s="45">
        <f>GETPIVOTDATA("Sales",'Working sheet'!$A$25,"Sub-Category","Accessories","Years",2016)</f>
        <v>41895.853999999999</v>
      </c>
      <c r="S20" s="44">
        <f t="shared" si="2"/>
        <v>0.43083924247015015</v>
      </c>
      <c r="T20" s="44"/>
      <c r="U20" s="55" t="str">
        <f>'Working sheet'!G33</f>
        <v>Houston</v>
      </c>
      <c r="V20" s="55"/>
      <c r="W20" s="45">
        <f>GETPIVOTDATA("Sales",'Working sheet'!$G$25,"City","Houston","Years",2017)</f>
        <v>16212.806399999998</v>
      </c>
      <c r="X20" s="45">
        <f>GETPIVOTDATA("Sales",'Working sheet'!$G$25,"City","Houston","Years",2016)</f>
        <v>16448.681399999994</v>
      </c>
      <c r="Y20" s="44">
        <f t="shared" si="3"/>
        <v>-1.4340055246008787E-2</v>
      </c>
      <c r="Z20" s="44"/>
      <c r="AA20" s="32"/>
    </row>
    <row r="21" spans="1:28" ht="15.5" x14ac:dyDescent="0.35">
      <c r="A21" s="41"/>
      <c r="B21" s="41"/>
      <c r="C21" s="55" t="str">
        <f>IF('Working sheet'!A20="","",'Working sheet'!A20)</f>
        <v>Machines</v>
      </c>
      <c r="D21" s="55"/>
      <c r="E21" s="42">
        <f>GETPIVOTDATA("Sales",'Working sheet'!$A$11,"Sub-Category","Machines","Years",2017)</f>
        <v>43544.675000000003</v>
      </c>
      <c r="F21" s="42">
        <f>GETPIVOTDATA("Sales",'Working sheet'!$A$11,"Sub-Category","Machines","Years",2016)</f>
        <v>55906.886000000013</v>
      </c>
      <c r="G21" s="43">
        <f t="shared" si="0"/>
        <v>-0.22112143752739166</v>
      </c>
      <c r="H21" s="44"/>
      <c r="I21" s="55" t="str">
        <f>'Working sheet'!G20</f>
        <v>Chicago</v>
      </c>
      <c r="J21" s="55"/>
      <c r="K21" s="45">
        <f>GETPIVOTDATA("Sales",'Working sheet'!$G$11,"City","Chicago","Years",2017)</f>
        <v>16245.611000000001</v>
      </c>
      <c r="L21" s="45">
        <f>GETPIVOTDATA("Sales",'Working sheet'!$G$11,"City","Chicago","Years",2016)</f>
        <v>13067.549999999997</v>
      </c>
      <c r="M21" s="44">
        <f t="shared" si="1"/>
        <v>0.24320251309541607</v>
      </c>
      <c r="N21" s="44"/>
      <c r="O21" s="55" t="str">
        <f>'Working sheet'!A34</f>
        <v>Machines</v>
      </c>
      <c r="P21" s="55"/>
      <c r="Q21" s="45">
        <f>GETPIVOTDATA("Sales",'Working sheet'!$A$25,"Sub-Category","Machines","Years",2017)</f>
        <v>43544.675000000003</v>
      </c>
      <c r="R21" s="45">
        <f>GETPIVOTDATA("Sales",'Working sheet'!$A$25,"Sub-Category","Machines","Years",2016)</f>
        <v>55906.886000000013</v>
      </c>
      <c r="S21" s="44">
        <f t="shared" si="2"/>
        <v>-0.22112143752739166</v>
      </c>
      <c r="T21" s="44"/>
      <c r="U21" s="55" t="str">
        <f>'Working sheet'!G34</f>
        <v>Chicago</v>
      </c>
      <c r="V21" s="55"/>
      <c r="W21" s="45">
        <f>GETPIVOTDATA("Sales",'Working sheet'!$G$25,"City","Chicago","Years",2017)</f>
        <v>16245.611000000001</v>
      </c>
      <c r="X21" s="45">
        <f>GETPIVOTDATA("Sales",'Working sheet'!$G$25,"City","Chicago","Years",2016)</f>
        <v>13067.549999999997</v>
      </c>
      <c r="Y21" s="44">
        <f t="shared" si="3"/>
        <v>0.24320251309541607</v>
      </c>
      <c r="Z21" s="44"/>
      <c r="AA21" s="32"/>
    </row>
    <row r="22" spans="1:28" ht="15.5" x14ac:dyDescent="0.35">
      <c r="A22" s="41"/>
      <c r="B22" s="41"/>
      <c r="C22" s="55" t="str">
        <f>IF('Working sheet'!A21="","",'Working sheet'!A21)</f>
        <v>Appliances</v>
      </c>
      <c r="D22" s="55"/>
      <c r="E22" s="42">
        <f>GETPIVOTDATA("Sales",'Working sheet'!$A$11,"Sub-Category","Appliances","Years",2017)</f>
        <v>42926.932000000001</v>
      </c>
      <c r="F22" s="42">
        <f>GETPIVOTDATA("Sales",'Working sheet'!$A$11,"Sub-Category","Appliances","Years",2016)</f>
        <v>26050.314999999999</v>
      </c>
      <c r="G22" s="43">
        <f t="shared" si="0"/>
        <v>0.64784694542081356</v>
      </c>
      <c r="H22" s="44"/>
      <c r="I22" s="55" t="str">
        <f>'Working sheet'!G21</f>
        <v>Columbus</v>
      </c>
      <c r="J22" s="55"/>
      <c r="K22" s="45">
        <f>GETPIVOTDATA("Sales",'Working sheet'!$G$11,"City","Columbus","Years",2017)</f>
        <v>17571.473000000002</v>
      </c>
      <c r="L22" s="45">
        <f>GETPIVOTDATA("Sales",'Working sheet'!$G$11,"City","Columbus","Years",2016)</f>
        <v>9506.4120000000021</v>
      </c>
      <c r="M22" s="44">
        <f t="shared" si="1"/>
        <v>0.84838117683096392</v>
      </c>
      <c r="N22" s="44"/>
      <c r="O22" s="55" t="str">
        <f>'Working sheet'!A35</f>
        <v>Appliances</v>
      </c>
      <c r="P22" s="55"/>
      <c r="Q22" s="45">
        <f>GETPIVOTDATA("Sales",'Working sheet'!$A$25,"Sub-Category","Appliances","Years",2017)</f>
        <v>42926.932000000001</v>
      </c>
      <c r="R22" s="45">
        <f>GETPIVOTDATA("Sales",'Working sheet'!$A$25,"Sub-Category","Appliances","Years",2016)</f>
        <v>26050.314999999999</v>
      </c>
      <c r="S22" s="44">
        <f t="shared" si="2"/>
        <v>0.64784694542081356</v>
      </c>
      <c r="T22" s="44"/>
      <c r="U22" s="55" t="str">
        <f>'Working sheet'!G35</f>
        <v>Columbus</v>
      </c>
      <c r="V22" s="55"/>
      <c r="W22" s="45">
        <f>GETPIVOTDATA("Sales",'Working sheet'!$G$25,"City","Columbus","Years",2017)</f>
        <v>17571.473000000002</v>
      </c>
      <c r="X22" s="45">
        <f>GETPIVOTDATA("Sales",'Working sheet'!$G$25,"City","Columbus","Years",2016)</f>
        <v>9506.4120000000021</v>
      </c>
      <c r="Y22" s="44">
        <f t="shared" si="3"/>
        <v>0.84838117683096392</v>
      </c>
      <c r="Z22" s="44"/>
      <c r="AA22" s="32"/>
    </row>
    <row r="23" spans="1:28" ht="15.5" x14ac:dyDescent="0.35">
      <c r="A23" s="41"/>
      <c r="B23" s="41"/>
      <c r="C23" s="55" t="str">
        <f>IF('Working sheet'!A22="","",'Working sheet'!A22)</f>
        <v>Furnishings</v>
      </c>
      <c r="D23" s="55"/>
      <c r="E23" s="42">
        <f>GETPIVOTDATA("Sales",'Working sheet'!$A$11,"Sub-Category","Furnishings","Years",2017)</f>
        <v>28915.093999999986</v>
      </c>
      <c r="F23" s="42">
        <f>GETPIVOTDATA("Sales",'Working sheet'!$A$11,"Sub-Category","Furnishings","Years",2016)</f>
        <v>27874.12399999996</v>
      </c>
      <c r="G23" s="43">
        <f t="shared" si="0"/>
        <v>3.7345388863163187E-2</v>
      </c>
      <c r="H23" s="44"/>
      <c r="I23" s="55" t="str">
        <f>'Working sheet'!G22</f>
        <v>Lafayette</v>
      </c>
      <c r="J23" s="55"/>
      <c r="K23" s="45">
        <f>GETPIVOTDATA("Sales",'Working sheet'!$G$11,"City","Lafayette","Years",2017)</f>
        <v>5630.51</v>
      </c>
      <c r="L23" s="45">
        <f>GETPIVOTDATA("Sales",'Working sheet'!$G$11,"City","Lafayette","Years",2016)</f>
        <v>18431.34</v>
      </c>
      <c r="M23" s="44">
        <f t="shared" si="1"/>
        <v>-0.69451434350405339</v>
      </c>
      <c r="N23" s="44"/>
      <c r="O23" s="55" t="str">
        <f>'Working sheet'!A36</f>
        <v>Furnishings</v>
      </c>
      <c r="P23" s="55"/>
      <c r="Q23" s="45">
        <f>GETPIVOTDATA("Sales",'Working sheet'!$A$25,"Sub-Category","Furnishings","Years",2017)</f>
        <v>28915.093999999986</v>
      </c>
      <c r="R23" s="45">
        <f>GETPIVOTDATA("Sales",'Working sheet'!$A$25,"Sub-Category","Furnishings","Years",2016)</f>
        <v>27874.12399999996</v>
      </c>
      <c r="S23" s="44">
        <f t="shared" si="2"/>
        <v>3.7345388863163187E-2</v>
      </c>
      <c r="T23" s="44"/>
      <c r="U23" s="55" t="str">
        <f>'Working sheet'!G36</f>
        <v>Lafayette</v>
      </c>
      <c r="V23" s="55"/>
      <c r="W23" s="45">
        <f>GETPIVOTDATA("Sales",'Working sheet'!$G$25,"City","Lafayette","Years",2017)</f>
        <v>5630.51</v>
      </c>
      <c r="X23" s="45">
        <f>GETPIVOTDATA("Sales",'Working sheet'!$G$25,"City","Lafayette","Years",2016)</f>
        <v>18431.34</v>
      </c>
      <c r="Y23" s="44">
        <f t="shared" si="3"/>
        <v>-0.69451434350405339</v>
      </c>
      <c r="Z23" s="44"/>
      <c r="AA23" s="32"/>
    </row>
    <row r="24" spans="1:28" ht="16" thickBot="1" x14ac:dyDescent="0.4">
      <c r="A24" s="41"/>
      <c r="B24" s="41"/>
      <c r="C24" s="58" t="s">
        <v>10981</v>
      </c>
      <c r="D24" s="58"/>
      <c r="E24" s="46">
        <f>SUM(E14:E23)</f>
        <v>642486.3955000001</v>
      </c>
      <c r="F24" s="46">
        <f>SUM(F14:F23)</f>
        <v>533512.48949999991</v>
      </c>
      <c r="G24" s="47">
        <f>AVERAGE(G14:G23)</f>
        <v>0.22870310476371625</v>
      </c>
      <c r="H24" s="48"/>
      <c r="I24" s="58" t="s">
        <v>10981</v>
      </c>
      <c r="J24" s="58"/>
      <c r="K24" s="49">
        <f>SUM(K14:K23)</f>
        <v>339408.45289999992</v>
      </c>
      <c r="L24" s="49">
        <f>SUM(L14:L23)</f>
        <v>266183.68040000001</v>
      </c>
      <c r="M24" s="50">
        <f>AVERAGE(M14:M23)</f>
        <v>0.35540889059647129</v>
      </c>
      <c r="N24" s="48"/>
      <c r="O24" s="58" t="s">
        <v>10981</v>
      </c>
      <c r="P24" s="58"/>
      <c r="Q24" s="49">
        <f>SUM(Q14:Q23)</f>
        <v>642486.3955000001</v>
      </c>
      <c r="R24" s="49">
        <f>SUM(R14:R23)</f>
        <v>533512.48949999991</v>
      </c>
      <c r="S24" s="50">
        <f>AVERAGE(S14:S23)</f>
        <v>0.22870310476371625</v>
      </c>
      <c r="T24" s="48"/>
      <c r="U24" s="58" t="s">
        <v>10981</v>
      </c>
      <c r="V24" s="58"/>
      <c r="W24" s="49">
        <f>SUM(W14:W23)</f>
        <v>339408.45289999992</v>
      </c>
      <c r="X24" s="49">
        <f>SUM(X14:X23)</f>
        <v>266183.68040000001</v>
      </c>
      <c r="Y24" s="50">
        <f>AVERAGE(Y14:Y23)</f>
        <v>0.35540889059647129</v>
      </c>
      <c r="Z24" s="41"/>
    </row>
    <row r="25" spans="1:28" ht="15" thickTop="1" x14ac:dyDescent="0.35"/>
  </sheetData>
  <mergeCells count="48">
    <mergeCell ref="U24:V24"/>
    <mergeCell ref="U14:V14"/>
    <mergeCell ref="U15:V15"/>
    <mergeCell ref="U16:V16"/>
    <mergeCell ref="U17:V17"/>
    <mergeCell ref="U18:V18"/>
    <mergeCell ref="U19:V19"/>
    <mergeCell ref="U20:V20"/>
    <mergeCell ref="O21:P21"/>
    <mergeCell ref="O22:P22"/>
    <mergeCell ref="O23:P23"/>
    <mergeCell ref="U21:V21"/>
    <mergeCell ref="U22:V22"/>
    <mergeCell ref="U23:V23"/>
    <mergeCell ref="O24:P24"/>
    <mergeCell ref="I23:J23"/>
    <mergeCell ref="I24:J24"/>
    <mergeCell ref="O14:P14"/>
    <mergeCell ref="O15:P15"/>
    <mergeCell ref="O16:P16"/>
    <mergeCell ref="O17:P17"/>
    <mergeCell ref="O18:P18"/>
    <mergeCell ref="I14:J14"/>
    <mergeCell ref="I15:J15"/>
    <mergeCell ref="I16:J16"/>
    <mergeCell ref="I17:J17"/>
    <mergeCell ref="I18:J18"/>
    <mergeCell ref="I19:J19"/>
    <mergeCell ref="I20:J20"/>
    <mergeCell ref="I21:J21"/>
    <mergeCell ref="I22:J22"/>
    <mergeCell ref="C21:D21"/>
    <mergeCell ref="C22:D22"/>
    <mergeCell ref="C23:D23"/>
    <mergeCell ref="C24:D24"/>
    <mergeCell ref="U13:V13"/>
    <mergeCell ref="C19:D19"/>
    <mergeCell ref="C20:D20"/>
    <mergeCell ref="C13:D13"/>
    <mergeCell ref="I13:J13"/>
    <mergeCell ref="O13:P13"/>
    <mergeCell ref="C14:D14"/>
    <mergeCell ref="C15:D15"/>
    <mergeCell ref="C16:D16"/>
    <mergeCell ref="C17:D17"/>
    <mergeCell ref="C18:D18"/>
    <mergeCell ref="O19:P19"/>
    <mergeCell ref="O20:P20"/>
  </mergeCells>
  <conditionalFormatting sqref="G14:G23">
    <cfRule type="iconSet" priority="4">
      <iconSet iconSet="3Arrows">
        <cfvo type="percent" val="0"/>
        <cfvo type="percent" val="33"/>
        <cfvo type="percent" val="67"/>
      </iconSet>
    </cfRule>
  </conditionalFormatting>
  <conditionalFormatting sqref="M14:M23">
    <cfRule type="iconSet" priority="3">
      <iconSet iconSet="3Arrows">
        <cfvo type="percent" val="0"/>
        <cfvo type="percent" val="33"/>
        <cfvo type="percent" val="67"/>
      </iconSet>
    </cfRule>
  </conditionalFormatting>
  <conditionalFormatting sqref="S14:S23">
    <cfRule type="iconSet" priority="2">
      <iconSet iconSet="3Arrows">
        <cfvo type="percent" val="0"/>
        <cfvo type="percent" val="33"/>
        <cfvo type="percent" val="67"/>
      </iconSet>
    </cfRule>
  </conditionalFormatting>
  <conditionalFormatting sqref="Y14:Y23">
    <cfRule type="iconSet" priority="1">
      <iconSet iconSet="3Arrows">
        <cfvo type="percent" val="0"/>
        <cfvo type="percent" val="33"/>
        <cfvo type="percent" val="67"/>
      </iconSet>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Dashboard_final</vt:lpstr>
      <vt:lpstr>Working</vt:lpstr>
      <vt:lpstr>Source_data</vt:lpstr>
      <vt:lpstr>Sheet3</vt:lpstr>
      <vt:lpstr>Working sheet</vt:lpstr>
      <vt:lpstr>Dashboard_Wireframe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sakthi vignesh</cp:lastModifiedBy>
  <dcterms:created xsi:type="dcterms:W3CDTF">2023-03-16T03:39:10Z</dcterms:created>
  <dcterms:modified xsi:type="dcterms:W3CDTF">2024-02-02T10:33:07Z</dcterms:modified>
</cp:coreProperties>
</file>