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hidePivotFieldList="1"/>
  <mc:AlternateContent xmlns:mc="http://schemas.openxmlformats.org/markup-compatibility/2006">
    <mc:Choice Requires="x15">
      <x15ac:absPath xmlns:x15ac="http://schemas.microsoft.com/office/spreadsheetml/2010/11/ac" url="D:\data analystics\Data science in excel\Project Dashborads portfolio\"/>
    </mc:Choice>
  </mc:AlternateContent>
  <xr:revisionPtr revIDLastSave="0" documentId="13_ncr:1_{1741C294-61E1-47DD-AF96-E9673574E32F}" xr6:coauthVersionLast="47" xr6:coauthVersionMax="47" xr10:uidLastSave="{00000000-0000-0000-0000-000000000000}"/>
  <bookViews>
    <workbookView xWindow="-108" yWindow="-108" windowWidth="23256" windowHeight="12456" tabRatio="664" xr2:uid="{599CBDBA-6DCB-491A-8F55-440439BE8440}"/>
  </bookViews>
  <sheets>
    <sheet name="Dashboard" sheetId="3" r:id="rId1"/>
    <sheet name="Workings" sheetId="4" r:id="rId2"/>
    <sheet name="Data" sheetId="1" r:id="rId3"/>
    <sheet name="Steps Involved" sheetId="6" r:id="rId4"/>
  </sheets>
  <definedNames>
    <definedName name="_xlnm.Print_Area" localSheetId="0">Dashboard!$A$1:$X$46</definedName>
    <definedName name="Slicer_Manager">#N/A</definedName>
    <definedName name="Slicer_Project">#N/A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 i="3"/>
  <c r="K5" i="3" l="1" a="1"/>
  <c r="K5" i="3" s="1"/>
  <c r="F2" i="4" l="1"/>
  <c r="F3" i="4" l="1"/>
  <c r="M3" i="4"/>
  <c r="N4" i="4"/>
  <c r="G2" i="4"/>
  <c r="G6" i="4"/>
  <c r="C5" i="4"/>
  <c r="G3" i="4"/>
  <c r="N3" i="4"/>
  <c r="G5" i="4"/>
  <c r="G4"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<sst xmlns="http://schemas.openxmlformats.org/spreadsheetml/2006/main" count="291" uniqueCount="97">
  <si>
    <t>Project Management Dashboard</t>
  </si>
  <si>
    <t>Project</t>
  </si>
  <si>
    <t>Task</t>
  </si>
  <si>
    <t>Manager</t>
  </si>
  <si>
    <t>Start Date</t>
  </si>
  <si>
    <t>End Date</t>
  </si>
  <si>
    <t>Duration</t>
  </si>
  <si>
    <t>Days comp.</t>
  </si>
  <si>
    <t>Progress</t>
  </si>
  <si>
    <t xml:space="preserve">Budget </t>
  </si>
  <si>
    <t xml:space="preserve">Actual </t>
  </si>
  <si>
    <t>Alpha</t>
  </si>
  <si>
    <t>Task 1</t>
  </si>
  <si>
    <t>McFay</t>
  </si>
  <si>
    <t>Task 2</t>
  </si>
  <si>
    <t>Wood</t>
  </si>
  <si>
    <t>Task 3</t>
  </si>
  <si>
    <t>Ladd</t>
  </si>
  <si>
    <t>Task 4</t>
  </si>
  <si>
    <t>Hirsch</t>
  </si>
  <si>
    <t>Task 5</t>
  </si>
  <si>
    <t>Samora</t>
  </si>
  <si>
    <t>Task 6</t>
  </si>
  <si>
    <t>Task 7</t>
  </si>
  <si>
    <t>Task 8</t>
  </si>
  <si>
    <t>Delta</t>
  </si>
  <si>
    <t>Gemini</t>
  </si>
  <si>
    <t>Task 9</t>
  </si>
  <si>
    <t>Task 10</t>
  </si>
  <si>
    <t>Orion</t>
  </si>
  <si>
    <t>Vega</t>
  </si>
  <si>
    <t>Grand Total</t>
  </si>
  <si>
    <t>Budget v Actual Doughnut &amp; Bar Chart</t>
  </si>
  <si>
    <t>Tasks Bar Chart</t>
  </si>
  <si>
    <t>Overall Progress - Days Completed v Duration Doughnut Chart</t>
  </si>
  <si>
    <t>Scroll bar position</t>
  </si>
  <si>
    <t>Not Started</t>
  </si>
  <si>
    <t>Values</t>
  </si>
  <si>
    <t>Doughnut Chart</t>
  </si>
  <si>
    <t>%</t>
  </si>
  <si>
    <t>Formula</t>
  </si>
  <si>
    <t>Bar Chart</t>
  </si>
  <si>
    <t>In Progress</t>
  </si>
  <si>
    <t xml:space="preserve">Days completed </t>
  </si>
  <si>
    <t>Days Completed</t>
  </si>
  <si>
    <t>Dougnut Chart</t>
  </si>
  <si>
    <t>Completed</t>
  </si>
  <si>
    <t xml:space="preserve">Duration </t>
  </si>
  <si>
    <t>Days Remaining</t>
  </si>
  <si>
    <t>Remaining</t>
  </si>
  <si>
    <t>Total Tasks</t>
  </si>
  <si>
    <t>Days completed</t>
  </si>
  <si>
    <t>Budget</t>
  </si>
  <si>
    <t>Actual</t>
  </si>
  <si>
    <t>Step 1</t>
  </si>
  <si>
    <t>Format source data in an Excel Table - CTRL+T</t>
  </si>
  <si>
    <t>Step 2</t>
  </si>
  <si>
    <t>Dashboard PivotTable</t>
  </si>
  <si>
    <t>Insert Dashboard PivotTable in cell A5</t>
  </si>
  <si>
    <t>Format PivotTable with Tabular layout &amp; no subtotals</t>
  </si>
  <si>
    <t>Format PivotTable Budget &amp; Actual values via Field Settings</t>
  </si>
  <si>
    <t>PivotTable Options &gt; Turn off Expand/Collapse buttons</t>
  </si>
  <si>
    <t>Format PivotTable in light grey</t>
  </si>
  <si>
    <t>Step 3</t>
  </si>
  <si>
    <t>Insert Table for Tasks Bar Chart on Workings Sheet</t>
  </si>
  <si>
    <t>Bar chart height 3.73 x 9.0 wide.</t>
  </si>
  <si>
    <t>Step 4</t>
  </si>
  <si>
    <t>Insert doughnut chart PivotTable for Overall Completed - Completed Days vs Duration</t>
  </si>
  <si>
    <t>Chart height 3.73 x width 3.25</t>
  </si>
  <si>
    <t>Step 5</t>
  </si>
  <si>
    <t>Insert budget vs actual doughnut &amp; bar chart PivotTable on Workings Sheet</t>
  </si>
  <si>
    <t>Doughnut hole 58%</t>
  </si>
  <si>
    <t>Bar chart series overlap -30%, gap width 0%</t>
  </si>
  <si>
    <t>Doughnut chart height 3.73 x width 3.25, Bar Chart height 3.73 x width 6.</t>
  </si>
  <si>
    <t>Step 6</t>
  </si>
  <si>
    <r>
      <t xml:space="preserve">Insert Slicers for Project and Manager fields </t>
    </r>
    <r>
      <rPr>
        <b/>
        <sz val="11"/>
        <color theme="1"/>
        <rFont val="Segoe UI"/>
        <family val="2"/>
      </rPr>
      <t>&amp; connect to all PivotTables</t>
    </r>
  </si>
  <si>
    <t>Step 7</t>
  </si>
  <si>
    <t>Add text for date range to header cell F1:</t>
  </si>
  <si>
    <t>=TEXT(MIN(D6:D51),"d-mmm-yy")&amp;" to "&amp;TEXT(MAX(E6:E51),"d-mmm-yy")</t>
  </si>
  <si>
    <t>Step 8</t>
  </si>
  <si>
    <t>Add scroll bar and link to a cell P2 in the Workings sheet</t>
  </si>
  <si>
    <t>Step 9</t>
  </si>
  <si>
    <t>Add calendar dates in cell K5:AJ5</t>
  </si>
  <si>
    <t>Note: the formula below only works in Excel for Office 365.</t>
  </si>
  <si>
    <t>=SEQUENCE(1,26,MIN(Table1[Start Date])+Workings!P2,1)</t>
  </si>
  <si>
    <t>Step 10</t>
  </si>
  <si>
    <t>Gantt Chart - Conditional Formatting (extend the 'applies to' range to allow for growth in your data)</t>
  </si>
  <si>
    <t>Add data bars to Progress column of PivotTable</t>
  </si>
  <si>
    <t>Format Dates in row 5</t>
  </si>
  <si>
    <t>Shade columns for weekend dates</t>
  </si>
  <si>
    <t>Add fill colour for completed dates</t>
  </si>
  <si>
    <t>Add fill colour for in progress dates</t>
  </si>
  <si>
    <t>Add cell borders for 'not started' dates</t>
  </si>
  <si>
    <t>Add grey shading to Grand Total row</t>
  </si>
  <si>
    <t>Step 11</t>
  </si>
  <si>
    <t>Freeze Panes at cell A6</t>
  </si>
  <si>
    <t>Project Management Dashboard 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</si>
</sst>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m"/>
    <numFmt numFmtId="165" formatCode="0\ &quot;Days&quot;"/>
    <numFmt numFmtId="166" formatCode="[$-F800]dddd\,\ mmmm\ dd\,\ yyyy"/>
    <numFmt numFmtId="167" formatCode="#,##0.0,,&quot;M&quot;"/>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
      <i/>
      <sz val="11"/>
      <color theme="1"/>
      <name val="Segoe UI"/>
      <family val="2"/>
    </font>
    <font>
      <b/>
      <sz val="16"/>
      <color theme="1"/>
      <name val="Segoe UI"/>
      <family val="2"/>
    </font>
    <font>
      <b/>
      <sz val="11"/>
      <color theme="1"/>
      <name val="Segoe UI"/>
      <family val="2"/>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164"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0" fillId="0" borderId="1" xfId="0" pivotButton="1" applyBorder="1" applyAlignment="1">
      <alignment vertical="center"/>
    </xf>
    <xf numFmtId="0" fontId="0" fillId="0" borderId="1" xfId="0" pivotButton="1" applyBorder="1" applyAlignment="1">
      <alignment horizontal="left" vertical="center"/>
    </xf>
    <xf numFmtId="0" fontId="0" fillId="0" borderId="1" xfId="0" applyBorder="1" applyAlignment="1">
      <alignment horizontal="right" vertical="center"/>
    </xf>
    <xf numFmtId="0" fontId="2" fillId="0" borderId="0" xfId="0" applyFont="1"/>
    <xf numFmtId="0" fontId="4" fillId="0" borderId="0" xfId="0" applyFont="1" applyAlignment="1">
      <alignment horizontal="right" vertical="top"/>
    </xf>
    <xf numFmtId="166" fontId="0" fillId="0" borderId="0" xfId="0" applyNumberFormat="1"/>
    <xf numFmtId="164" fontId="0" fillId="2" borderId="2" xfId="0" applyNumberFormat="1" applyFill="1" applyBorder="1" applyAlignment="1">
      <alignment vertical="center"/>
    </xf>
    <xf numFmtId="167"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5"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4" fillId="0" borderId="0" xfId="0" applyFont="1"/>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4" fillId="0" borderId="0" xfId="0" quotePrefix="1" applyFont="1"/>
    <xf numFmtId="0" fontId="9" fillId="0" borderId="0" xfId="0" applyFont="1"/>
    <xf numFmtId="0" fontId="2" fillId="0" borderId="1" xfId="0" applyFont="1" applyBorder="1" applyAlignment="1">
      <alignment vertical="center"/>
    </xf>
    <xf numFmtId="0" fontId="2" fillId="0" borderId="1" xfId="0" applyFont="1" applyBorder="1"/>
    <xf numFmtId="0" fontId="10" fillId="0" borderId="0" xfId="0" applyFont="1" applyAlignment="1">
      <alignment horizontal="left"/>
    </xf>
    <xf numFmtId="0" fontId="11" fillId="0" borderId="0" xfId="0" applyFont="1" applyAlignment="1">
      <alignment horizontal="right"/>
    </xf>
  </cellXfs>
  <cellStyles count="2">
    <cellStyle name="Normal" xfId="0" builtinId="0"/>
    <cellStyle name="Percent" xfId="1" builtinId="5"/>
  </cellStyles>
  <dxfs count="64">
    <dxf>
      <border>
        <bottom style="thin">
          <color auto="1"/>
        </bottom>
        <vertical/>
        <horizontal/>
      </border>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8" formatCode="d/mm/yyyy"/>
    </dxf>
    <dxf>
      <numFmt numFmtId="168" formatCode="d/mm/yy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63"/>
      <tableStyleElement type="headerRow" dxfId="62"/>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550875</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281268</xdr:colOff>
      <xdr:row>0</xdr:row>
      <xdr:rowOff>0</xdr:rowOff>
    </xdr:from>
    <xdr:to>
      <xdr:col>20</xdr:col>
      <xdr:colOff>395568</xdr:colOff>
      <xdr:row>4</xdr:row>
      <xdr:rowOff>38100</xdr:rowOff>
    </xdr:to>
    <xdr:graphicFrame macro="">
      <xdr:nvGraphicFramePr>
        <xdr:cNvPr id="14" name="Chart 10">
          <a:extLst>
            <a:ext uri="{FF2B5EF4-FFF2-40B4-BE49-F238E27FC236}">
              <a16:creationId xmlns:a16="http://schemas.microsoft.com/office/drawing/2014/main" id="{00000000-0008-0000-0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541020</xdr:colOff>
          <xdr:row>0</xdr:row>
          <xdr:rowOff>99060</xdr:rowOff>
        </xdr:from>
        <xdr:to>
          <xdr:col>9</xdr:col>
          <xdr:colOff>647700</xdr:colOff>
          <xdr:row>0</xdr:row>
          <xdr:rowOff>335280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id="{00000000-0008-0000-0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0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1</xdr:col>
      <xdr:colOff>76200</xdr:colOff>
      <xdr:row>6</xdr:row>
      <xdr:rowOff>133350</xdr:rowOff>
    </xdr:from>
    <xdr:to>
      <xdr:col>6</xdr:col>
      <xdr:colOff>294867</xdr:colOff>
      <xdr:row>35</xdr:row>
      <xdr:rowOff>132590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685800" y="1504950"/>
          <a:ext cx="3266667" cy="6076190"/>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266700</xdr:colOff>
      <xdr:row>62</xdr:row>
      <xdr:rowOff>38100</xdr:rowOff>
    </xdr:from>
    <xdr:to>
      <xdr:col>16</xdr:col>
      <xdr:colOff>371081</xdr:colOff>
      <xdr:row>66</xdr:row>
      <xdr:rowOff>1632</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stretch>
          <a:fillRect/>
        </a:stretch>
      </xdr:blipFill>
      <xdr:spPr>
        <a:xfrm>
          <a:off x="6972300" y="12934950"/>
          <a:ext cx="3152381" cy="800000"/>
        </a:xfrm>
        <a:prstGeom prst="rect">
          <a:avLst/>
        </a:prstGeom>
        <a:effectLst>
          <a:outerShdw blurRad="63500" sx="102000" sy="102000" algn="ctr" rotWithShape="0">
            <a:prstClr val="black">
              <a:alpha val="40000"/>
            </a:prstClr>
          </a:outerShdw>
        </a:effectLst>
      </xdr:spPr>
    </xdr:pic>
    <xdr:clientData/>
  </xdr:twoCellAnchor>
  <xdr:twoCellAnchor editAs="oneCell">
    <xdr:from>
      <xdr:col>5</xdr:col>
      <xdr:colOff>409575</xdr:colOff>
      <xdr:row>71</xdr:row>
      <xdr:rowOff>200025</xdr:rowOff>
    </xdr:from>
    <xdr:to>
      <xdr:col>12</xdr:col>
      <xdr:colOff>104775</xdr:colOff>
      <xdr:row>80</xdr:row>
      <xdr:rowOff>161925</xdr:rowOff>
    </xdr:to>
    <xdr:pic>
      <xdr:nvPicPr>
        <xdr:cNvPr id="7" name="Picture 6">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57575" y="15192375"/>
          <a:ext cx="3962400" cy="1847850"/>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142875</xdr:colOff>
      <xdr:row>72</xdr:row>
      <xdr:rowOff>0</xdr:rowOff>
    </xdr:from>
    <xdr:to>
      <xdr:col>5</xdr:col>
      <xdr:colOff>218761</xdr:colOff>
      <xdr:row>79</xdr:row>
      <xdr:rowOff>1549</xdr:rowOff>
    </xdr:to>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4"/>
        <a:stretch>
          <a:fillRect/>
        </a:stretch>
      </xdr:blipFill>
      <xdr:spPr>
        <a:xfrm>
          <a:off x="752475" y="8077200"/>
          <a:ext cx="2514286" cy="1466667"/>
        </a:xfrm>
        <a:prstGeom prst="rect">
          <a:avLst/>
        </a:prstGeom>
        <a:effectLst>
          <a:outerShdw blurRad="63500" sx="102000" sy="102000" algn="ctr" rotWithShape="0">
            <a:prstClr val="black">
              <a:alpha val="40000"/>
            </a:prstClr>
          </a:outerShdw>
        </a:effectLst>
      </xdr:spPr>
    </xdr:pic>
    <xdr:clientData/>
  </xdr:twoCellAnchor>
  <xdr:twoCellAnchor editAs="oneCell">
    <xdr:from>
      <xdr:col>12</xdr:col>
      <xdr:colOff>266700</xdr:colOff>
      <xdr:row>72</xdr:row>
      <xdr:rowOff>76200</xdr:rowOff>
    </xdr:from>
    <xdr:to>
      <xdr:col>17</xdr:col>
      <xdr:colOff>399652</xdr:colOff>
      <xdr:row>79</xdr:row>
      <xdr:rowOff>9350</xdr:rowOff>
    </xdr:to>
    <xdr:pic>
      <xdr:nvPicPr>
        <xdr:cNvPr id="9" name="Picture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5"/>
        <a:stretch>
          <a:fillRect/>
        </a:stretch>
      </xdr:blipFill>
      <xdr:spPr>
        <a:xfrm>
          <a:off x="7581900" y="15278100"/>
          <a:ext cx="3180952" cy="1400000"/>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0</xdr:colOff>
      <xdr:row>51</xdr:row>
      <xdr:rowOff>0</xdr:rowOff>
    </xdr:from>
    <xdr:to>
      <xdr:col>5</xdr:col>
      <xdr:colOff>466362</xdr:colOff>
      <xdr:row>57</xdr:row>
      <xdr:rowOff>114129</xdr:rowOff>
    </xdr:to>
    <xdr:pic>
      <xdr:nvPicPr>
        <xdr:cNvPr id="11" name="Picture 10">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6"/>
        <a:stretch>
          <a:fillRect/>
        </a:stretch>
      </xdr:blipFill>
      <xdr:spPr>
        <a:xfrm>
          <a:off x="609600" y="10591800"/>
          <a:ext cx="2904762" cy="1371429"/>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62</xdr:row>
      <xdr:rowOff>0</xdr:rowOff>
    </xdr:from>
    <xdr:to>
      <xdr:col>2</xdr:col>
      <xdr:colOff>457074</xdr:colOff>
      <xdr:row>68</xdr:row>
      <xdr:rowOff>199843</xdr:rowOff>
    </xdr:to>
    <xdr:pic>
      <xdr:nvPicPr>
        <xdr:cNvPr id="12" name="Picture 11">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7"/>
        <a:stretch>
          <a:fillRect/>
        </a:stretch>
      </xdr:blipFill>
      <xdr:spPr>
        <a:xfrm>
          <a:off x="666750" y="16040100"/>
          <a:ext cx="1009524" cy="1457143"/>
        </a:xfrm>
        <a:prstGeom prst="rect">
          <a:avLst/>
        </a:prstGeom>
        <a:effectLst>
          <a:outerShdw blurRad="63500" sx="102000" sy="102000" algn="ctr" rotWithShape="0">
            <a:prstClr val="black">
              <a:alpha val="40000"/>
            </a:prstClr>
          </a:outerShdw>
        </a:effectLst>
      </xdr:spPr>
    </xdr:pic>
    <xdr:clientData/>
  </xdr:twoCellAnchor>
  <xdr:twoCellAnchor editAs="oneCell">
    <xdr:from>
      <xdr:col>3</xdr:col>
      <xdr:colOff>0</xdr:colOff>
      <xdr:row>62</xdr:row>
      <xdr:rowOff>0</xdr:rowOff>
    </xdr:from>
    <xdr:to>
      <xdr:col>10</xdr:col>
      <xdr:colOff>580419</xdr:colOff>
      <xdr:row>67</xdr:row>
      <xdr:rowOff>47488</xdr:rowOff>
    </xdr:to>
    <xdr:pic>
      <xdr:nvPicPr>
        <xdr:cNvPr id="13" name="Pictur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8"/>
        <a:stretch>
          <a:fillRect/>
        </a:stretch>
      </xdr:blipFill>
      <xdr:spPr>
        <a:xfrm>
          <a:off x="1828800" y="12896850"/>
          <a:ext cx="4847619" cy="1095238"/>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85</xdr:row>
      <xdr:rowOff>85725</xdr:rowOff>
    </xdr:from>
    <xdr:to>
      <xdr:col>6</xdr:col>
      <xdr:colOff>599626</xdr:colOff>
      <xdr:row>98</xdr:row>
      <xdr:rowOff>18718</xdr:rowOff>
    </xdr:to>
    <xdr:pic>
      <xdr:nvPicPr>
        <xdr:cNvPr id="14" name="Picture 13">
          <a:extLst>
            <a:ext uri="{FF2B5EF4-FFF2-40B4-BE49-F238E27FC236}">
              <a16:creationId xmlns:a16="http://schemas.microsoft.com/office/drawing/2014/main" id="{00000000-0008-0000-0300-00000E000000}"/>
            </a:ext>
          </a:extLst>
        </xdr:cNvPr>
        <xdr:cNvPicPr>
          <a:picLocks noChangeAspect="1"/>
        </xdr:cNvPicPr>
      </xdr:nvPicPr>
      <xdr:blipFill>
        <a:blip xmlns:r="http://schemas.openxmlformats.org/officeDocument/2006/relationships" r:embed="rId9"/>
        <a:stretch>
          <a:fillRect/>
        </a:stretch>
      </xdr:blipFill>
      <xdr:spPr>
        <a:xfrm>
          <a:off x="666750" y="15078075"/>
          <a:ext cx="3590476" cy="2657143"/>
        </a:xfrm>
        <a:prstGeom prst="rect">
          <a:avLst/>
        </a:prstGeom>
        <a:effectLst>
          <a:outerShdw blurRad="63500" sx="102000" sy="102000" algn="ctr" rotWithShape="0">
            <a:prstClr val="black">
              <a:alpha val="40000"/>
            </a:prstClr>
          </a:outerShdw>
        </a:effectLst>
      </xdr:spPr>
    </xdr:pic>
    <xdr:clientData/>
  </xdr:twoCellAnchor>
  <xdr:twoCellAnchor editAs="oneCell">
    <xdr:from>
      <xdr:col>8</xdr:col>
      <xdr:colOff>0</xdr:colOff>
      <xdr:row>85</xdr:row>
      <xdr:rowOff>85725</xdr:rowOff>
    </xdr:from>
    <xdr:to>
      <xdr:col>13</xdr:col>
      <xdr:colOff>523429</xdr:colOff>
      <xdr:row>98</xdr:row>
      <xdr:rowOff>56813</xdr:rowOff>
    </xdr:to>
    <xdr:pic>
      <xdr:nvPicPr>
        <xdr:cNvPr id="15" name="Picture 14">
          <a:extLst>
            <a:ext uri="{FF2B5EF4-FFF2-40B4-BE49-F238E27FC236}">
              <a16:creationId xmlns:a16="http://schemas.microsoft.com/office/drawing/2014/main" id="{00000000-0008-0000-0300-00000F000000}"/>
            </a:ext>
          </a:extLst>
        </xdr:cNvPr>
        <xdr:cNvPicPr>
          <a:picLocks noChangeAspect="1"/>
        </xdr:cNvPicPr>
      </xdr:nvPicPr>
      <xdr:blipFill>
        <a:blip xmlns:r="http://schemas.openxmlformats.org/officeDocument/2006/relationships" r:embed="rId10"/>
        <a:stretch>
          <a:fillRect/>
        </a:stretch>
      </xdr:blipFill>
      <xdr:spPr>
        <a:xfrm>
          <a:off x="4876800" y="15078075"/>
          <a:ext cx="3571429" cy="2695238"/>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152400</xdr:colOff>
      <xdr:row>104</xdr:row>
      <xdr:rowOff>133350</xdr:rowOff>
    </xdr:from>
    <xdr:to>
      <xdr:col>7</xdr:col>
      <xdr:colOff>370990</xdr:colOff>
      <xdr:row>119</xdr:row>
      <xdr:rowOff>56767</xdr:rowOff>
    </xdr:to>
    <xdr:pic>
      <xdr:nvPicPr>
        <xdr:cNvPr id="16" name="Picture 15">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11"/>
        <a:stretch>
          <a:fillRect/>
        </a:stretch>
      </xdr:blipFill>
      <xdr:spPr>
        <a:xfrm>
          <a:off x="762000" y="18268950"/>
          <a:ext cx="3876190" cy="3066667"/>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66675</xdr:colOff>
      <xdr:row>136</xdr:row>
      <xdr:rowOff>38100</xdr:rowOff>
    </xdr:from>
    <xdr:to>
      <xdr:col>10</xdr:col>
      <xdr:colOff>570751</xdr:colOff>
      <xdr:row>149</xdr:row>
      <xdr:rowOff>171093</xdr:rowOff>
    </xdr:to>
    <xdr:pic>
      <xdr:nvPicPr>
        <xdr:cNvPr id="18" name="Picture 17">
          <a:extLst>
            <a:ext uri="{FF2B5EF4-FFF2-40B4-BE49-F238E27FC236}">
              <a16:creationId xmlns:a16="http://schemas.microsoft.com/office/drawing/2014/main" id="{00000000-0008-0000-0300-000012000000}"/>
            </a:ext>
          </a:extLst>
        </xdr:cNvPr>
        <xdr:cNvPicPr>
          <a:picLocks noChangeAspect="1"/>
        </xdr:cNvPicPr>
      </xdr:nvPicPr>
      <xdr:blipFill>
        <a:blip xmlns:r="http://schemas.openxmlformats.org/officeDocument/2006/relationships" r:embed="rId12"/>
        <a:stretch>
          <a:fillRect/>
        </a:stretch>
      </xdr:blipFill>
      <xdr:spPr>
        <a:xfrm>
          <a:off x="676275" y="255079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3</xdr:col>
      <xdr:colOff>600075</xdr:colOff>
      <xdr:row>133</xdr:row>
      <xdr:rowOff>38100</xdr:rowOff>
    </xdr:from>
    <xdr:to>
      <xdr:col>8</xdr:col>
      <xdr:colOff>3158</xdr:colOff>
      <xdr:row>135</xdr:row>
      <xdr:rowOff>57095</xdr:rowOff>
    </xdr:to>
    <xdr:pic>
      <xdr:nvPicPr>
        <xdr:cNvPr id="19" name="Picture 18">
          <a:extLst>
            <a:ext uri="{FF2B5EF4-FFF2-40B4-BE49-F238E27FC236}">
              <a16:creationId xmlns:a16="http://schemas.microsoft.com/office/drawing/2014/main" id="{00000000-0008-0000-0300-000013000000}"/>
            </a:ext>
          </a:extLst>
        </xdr:cNvPr>
        <xdr:cNvPicPr>
          <a:picLocks noChangeAspect="1"/>
        </xdr:cNvPicPr>
      </xdr:nvPicPr>
      <xdr:blipFill>
        <a:blip xmlns:r="http://schemas.openxmlformats.org/officeDocument/2006/relationships" r:embed="rId13"/>
        <a:stretch>
          <a:fillRect/>
        </a:stretch>
      </xdr:blipFill>
      <xdr:spPr>
        <a:xfrm>
          <a:off x="2428875" y="24879300"/>
          <a:ext cx="2447619" cy="438095"/>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95250</xdr:colOff>
      <xdr:row>226</xdr:row>
      <xdr:rowOff>152400</xdr:rowOff>
    </xdr:from>
    <xdr:to>
      <xdr:col>10</xdr:col>
      <xdr:colOff>599326</xdr:colOff>
      <xdr:row>240</xdr:row>
      <xdr:rowOff>75844</xdr:rowOff>
    </xdr:to>
    <xdr:pic>
      <xdr:nvPicPr>
        <xdr:cNvPr id="20" name="Picture 19">
          <a:extLst>
            <a:ext uri="{FF2B5EF4-FFF2-40B4-BE49-F238E27FC236}">
              <a16:creationId xmlns:a16="http://schemas.microsoft.com/office/drawing/2014/main" id="{00000000-0008-0000-0300-000014000000}"/>
            </a:ext>
          </a:extLst>
        </xdr:cNvPr>
        <xdr:cNvPicPr>
          <a:picLocks noChangeAspect="1"/>
        </xdr:cNvPicPr>
      </xdr:nvPicPr>
      <xdr:blipFill>
        <a:blip xmlns:r="http://schemas.openxmlformats.org/officeDocument/2006/relationships" r:embed="rId14"/>
        <a:stretch>
          <a:fillRect/>
        </a:stretch>
      </xdr:blipFill>
      <xdr:spPr>
        <a:xfrm>
          <a:off x="704850" y="289750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276225</xdr:colOff>
      <xdr:row>225</xdr:row>
      <xdr:rowOff>180975</xdr:rowOff>
    </xdr:from>
    <xdr:to>
      <xdr:col>17</xdr:col>
      <xdr:colOff>171006</xdr:colOff>
      <xdr:row>242</xdr:row>
      <xdr:rowOff>104338</xdr:rowOff>
    </xdr:to>
    <xdr:pic>
      <xdr:nvPicPr>
        <xdr:cNvPr id="21" name="Picture 20">
          <a:extLst>
            <a:ext uri="{FF2B5EF4-FFF2-40B4-BE49-F238E27FC236}">
              <a16:creationId xmlns:a16="http://schemas.microsoft.com/office/drawing/2014/main" id="{00000000-0008-0000-0300-000015000000}"/>
            </a:ext>
          </a:extLst>
        </xdr:cNvPr>
        <xdr:cNvPicPr>
          <a:picLocks noChangeAspect="1"/>
        </xdr:cNvPicPr>
      </xdr:nvPicPr>
      <xdr:blipFill>
        <a:blip xmlns:r="http://schemas.openxmlformats.org/officeDocument/2006/relationships" r:embed="rId15"/>
        <a:stretch>
          <a:fillRect/>
        </a:stretch>
      </xdr:blipFill>
      <xdr:spPr>
        <a:xfrm>
          <a:off x="6981825" y="287940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114300</xdr:colOff>
      <xdr:row>152</xdr:row>
      <xdr:rowOff>171450</xdr:rowOff>
    </xdr:from>
    <xdr:to>
      <xdr:col>11</xdr:col>
      <xdr:colOff>8776</xdr:colOff>
      <xdr:row>166</xdr:row>
      <xdr:rowOff>94892</xdr:rowOff>
    </xdr:to>
    <xdr:pic>
      <xdr:nvPicPr>
        <xdr:cNvPr id="22" name="Picture 21">
          <a:extLst>
            <a:ext uri="{FF2B5EF4-FFF2-40B4-BE49-F238E27FC236}">
              <a16:creationId xmlns:a16="http://schemas.microsoft.com/office/drawing/2014/main" id="{00000000-0008-0000-0300-000016000000}"/>
            </a:ext>
          </a:extLst>
        </xdr:cNvPr>
        <xdr:cNvPicPr>
          <a:picLocks noChangeAspect="1"/>
        </xdr:cNvPicPr>
      </xdr:nvPicPr>
      <xdr:blipFill>
        <a:blip xmlns:r="http://schemas.openxmlformats.org/officeDocument/2006/relationships" r:embed="rId16"/>
        <a:stretch>
          <a:fillRect/>
        </a:stretch>
      </xdr:blipFill>
      <xdr:spPr>
        <a:xfrm>
          <a:off x="723900" y="329755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85725</xdr:colOff>
      <xdr:row>171</xdr:row>
      <xdr:rowOff>133350</xdr:rowOff>
    </xdr:from>
    <xdr:to>
      <xdr:col>10</xdr:col>
      <xdr:colOff>589801</xdr:colOff>
      <xdr:row>185</xdr:row>
      <xdr:rowOff>56793</xdr:rowOff>
    </xdr:to>
    <xdr:pic>
      <xdr:nvPicPr>
        <xdr:cNvPr id="25" name="Picture 24">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17"/>
        <a:stretch>
          <a:fillRect/>
        </a:stretch>
      </xdr:blipFill>
      <xdr:spPr>
        <a:xfrm>
          <a:off x="695325" y="367093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47625</xdr:colOff>
      <xdr:row>207</xdr:row>
      <xdr:rowOff>161925</xdr:rowOff>
    </xdr:from>
    <xdr:to>
      <xdr:col>10</xdr:col>
      <xdr:colOff>551701</xdr:colOff>
      <xdr:row>221</xdr:row>
      <xdr:rowOff>85368</xdr:rowOff>
    </xdr:to>
    <xdr:pic>
      <xdr:nvPicPr>
        <xdr:cNvPr id="28" name="Picture 27">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18"/>
        <a:stretch>
          <a:fillRect/>
        </a:stretch>
      </xdr:blipFill>
      <xdr:spPr>
        <a:xfrm>
          <a:off x="657225" y="40509825"/>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66675</xdr:colOff>
      <xdr:row>189</xdr:row>
      <xdr:rowOff>85725</xdr:rowOff>
    </xdr:from>
    <xdr:to>
      <xdr:col>10</xdr:col>
      <xdr:colOff>570751</xdr:colOff>
      <xdr:row>203</xdr:row>
      <xdr:rowOff>9168</xdr:rowOff>
    </xdr:to>
    <xdr:pic>
      <xdr:nvPicPr>
        <xdr:cNvPr id="30" name="Picture 29">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19"/>
        <a:stretch>
          <a:fillRect/>
        </a:stretch>
      </xdr:blipFill>
      <xdr:spPr>
        <a:xfrm>
          <a:off x="676275" y="44415075"/>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41</xdr:row>
      <xdr:rowOff>133350</xdr:rowOff>
    </xdr:from>
    <xdr:to>
      <xdr:col>6</xdr:col>
      <xdr:colOff>3090</xdr:colOff>
      <xdr:row>47</xdr:row>
      <xdr:rowOff>85574</xdr:rowOff>
    </xdr:to>
    <xdr:pic>
      <xdr:nvPicPr>
        <xdr:cNvPr id="31" name="Picture 30">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20"/>
        <a:stretch>
          <a:fillRect/>
        </a:stretch>
      </xdr:blipFill>
      <xdr:spPr>
        <a:xfrm>
          <a:off x="666750" y="9677400"/>
          <a:ext cx="2990476" cy="1209524"/>
        </a:xfrm>
        <a:prstGeom prst="rect">
          <a:avLst/>
        </a:prstGeom>
      </xdr:spPr>
    </xdr:pic>
    <xdr:clientData/>
  </xdr:twoCellAnchor>
  <xdr:twoCellAnchor editAs="oneCell">
    <xdr:from>
      <xdr:col>6</xdr:col>
      <xdr:colOff>371475</xdr:colOff>
      <xdr:row>50</xdr:row>
      <xdr:rowOff>133350</xdr:rowOff>
    </xdr:from>
    <xdr:to>
      <xdr:col>15</xdr:col>
      <xdr:colOff>361265</xdr:colOff>
      <xdr:row>57</xdr:row>
      <xdr:rowOff>171262</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21"/>
        <a:stretch>
          <a:fillRect/>
        </a:stretch>
      </xdr:blipFill>
      <xdr:spPr>
        <a:xfrm>
          <a:off x="4029075" y="13239750"/>
          <a:ext cx="5476190" cy="1504762"/>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228600</xdr:colOff>
      <xdr:row>151</xdr:row>
      <xdr:rowOff>123825</xdr:rowOff>
    </xdr:from>
    <xdr:to>
      <xdr:col>17</xdr:col>
      <xdr:colOff>123381</xdr:colOff>
      <xdr:row>168</xdr:row>
      <xdr:rowOff>47189</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22"/>
        <a:stretch>
          <a:fillRect/>
        </a:stretch>
      </xdr:blipFill>
      <xdr:spPr>
        <a:xfrm>
          <a:off x="6934200" y="423576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171450</xdr:colOff>
      <xdr:row>133</xdr:row>
      <xdr:rowOff>123825</xdr:rowOff>
    </xdr:from>
    <xdr:to>
      <xdr:col>17</xdr:col>
      <xdr:colOff>66231</xdr:colOff>
      <xdr:row>150</xdr:row>
      <xdr:rowOff>47189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23"/>
        <a:stretch>
          <a:fillRect/>
        </a:stretch>
      </xdr:blipFill>
      <xdr:spPr>
        <a:xfrm>
          <a:off x="6877050" y="272700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6</xdr:col>
      <xdr:colOff>200025</xdr:colOff>
      <xdr:row>127</xdr:row>
      <xdr:rowOff>47625</xdr:rowOff>
    </xdr:from>
    <xdr:to>
      <xdr:col>7</xdr:col>
      <xdr:colOff>399949</xdr:colOff>
      <xdr:row>132</xdr:row>
      <xdr:rowOff>28446</xdr:rowOff>
    </xdr:to>
    <xdr:pic>
      <xdr:nvPicPr>
        <xdr:cNvPr id="10" name="Picture 9">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24"/>
        <a:stretch>
          <a:fillRect/>
        </a:stretch>
      </xdr:blipFill>
      <xdr:spPr>
        <a:xfrm>
          <a:off x="3857625" y="26774775"/>
          <a:ext cx="809524" cy="1028571"/>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228600</xdr:colOff>
      <xdr:row>170</xdr:row>
      <xdr:rowOff>57150</xdr:rowOff>
    </xdr:from>
    <xdr:to>
      <xdr:col>17</xdr:col>
      <xdr:colOff>123381</xdr:colOff>
      <xdr:row>186</xdr:row>
      <xdr:rowOff>190064</xdr:rowOff>
    </xdr:to>
    <xdr:pic>
      <xdr:nvPicPr>
        <xdr:cNvPr id="17" name="Picture 16">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25"/>
        <a:stretch>
          <a:fillRect/>
        </a:stretch>
      </xdr:blipFill>
      <xdr:spPr>
        <a:xfrm>
          <a:off x="6934200" y="35794950"/>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276225</xdr:colOff>
      <xdr:row>188</xdr:row>
      <xdr:rowOff>57150</xdr:rowOff>
    </xdr:from>
    <xdr:to>
      <xdr:col>17</xdr:col>
      <xdr:colOff>171006</xdr:colOff>
      <xdr:row>204</xdr:row>
      <xdr:rowOff>190064</xdr:rowOff>
    </xdr:to>
    <xdr:pic>
      <xdr:nvPicPr>
        <xdr:cNvPr id="23" name="Picture 22">
          <a:extLst>
            <a:ext uri="{FF2B5EF4-FFF2-40B4-BE49-F238E27FC236}">
              <a16:creationId xmlns:a16="http://schemas.microsoft.com/office/drawing/2014/main" id="{00000000-0008-0000-0300-000017000000}"/>
            </a:ext>
          </a:extLst>
        </xdr:cNvPr>
        <xdr:cNvPicPr>
          <a:picLocks noChangeAspect="1"/>
        </xdr:cNvPicPr>
      </xdr:nvPicPr>
      <xdr:blipFill>
        <a:blip xmlns:r="http://schemas.openxmlformats.org/officeDocument/2006/relationships" r:embed="rId26"/>
        <a:stretch>
          <a:fillRect/>
        </a:stretch>
      </xdr:blipFill>
      <xdr:spPr>
        <a:xfrm>
          <a:off x="6981825" y="39566850"/>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257175</xdr:colOff>
      <xdr:row>206</xdr:row>
      <xdr:rowOff>66675</xdr:rowOff>
    </xdr:from>
    <xdr:to>
      <xdr:col>17</xdr:col>
      <xdr:colOff>151956</xdr:colOff>
      <xdr:row>222</xdr:row>
      <xdr:rowOff>199589</xdr:rowOff>
    </xdr:to>
    <xdr:pic>
      <xdr:nvPicPr>
        <xdr:cNvPr id="24" name="Picture 23">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27"/>
        <a:stretch>
          <a:fillRect/>
        </a:stretch>
      </xdr:blipFill>
      <xdr:spPr>
        <a:xfrm>
          <a:off x="6962775" y="43348275"/>
          <a:ext cx="3552381" cy="3485714"/>
        </a:xfrm>
        <a:prstGeom prst="rect">
          <a:avLst/>
        </a:prstGeom>
        <a:effectLst>
          <a:outerShdw blurRad="63500" sx="102000" sy="102000" algn="ctr" rotWithShape="0">
            <a:prstClr val="black">
              <a:alpha val="40000"/>
            </a:prst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62.895952662038"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x v="1"/>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2"/>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3"/>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4"/>
      <x/>
      <x v="2"/>
      <x/>
      <x v="4"/>
      <x v="7"/>
      <x v="5"/>
      <x v="6"/>
    </i>
    <i r="1">
      <x v="1"/>
      <x v="1"/>
      <x v="4"/>
      <x v="3"/>
      <x v="2"/>
      <x v="4"/>
      <x v="12"/>
    </i>
    <i r="1">
      <x v="2"/>
      <x v="4"/>
      <x v="5"/>
      <x v="5"/>
      <x v="4"/>
      <x v="3"/>
      <x v="8"/>
    </i>
    <i r="1">
      <x v="3"/>
      <x v="3"/>
      <x v="7"/>
      <x v="8"/>
      <x v="4"/>
      <x v="2"/>
      <x v="13"/>
    </i>
    <i r="1">
      <x v="4"/>
      <x/>
      <x v="9"/>
      <x v="5"/>
      <x/>
      <x v="2"/>
      <x v="14"/>
    </i>
    <i t="grand">
      <x/>
    </i>
  </rowItems>
  <colFields count="1">
    <field x="-2"/>
  </colFields>
  <colItems count="2">
    <i>
      <x/>
    </i>
    <i i="1">
      <x v="1"/>
    </i>
  </colItems>
  <dataFields count="2">
    <dataField name="Budget " fld="8" baseField="0" baseItem="1" numFmtId="3"/>
    <dataField name="Actual " fld="9" baseField="0" baseItem="2" numFmtId="3"/>
  </dataFields>
  <formats count="50">
    <format dxfId="61">
      <pivotArea dataOnly="0" labelOnly="1" outline="0" fieldPosition="0">
        <references count="1">
          <reference field="4294967294" count="2">
            <x v="0"/>
            <x v="1"/>
          </reference>
        </references>
      </pivotArea>
    </format>
    <format dxfId="60">
      <pivotArea field="3" type="button" dataOnly="0" labelOnly="1" outline="0" axis="axisRow" fieldPosition="3"/>
    </format>
    <format dxfId="59">
      <pivotArea field="4" type="button" dataOnly="0" labelOnly="1" outline="0" axis="axisRow" fieldPosition="5"/>
    </format>
    <format dxfId="58">
      <pivotArea field="5" type="button" dataOnly="0" labelOnly="1" outline="0" axis="axisRow" fieldPosition="4"/>
    </format>
    <format dxfId="57">
      <pivotArea field="6" type="button" dataOnly="0" labelOnly="1" outline="0" axis="axisRow" fieldPosition="6"/>
    </format>
    <format dxfId="56">
      <pivotArea field="7" type="button" dataOnly="0" labelOnly="1" outline="0" axis="axisRow" fieldPosition="7"/>
    </format>
    <format dxfId="55">
      <pivotArea field="0" type="button" dataOnly="0" labelOnly="1" outline="0" axis="axisRow" fieldPosition="0"/>
    </format>
    <format dxfId="54">
      <pivotArea field="1" type="button" dataOnly="0" labelOnly="1" outline="0" axis="axisRow" fieldPosition="1"/>
    </format>
    <format dxfId="53">
      <pivotArea field="2" type="button" dataOnly="0" labelOnly="1" outline="0" axis="axisRow" fieldPosition="2"/>
    </format>
    <format dxfId="52">
      <pivotArea field="3" type="button" dataOnly="0" labelOnly="1" outline="0" axis="axisRow" fieldPosition="3"/>
    </format>
    <format dxfId="51">
      <pivotArea field="4" type="button" dataOnly="0" labelOnly="1" outline="0" axis="axisRow" fieldPosition="5"/>
    </format>
    <format dxfId="50">
      <pivotArea field="5" type="button" dataOnly="0" labelOnly="1" outline="0" axis="axisRow" fieldPosition="4"/>
    </format>
    <format dxfId="49">
      <pivotArea field="6" type="button" dataOnly="0" labelOnly="1" outline="0" axis="axisRow" fieldPosition="6"/>
    </format>
    <format dxfId="48">
      <pivotArea field="7" type="button" dataOnly="0" labelOnly="1" outline="0" axis="axisRow" fieldPosition="7"/>
    </format>
    <format dxfId="47">
      <pivotArea dataOnly="0" labelOnly="1" outline="0" fieldPosition="0">
        <references count="1">
          <reference field="4294967294" count="2">
            <x v="0"/>
            <x v="1"/>
          </reference>
        </references>
      </pivotArea>
    </format>
    <format dxfId="46">
      <pivotArea field="0" type="button" dataOnly="0" labelOnly="1" outline="0" axis="axisRow" fieldPosition="0"/>
    </format>
    <format dxfId="45">
      <pivotArea field="1" type="button" dataOnly="0" labelOnly="1" outline="0" axis="axisRow" fieldPosition="1"/>
    </format>
    <format dxfId="44">
      <pivotArea field="2" type="button" dataOnly="0" labelOnly="1" outline="0" axis="axisRow" fieldPosition="2"/>
    </format>
    <format dxfId="43">
      <pivotArea field="3" type="button" dataOnly="0" labelOnly="1" outline="0" axis="axisRow" fieldPosition="3"/>
    </format>
    <format dxfId="42">
      <pivotArea field="4" type="button" dataOnly="0" labelOnly="1" outline="0" axis="axisRow" fieldPosition="5"/>
    </format>
    <format dxfId="41">
      <pivotArea field="5" type="button" dataOnly="0" labelOnly="1" outline="0" axis="axisRow" fieldPosition="4"/>
    </format>
    <format dxfId="40">
      <pivotArea field="6" type="button" dataOnly="0" labelOnly="1" outline="0" axis="axisRow" fieldPosition="6"/>
    </format>
    <format dxfId="39">
      <pivotArea field="7" type="button" dataOnly="0" labelOnly="1" outline="0" axis="axisRow" fieldPosition="7"/>
    </format>
    <format dxfId="38">
      <pivotArea dataOnly="0" labelOnly="1" outline="0" fieldPosition="0">
        <references count="1">
          <reference field="4294967294" count="2">
            <x v="0"/>
            <x v="1"/>
          </reference>
        </references>
      </pivotArea>
    </format>
    <format dxfId="37">
      <pivotArea field="0" type="button" dataOnly="0" labelOnly="1" outline="0" axis="axisRow" fieldPosition="0"/>
    </format>
    <format dxfId="36">
      <pivotArea field="1" type="button" dataOnly="0" labelOnly="1" outline="0" axis="axisRow" fieldPosition="1"/>
    </format>
    <format dxfId="35">
      <pivotArea field="2" type="button" dataOnly="0" labelOnly="1" outline="0" axis="axisRow" fieldPosition="2"/>
    </format>
    <format dxfId="34">
      <pivotArea field="3" type="button" dataOnly="0" labelOnly="1" outline="0" axis="axisRow" fieldPosition="3"/>
    </format>
    <format dxfId="33">
      <pivotArea field="4" type="button" dataOnly="0" labelOnly="1" outline="0" axis="axisRow" fieldPosition="5"/>
    </format>
    <format dxfId="32">
      <pivotArea field="5" type="button" dataOnly="0" labelOnly="1" outline="0" axis="axisRow" fieldPosition="4"/>
    </format>
    <format dxfId="31">
      <pivotArea field="6" type="button" dataOnly="0" labelOnly="1" outline="0" axis="axisRow" fieldPosition="6"/>
    </format>
    <format dxfId="30">
      <pivotArea field="7" type="button" dataOnly="0" labelOnly="1" outline="0" axis="axisRow" fieldPosition="7"/>
    </format>
    <format dxfId="29">
      <pivotArea dataOnly="0" labelOnly="1" outline="0" fieldPosition="0">
        <references count="1">
          <reference field="4294967294" count="2">
            <x v="0"/>
            <x v="1"/>
          </reference>
        </references>
      </pivotArea>
    </format>
    <format dxfId="28">
      <pivotArea field="0" type="button" dataOnly="0" labelOnly="1" outline="0" axis="axisRow" fieldPosition="0"/>
    </format>
    <format dxfId="27">
      <pivotArea field="1" type="button" dataOnly="0" labelOnly="1" outline="0" axis="axisRow" fieldPosition="1"/>
    </format>
    <format dxfId="26">
      <pivotArea field="2" type="button" dataOnly="0" labelOnly="1" outline="0" axis="axisRow" fieldPosition="2"/>
    </format>
    <format dxfId="25">
      <pivotArea field="3" type="button" dataOnly="0" labelOnly="1" outline="0" axis="axisRow" fieldPosition="3"/>
    </format>
    <format dxfId="24">
      <pivotArea field="4" type="button" dataOnly="0" labelOnly="1" outline="0" axis="axisRow" fieldPosition="5"/>
    </format>
    <format dxfId="23">
      <pivotArea field="5" type="button" dataOnly="0" labelOnly="1" outline="0" axis="axisRow" fieldPosition="4"/>
    </format>
    <format dxfId="22">
      <pivotArea field="6" type="button" dataOnly="0" labelOnly="1" outline="0" axis="axisRow" fieldPosition="6"/>
    </format>
    <format dxfId="21">
      <pivotArea field="7" type="button" dataOnly="0" labelOnly="1" outline="0" axis="axisRow" fieldPosition="7"/>
    </format>
    <format dxfId="20">
      <pivotArea dataOnly="0" labelOnly="1" outline="0" fieldPosition="0">
        <references count="1">
          <reference field="4294967294" count="2">
            <x v="0"/>
            <x v="1"/>
          </reference>
        </references>
      </pivotArea>
    </format>
    <format dxfId="19">
      <pivotArea field="4" type="button" dataOnly="0" labelOnly="1" outline="0" axis="axisRow" fieldPosition="5"/>
    </format>
    <format dxfId="18">
      <pivotArea field="6" type="button" dataOnly="0" labelOnly="1" outline="0" axis="axisRow" fieldPosition="6"/>
    </format>
    <format dxfId="17">
      <pivotArea field="7" type="button" dataOnly="0" labelOnly="1" outline="0" axis="axisRow" fieldPosition="7"/>
    </format>
    <format dxfId="16">
      <pivotArea dataOnly="0" labelOnly="1" grandRow="1" outline="0" fieldPosition="0"/>
    </format>
    <format dxfId="15">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14">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13">
      <pivotArea dataOnly="0" labelOnly="1" outline="0" fieldPosition="0">
        <references count="1">
          <reference field="6" count="0"/>
        </references>
      </pivotArea>
    </format>
    <format dxfId="12">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0" dataOnRows="1"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0"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7"/>
    <dataField name="Budget " fld="8" baseField="0" baseItem="1" numFmtId="167"/>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11"/>
    <tableColumn id="5" xr3:uid="{A5BEB9B6-A13C-4735-8C93-943512962E1A}" name="Duration"/>
    <tableColumn id="9" xr3:uid="{9A8390CA-408A-41FE-A909-4D1F9E77E3F2}" name="End Date" dataDxfId="10">
      <calculatedColumnFormula>WORKDAY.INTL(Table1[[#This Row],[Start Date]]-1,Table1[[#This Row],[Duration]],1)</calculatedColumnFormula>
    </tableColumn>
    <tableColumn id="10" xr3:uid="{06B5F73C-C916-4EC2-88F2-098623EC6F35}" name="Days completed" dataDxfId="9"/>
    <tableColumn id="6" xr3:uid="{704AC253-E86F-4A7F-BD63-4569C494A728}" name="Progress" dataDxfId="8" dataCellStyle="Percent">
      <calculatedColumnFormula>Table1[[#This Row],[Days completed]]/Table1[[#This Row],[Duration]]</calculatedColumnFormula>
    </tableColumn>
    <tableColumn id="7" xr3:uid="{459C1C51-A35C-450A-B0F0-EA7E00C33AA1}" name="Budget" dataDxfId="7"/>
    <tableColumn id="8" xr3:uid="{CC94112E-5637-4797-9BDD-BFCC8197D1AB}" name="Actual" dataDxfId="6"/>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5"/>
  <sheetViews>
    <sheetView showGridLines="0" tabSelected="1" zoomScale="85" zoomScaleNormal="85" workbookViewId="0">
      <pane ySplit="5" topLeftCell="A6" activePane="bottomLeft" state="frozen"/>
      <selection pane="bottomLeft" activeCell="AI23" sqref="AI23"/>
    </sheetView>
  </sheetViews>
  <sheetFormatPr defaultRowHeight="14.4" x14ac:dyDescent="0.3"/>
  <cols>
    <col min="1" max="1" width="10" customWidth="1"/>
    <col min="2" max="2" width="7.6640625" bestFit="1" customWidth="1"/>
    <col min="3" max="3" width="10.6640625" customWidth="1"/>
    <col min="4" max="4" width="12.109375" style="7" customWidth="1"/>
    <col min="5" max="5" width="11.44140625" style="6" bestFit="1" customWidth="1"/>
    <col min="6" max="6" width="11" style="7" bestFit="1" customWidth="1"/>
    <col min="7" max="7" width="13.33203125" style="6" bestFit="1" customWidth="1"/>
    <col min="8" max="8" width="10.88671875" style="13" bestFit="1" customWidth="1"/>
    <col min="9" max="9" width="10.88671875" style="3" bestFit="1" customWidth="1"/>
    <col min="10" max="10" width="10.6640625" style="3" bestFit="1" customWidth="1"/>
    <col min="11" max="28" width="7" bestFit="1" customWidth="1"/>
    <col min="29" max="36" width="7.109375" bestFit="1" customWidth="1"/>
  </cols>
  <sheetData>
    <row r="1" spans="1:53" ht="33.75" customHeight="1" x14ac:dyDescent="0.3">
      <c r="A1" s="30" t="s">
        <v>0</v>
      </c>
      <c r="B1" s="23"/>
      <c r="C1" s="23"/>
      <c r="D1" s="24"/>
      <c r="E1" s="25"/>
      <c r="F1" s="29" t="str">
        <f>TEXT(MIN(D6:D51),"d-mmm-yy")&amp;" to "&amp;TEXT(MAX(E6:E51),"d-mmm-yy")</f>
        <v>17-Feb-20 to 13-Mar-20</v>
      </c>
      <c r="G1" s="26"/>
      <c r="H1" s="26"/>
      <c r="I1" s="27"/>
      <c r="J1" s="28"/>
      <c r="K1" s="23"/>
      <c r="L1" s="23"/>
      <c r="M1" s="23"/>
      <c r="N1" s="23"/>
      <c r="O1" s="23"/>
      <c r="P1" s="23"/>
      <c r="Q1" s="34"/>
      <c r="R1" s="23"/>
      <c r="S1" s="34"/>
      <c r="T1" s="23"/>
      <c r="U1" s="23"/>
      <c r="V1" s="23"/>
      <c r="W1" s="23"/>
      <c r="X1" s="23"/>
      <c r="Y1" s="23"/>
      <c r="Z1" s="23"/>
      <c r="AA1" s="23"/>
      <c r="AB1" s="23"/>
      <c r="AC1" s="23"/>
      <c r="AD1" s="23"/>
      <c r="AE1" s="23"/>
      <c r="AF1" s="23"/>
      <c r="AG1" s="23"/>
      <c r="AH1" s="23"/>
      <c r="AI1" s="23"/>
      <c r="AJ1" s="23"/>
    </row>
    <row r="2" spans="1:53" ht="21.75" customHeight="1" x14ac:dyDescent="0.3"/>
    <row r="3" spans="1:53" ht="21.75" customHeight="1" x14ac:dyDescent="0.3">
      <c r="D3"/>
    </row>
    <row r="4" spans="1:53" ht="25.5" customHeight="1" x14ac:dyDescent="0.3">
      <c r="B4" s="19"/>
      <c r="F4" s="6"/>
      <c r="G4" s="13"/>
    </row>
    <row r="5" spans="1:53" s="9" customFormat="1" ht="21" customHeight="1" x14ac:dyDescent="0.3">
      <c r="A5" s="15" t="s">
        <v>1</v>
      </c>
      <c r="B5" s="15" t="s">
        <v>2</v>
      </c>
      <c r="C5" s="15" t="s">
        <v>3</v>
      </c>
      <c r="D5" s="16" t="s">
        <v>4</v>
      </c>
      <c r="E5" s="16" t="s">
        <v>5</v>
      </c>
      <c r="F5" s="16" t="s">
        <v>6</v>
      </c>
      <c r="G5" s="16" t="s">
        <v>7</v>
      </c>
      <c r="H5" s="15" t="s">
        <v>8</v>
      </c>
      <c r="I5" s="17" t="s">
        <v>9</v>
      </c>
      <c r="J5" s="17" t="s">
        <v>10</v>
      </c>
      <c r="K5" s="21" cm="1">
        <f t="array" ref="K5:AJ5">_xlfn.SEQUENCE(1,26,MIN(Table1[Start Date])+Workings!P2,1)</f>
        <v>43878</v>
      </c>
      <c r="L5" s="21">
        <v>43879</v>
      </c>
      <c r="M5" s="21">
        <v>43880</v>
      </c>
      <c r="N5" s="21">
        <v>43881</v>
      </c>
      <c r="O5" s="21">
        <v>43882</v>
      </c>
      <c r="P5" s="21">
        <v>43883</v>
      </c>
      <c r="Q5" s="21">
        <v>43884</v>
      </c>
      <c r="R5" s="21">
        <v>43885</v>
      </c>
      <c r="S5" s="21">
        <v>43886</v>
      </c>
      <c r="T5" s="21">
        <v>43887</v>
      </c>
      <c r="U5" s="21">
        <v>43888</v>
      </c>
      <c r="V5" s="21">
        <v>43889</v>
      </c>
      <c r="W5" s="21">
        <v>43890</v>
      </c>
      <c r="X5" s="21">
        <v>43891</v>
      </c>
      <c r="Y5" s="21">
        <v>43892</v>
      </c>
      <c r="Z5" s="21">
        <v>43893</v>
      </c>
      <c r="AA5" s="21">
        <v>43894</v>
      </c>
      <c r="AB5" s="21">
        <v>43895</v>
      </c>
      <c r="AC5" s="21">
        <v>43896</v>
      </c>
      <c r="AD5" s="21">
        <v>43897</v>
      </c>
      <c r="AE5" s="21">
        <v>43898</v>
      </c>
      <c r="AF5" s="21">
        <v>43899</v>
      </c>
      <c r="AG5" s="21">
        <v>43900</v>
      </c>
      <c r="AH5" s="21">
        <v>43901</v>
      </c>
      <c r="AI5" s="21">
        <v>43902</v>
      </c>
      <c r="AJ5" s="21">
        <v>43903</v>
      </c>
      <c r="AK5" s="12"/>
      <c r="AL5" s="12"/>
      <c r="AM5" s="12"/>
      <c r="AN5" s="12"/>
      <c r="AO5" s="12"/>
      <c r="AP5" s="12"/>
      <c r="AQ5" s="12"/>
      <c r="AR5" s="12"/>
      <c r="AS5" s="12"/>
      <c r="AT5" s="12"/>
      <c r="AU5" s="12"/>
      <c r="AV5" s="12"/>
      <c r="AW5" s="8"/>
      <c r="AX5" s="8"/>
      <c r="AY5" s="8"/>
      <c r="AZ5" s="8"/>
      <c r="BA5" s="8"/>
    </row>
    <row r="6" spans="1:53" x14ac:dyDescent="0.3">
      <c r="A6" t="s">
        <v>11</v>
      </c>
      <c r="B6" t="s">
        <v>12</v>
      </c>
      <c r="C6" t="s">
        <v>13</v>
      </c>
      <c r="D6" s="1">
        <v>43889</v>
      </c>
      <c r="E6" s="1">
        <v>43900</v>
      </c>
      <c r="F6" s="6">
        <v>8</v>
      </c>
      <c r="G6" s="11">
        <v>3</v>
      </c>
      <c r="H6" s="10">
        <v>0.375</v>
      </c>
      <c r="I6" s="3">
        <v>96000</v>
      </c>
      <c r="J6" s="3">
        <v>32256</v>
      </c>
    </row>
    <row r="7" spans="1:53" x14ac:dyDescent="0.3">
      <c r="B7" t="s">
        <v>14</v>
      </c>
      <c r="C7" t="s">
        <v>15</v>
      </c>
      <c r="D7" s="1">
        <v>43892</v>
      </c>
      <c r="E7" s="1">
        <v>43902</v>
      </c>
      <c r="F7" s="6">
        <v>9</v>
      </c>
      <c r="G7" s="11">
        <v>4</v>
      </c>
      <c r="H7" s="10">
        <v>0.44444444444444442</v>
      </c>
      <c r="I7" s="3">
        <v>513000</v>
      </c>
      <c r="J7" s="3">
        <v>226233</v>
      </c>
    </row>
    <row r="8" spans="1:53" x14ac:dyDescent="0.3">
      <c r="B8" t="s">
        <v>16</v>
      </c>
      <c r="C8" t="s">
        <v>17</v>
      </c>
      <c r="D8" s="1">
        <v>43881</v>
      </c>
      <c r="E8" s="1">
        <v>43887</v>
      </c>
      <c r="F8" s="6">
        <v>5</v>
      </c>
      <c r="G8" s="11">
        <v>3</v>
      </c>
      <c r="H8" s="10">
        <v>0.6</v>
      </c>
      <c r="I8" s="3">
        <v>616000</v>
      </c>
      <c r="J8" s="3">
        <v>401579</v>
      </c>
    </row>
    <row r="9" spans="1:53" x14ac:dyDescent="0.3">
      <c r="B9" t="s">
        <v>18</v>
      </c>
      <c r="C9" t="s">
        <v>19</v>
      </c>
      <c r="D9" s="1">
        <v>43880</v>
      </c>
      <c r="E9" s="1">
        <v>43882</v>
      </c>
      <c r="F9" s="6">
        <v>3</v>
      </c>
      <c r="G9" s="11">
        <v>3</v>
      </c>
      <c r="H9" s="10">
        <v>1</v>
      </c>
      <c r="I9" s="3">
        <v>817000</v>
      </c>
      <c r="J9" s="3">
        <v>807069</v>
      </c>
    </row>
    <row r="10" spans="1:53" x14ac:dyDescent="0.3">
      <c r="B10" t="s">
        <v>20</v>
      </c>
      <c r="C10" t="s">
        <v>21</v>
      </c>
      <c r="D10" s="1">
        <v>43882</v>
      </c>
      <c r="E10" s="1">
        <v>43892</v>
      </c>
      <c r="F10" s="6">
        <v>7</v>
      </c>
      <c r="G10" s="11">
        <v>3</v>
      </c>
      <c r="H10" s="10">
        <v>0.42857142857142855</v>
      </c>
      <c r="I10" s="3">
        <v>372000</v>
      </c>
      <c r="J10" s="3">
        <v>173166</v>
      </c>
    </row>
    <row r="11" spans="1:53" x14ac:dyDescent="0.3">
      <c r="B11" t="s">
        <v>22</v>
      </c>
      <c r="C11" t="s">
        <v>13</v>
      </c>
      <c r="D11" s="1">
        <v>43885</v>
      </c>
      <c r="E11" s="1">
        <v>43896</v>
      </c>
      <c r="F11" s="6">
        <v>10</v>
      </c>
      <c r="G11" s="11">
        <v>2</v>
      </c>
      <c r="H11" s="10">
        <v>0.2</v>
      </c>
      <c r="I11" s="3">
        <v>50000</v>
      </c>
      <c r="J11" s="3">
        <v>8400</v>
      </c>
    </row>
    <row r="12" spans="1:53" x14ac:dyDescent="0.3">
      <c r="B12" t="s">
        <v>23</v>
      </c>
      <c r="C12" t="s">
        <v>15</v>
      </c>
      <c r="D12" s="1">
        <v>43885</v>
      </c>
      <c r="E12" s="1">
        <v>43896</v>
      </c>
      <c r="F12" s="6">
        <v>10</v>
      </c>
      <c r="G12" s="11">
        <v>3</v>
      </c>
      <c r="H12" s="10">
        <v>0.3</v>
      </c>
      <c r="I12" s="3">
        <v>807000</v>
      </c>
      <c r="J12" s="3">
        <v>262679</v>
      </c>
    </row>
    <row r="13" spans="1:53" x14ac:dyDescent="0.3">
      <c r="B13" t="s">
        <v>24</v>
      </c>
      <c r="C13" t="s">
        <v>17</v>
      </c>
      <c r="D13" s="1">
        <v>43885</v>
      </c>
      <c r="E13" s="1">
        <v>43887</v>
      </c>
      <c r="F13" s="6">
        <v>3</v>
      </c>
      <c r="G13" s="11">
        <v>0</v>
      </c>
      <c r="H13" s="10">
        <v>0</v>
      </c>
      <c r="I13" s="3">
        <v>691000</v>
      </c>
      <c r="J13" s="3">
        <v>0</v>
      </c>
    </row>
    <row r="14" spans="1:53" x14ac:dyDescent="0.3">
      <c r="A14" t="s">
        <v>25</v>
      </c>
      <c r="B14" t="s">
        <v>12</v>
      </c>
      <c r="C14" t="s">
        <v>19</v>
      </c>
      <c r="D14" s="1">
        <v>43892</v>
      </c>
      <c r="E14" s="1">
        <v>43902</v>
      </c>
      <c r="F14" s="6">
        <v>9</v>
      </c>
      <c r="G14" s="11">
        <v>8</v>
      </c>
      <c r="H14" s="10">
        <v>0.88888888888888884</v>
      </c>
      <c r="I14" s="3">
        <v>787000</v>
      </c>
      <c r="J14" s="3">
        <v>727188</v>
      </c>
    </row>
    <row r="15" spans="1:53" x14ac:dyDescent="0.3">
      <c r="B15" t="s">
        <v>14</v>
      </c>
      <c r="C15" t="s">
        <v>21</v>
      </c>
      <c r="D15" s="1">
        <v>43892</v>
      </c>
      <c r="E15" s="1">
        <v>43903</v>
      </c>
      <c r="F15" s="6">
        <v>10</v>
      </c>
      <c r="G15" s="11">
        <v>2</v>
      </c>
      <c r="H15" s="10">
        <v>0.2</v>
      </c>
      <c r="I15" s="3">
        <v>228000</v>
      </c>
      <c r="J15" s="3">
        <v>47880</v>
      </c>
    </row>
    <row r="16" spans="1:53" x14ac:dyDescent="0.3">
      <c r="B16" t="s">
        <v>16</v>
      </c>
      <c r="C16" t="s">
        <v>13</v>
      </c>
      <c r="D16" s="1">
        <v>43878</v>
      </c>
      <c r="E16" s="1">
        <v>43881</v>
      </c>
      <c r="F16" s="6">
        <v>4</v>
      </c>
      <c r="G16" s="11">
        <v>0</v>
      </c>
      <c r="H16" s="10">
        <v>0</v>
      </c>
      <c r="I16" s="3">
        <v>147000</v>
      </c>
      <c r="J16" s="3">
        <v>0</v>
      </c>
    </row>
    <row r="17" spans="1:10" x14ac:dyDescent="0.3">
      <c r="B17" t="s">
        <v>18</v>
      </c>
      <c r="C17" t="s">
        <v>15</v>
      </c>
      <c r="D17" s="1">
        <v>43880</v>
      </c>
      <c r="E17" s="1">
        <v>43889</v>
      </c>
      <c r="F17" s="6">
        <v>8</v>
      </c>
      <c r="G17" s="11">
        <v>5</v>
      </c>
      <c r="H17" s="10">
        <v>0.625</v>
      </c>
      <c r="I17" s="3">
        <v>338000</v>
      </c>
      <c r="J17" s="3">
        <v>205123</v>
      </c>
    </row>
    <row r="18" spans="1:10" x14ac:dyDescent="0.3">
      <c r="B18" t="s">
        <v>20</v>
      </c>
      <c r="C18" t="s">
        <v>17</v>
      </c>
      <c r="D18" s="1">
        <v>43885</v>
      </c>
      <c r="E18" s="1">
        <v>43896</v>
      </c>
      <c r="F18" s="6">
        <v>10</v>
      </c>
      <c r="G18" s="11">
        <v>3</v>
      </c>
      <c r="H18" s="10">
        <v>0.3</v>
      </c>
      <c r="I18" s="3">
        <v>857000</v>
      </c>
      <c r="J18" s="3">
        <v>305949</v>
      </c>
    </row>
    <row r="19" spans="1:10" x14ac:dyDescent="0.3">
      <c r="B19" t="s">
        <v>22</v>
      </c>
      <c r="C19" t="s">
        <v>19</v>
      </c>
      <c r="D19" s="1">
        <v>43886</v>
      </c>
      <c r="E19" s="1">
        <v>43893</v>
      </c>
      <c r="F19" s="6">
        <v>6</v>
      </c>
      <c r="G19" s="11">
        <v>3</v>
      </c>
      <c r="H19" s="10">
        <v>0.5</v>
      </c>
      <c r="I19" s="3">
        <v>602000</v>
      </c>
      <c r="J19" s="3">
        <v>322371</v>
      </c>
    </row>
    <row r="20" spans="1:10" x14ac:dyDescent="0.3">
      <c r="B20" t="s">
        <v>23</v>
      </c>
      <c r="C20" t="s">
        <v>21</v>
      </c>
      <c r="D20" s="1">
        <v>43886</v>
      </c>
      <c r="E20" s="1">
        <v>43889</v>
      </c>
      <c r="F20" s="6">
        <v>4</v>
      </c>
      <c r="G20" s="11">
        <v>2</v>
      </c>
      <c r="H20" s="10">
        <v>0.5</v>
      </c>
      <c r="I20" s="3">
        <v>990000</v>
      </c>
      <c r="J20" s="3">
        <v>451440</v>
      </c>
    </row>
    <row r="21" spans="1:10" x14ac:dyDescent="0.3">
      <c r="A21" t="s">
        <v>26</v>
      </c>
      <c r="B21" t="s">
        <v>12</v>
      </c>
      <c r="C21" t="s">
        <v>19</v>
      </c>
      <c r="D21" s="1">
        <v>43878</v>
      </c>
      <c r="E21" s="1">
        <v>43882</v>
      </c>
      <c r="F21" s="6">
        <v>5</v>
      </c>
      <c r="G21" s="11">
        <v>2</v>
      </c>
      <c r="H21" s="10">
        <v>0.4</v>
      </c>
      <c r="I21" s="3">
        <v>218000</v>
      </c>
      <c r="J21" s="3">
        <v>97337</v>
      </c>
    </row>
    <row r="22" spans="1:10" x14ac:dyDescent="0.3">
      <c r="B22" t="s">
        <v>14</v>
      </c>
      <c r="C22" t="s">
        <v>21</v>
      </c>
      <c r="D22" s="1">
        <v>43878</v>
      </c>
      <c r="E22" s="1">
        <v>43885</v>
      </c>
      <c r="F22" s="6">
        <v>6</v>
      </c>
      <c r="G22" s="11">
        <v>3</v>
      </c>
      <c r="H22" s="10">
        <v>0.5</v>
      </c>
      <c r="I22" s="3">
        <v>393000</v>
      </c>
      <c r="J22" s="3">
        <v>177440</v>
      </c>
    </row>
    <row r="23" spans="1:10" x14ac:dyDescent="0.3">
      <c r="B23" t="s">
        <v>16</v>
      </c>
      <c r="C23" t="s">
        <v>13</v>
      </c>
      <c r="D23" s="1">
        <v>43879</v>
      </c>
      <c r="E23" s="1">
        <v>43892</v>
      </c>
      <c r="F23" s="6">
        <v>10</v>
      </c>
      <c r="G23" s="11">
        <v>4</v>
      </c>
      <c r="H23" s="10">
        <v>0.4</v>
      </c>
      <c r="I23" s="3">
        <v>86000</v>
      </c>
      <c r="J23" s="3">
        <v>31046</v>
      </c>
    </row>
    <row r="24" spans="1:10" x14ac:dyDescent="0.3">
      <c r="B24" t="s">
        <v>18</v>
      </c>
      <c r="C24" t="s">
        <v>15</v>
      </c>
      <c r="D24" s="1">
        <v>43882</v>
      </c>
      <c r="E24" s="1">
        <v>43894</v>
      </c>
      <c r="F24" s="6">
        <v>9</v>
      </c>
      <c r="G24" s="11">
        <v>3</v>
      </c>
      <c r="H24" s="10">
        <v>0.33333333333333331</v>
      </c>
      <c r="I24" s="3">
        <v>732000</v>
      </c>
      <c r="J24" s="3">
        <v>261324</v>
      </c>
    </row>
    <row r="25" spans="1:10" x14ac:dyDescent="0.3">
      <c r="B25" t="s">
        <v>20</v>
      </c>
      <c r="C25" t="s">
        <v>17</v>
      </c>
      <c r="D25" s="1">
        <v>43878</v>
      </c>
      <c r="E25" s="1">
        <v>43881</v>
      </c>
      <c r="F25" s="6">
        <v>4</v>
      </c>
      <c r="G25" s="11">
        <v>1</v>
      </c>
      <c r="H25" s="10">
        <v>0.25</v>
      </c>
      <c r="I25" s="3">
        <v>492000</v>
      </c>
      <c r="J25" s="3">
        <v>116850</v>
      </c>
    </row>
    <row r="26" spans="1:10" x14ac:dyDescent="0.3">
      <c r="B26" t="s">
        <v>22</v>
      </c>
      <c r="C26" t="s">
        <v>19</v>
      </c>
      <c r="D26" s="1">
        <v>43881</v>
      </c>
      <c r="E26" s="1">
        <v>43888</v>
      </c>
      <c r="F26" s="6">
        <v>6</v>
      </c>
      <c r="G26" s="11">
        <v>0</v>
      </c>
      <c r="H26" s="10">
        <v>0</v>
      </c>
      <c r="I26" s="3">
        <v>188000</v>
      </c>
      <c r="J26" s="3">
        <v>0</v>
      </c>
    </row>
    <row r="27" spans="1:10" x14ac:dyDescent="0.3">
      <c r="B27" t="s">
        <v>23</v>
      </c>
      <c r="C27" t="s">
        <v>21</v>
      </c>
      <c r="D27" s="1">
        <v>43881</v>
      </c>
      <c r="E27" s="1">
        <v>43889</v>
      </c>
      <c r="F27" s="6">
        <v>7</v>
      </c>
      <c r="G27" s="11">
        <v>3</v>
      </c>
      <c r="H27" s="10">
        <v>0.42857142857142855</v>
      </c>
      <c r="I27" s="3">
        <v>180000</v>
      </c>
      <c r="J27" s="3">
        <v>79380</v>
      </c>
    </row>
    <row r="28" spans="1:10" x14ac:dyDescent="0.3">
      <c r="B28" t="s">
        <v>24</v>
      </c>
      <c r="C28" t="s">
        <v>13</v>
      </c>
      <c r="D28" s="1">
        <v>43885</v>
      </c>
      <c r="E28" s="1">
        <v>43889</v>
      </c>
      <c r="F28" s="6">
        <v>5</v>
      </c>
      <c r="G28" s="11">
        <v>2</v>
      </c>
      <c r="H28" s="10">
        <v>0.4</v>
      </c>
      <c r="I28" s="3">
        <v>582000</v>
      </c>
      <c r="J28" s="3">
        <v>195231</v>
      </c>
    </row>
    <row r="29" spans="1:10" x14ac:dyDescent="0.3">
      <c r="B29" t="s">
        <v>27</v>
      </c>
      <c r="C29" t="s">
        <v>15</v>
      </c>
      <c r="D29" s="1">
        <v>43885</v>
      </c>
      <c r="E29" s="1">
        <v>43895</v>
      </c>
      <c r="F29" s="6">
        <v>9</v>
      </c>
      <c r="G29" s="11">
        <v>1</v>
      </c>
      <c r="H29" s="10">
        <v>0.1111111111111111</v>
      </c>
      <c r="I29" s="3">
        <v>562000</v>
      </c>
      <c r="J29" s="3">
        <v>74746</v>
      </c>
    </row>
    <row r="30" spans="1:10" x14ac:dyDescent="0.3">
      <c r="B30" t="s">
        <v>28</v>
      </c>
      <c r="C30" t="s">
        <v>17</v>
      </c>
      <c r="D30" s="1">
        <v>43885</v>
      </c>
      <c r="E30" s="1">
        <v>43892</v>
      </c>
      <c r="F30" s="6">
        <v>6</v>
      </c>
      <c r="G30" s="11">
        <v>3</v>
      </c>
      <c r="H30" s="10">
        <v>0.5</v>
      </c>
      <c r="I30" s="3">
        <v>416000</v>
      </c>
      <c r="J30" s="3">
        <v>175015</v>
      </c>
    </row>
    <row r="31" spans="1:10" x14ac:dyDescent="0.3">
      <c r="A31" t="s">
        <v>29</v>
      </c>
      <c r="B31" t="s">
        <v>12</v>
      </c>
      <c r="C31" t="s">
        <v>19</v>
      </c>
      <c r="D31" s="1">
        <v>43879</v>
      </c>
      <c r="E31" s="1">
        <v>43887</v>
      </c>
      <c r="F31" s="6">
        <v>7</v>
      </c>
      <c r="G31" s="11">
        <v>7</v>
      </c>
      <c r="H31" s="10">
        <v>1</v>
      </c>
      <c r="I31" s="3">
        <v>293000</v>
      </c>
      <c r="J31" s="3">
        <v>273001</v>
      </c>
    </row>
    <row r="32" spans="1:10" x14ac:dyDescent="0.3">
      <c r="B32" t="s">
        <v>14</v>
      </c>
      <c r="C32" t="s">
        <v>21</v>
      </c>
      <c r="D32" s="1">
        <v>43878</v>
      </c>
      <c r="E32" s="1">
        <v>43888</v>
      </c>
      <c r="F32" s="6">
        <v>9</v>
      </c>
      <c r="G32" s="11">
        <v>4</v>
      </c>
      <c r="H32" s="10">
        <v>0.44444444444444442</v>
      </c>
      <c r="I32" s="3">
        <v>224000</v>
      </c>
      <c r="J32" s="3">
        <v>57910</v>
      </c>
    </row>
    <row r="33" spans="1:10" x14ac:dyDescent="0.3">
      <c r="B33" t="s">
        <v>16</v>
      </c>
      <c r="C33" t="s">
        <v>13</v>
      </c>
      <c r="D33" s="1">
        <v>43879</v>
      </c>
      <c r="E33" s="1">
        <v>43888</v>
      </c>
      <c r="F33" s="6">
        <v>8</v>
      </c>
      <c r="G33" s="11">
        <v>0</v>
      </c>
      <c r="H33" s="10">
        <v>0</v>
      </c>
      <c r="I33" s="3">
        <v>978000</v>
      </c>
      <c r="J33" s="3">
        <v>0</v>
      </c>
    </row>
    <row r="34" spans="1:10" x14ac:dyDescent="0.3">
      <c r="B34" t="s">
        <v>18</v>
      </c>
      <c r="C34" t="s">
        <v>15</v>
      </c>
      <c r="D34" s="1">
        <v>43881</v>
      </c>
      <c r="E34" s="1">
        <v>43889</v>
      </c>
      <c r="F34" s="6">
        <v>7</v>
      </c>
      <c r="G34" s="11">
        <v>3</v>
      </c>
      <c r="H34" s="10">
        <v>0.42857142857142855</v>
      </c>
      <c r="I34" s="3">
        <v>932000</v>
      </c>
      <c r="J34" s="3">
        <v>379157</v>
      </c>
    </row>
    <row r="35" spans="1:10" x14ac:dyDescent="0.3">
      <c r="B35" t="s">
        <v>20</v>
      </c>
      <c r="C35" t="s">
        <v>17</v>
      </c>
      <c r="D35" s="1">
        <v>43882</v>
      </c>
      <c r="E35" s="1">
        <v>43887</v>
      </c>
      <c r="F35" s="6">
        <v>4</v>
      </c>
      <c r="G35" s="11">
        <v>1</v>
      </c>
      <c r="H35" s="10">
        <v>0.25</v>
      </c>
      <c r="I35" s="3">
        <v>854000</v>
      </c>
      <c r="J35" s="3">
        <v>322812</v>
      </c>
    </row>
    <row r="36" spans="1:10" x14ac:dyDescent="0.3">
      <c r="B36" t="s">
        <v>22</v>
      </c>
      <c r="C36" t="s">
        <v>19</v>
      </c>
      <c r="D36" s="1">
        <v>43882</v>
      </c>
      <c r="E36" s="1">
        <v>43889</v>
      </c>
      <c r="F36" s="6">
        <v>6</v>
      </c>
      <c r="G36" s="11">
        <v>3</v>
      </c>
      <c r="H36" s="10">
        <v>0.5</v>
      </c>
      <c r="I36" s="3">
        <v>81000</v>
      </c>
      <c r="J36" s="3">
        <v>38461</v>
      </c>
    </row>
    <row r="37" spans="1:10" x14ac:dyDescent="0.3">
      <c r="B37" t="s">
        <v>23</v>
      </c>
      <c r="C37" t="s">
        <v>21</v>
      </c>
      <c r="D37" s="1">
        <v>43885</v>
      </c>
      <c r="E37" s="1">
        <v>43892</v>
      </c>
      <c r="F37" s="6">
        <v>6</v>
      </c>
      <c r="G37" s="11">
        <v>5</v>
      </c>
      <c r="H37" s="10">
        <v>0.83333333333333337</v>
      </c>
      <c r="I37" s="3">
        <v>169000</v>
      </c>
      <c r="J37" s="3">
        <v>136468</v>
      </c>
    </row>
    <row r="38" spans="1:10" x14ac:dyDescent="0.3">
      <c r="B38" t="s">
        <v>24</v>
      </c>
      <c r="C38" t="s">
        <v>13</v>
      </c>
      <c r="D38" s="1">
        <v>43886</v>
      </c>
      <c r="E38" s="1">
        <v>43889</v>
      </c>
      <c r="F38" s="6">
        <v>4</v>
      </c>
      <c r="G38" s="11">
        <v>1</v>
      </c>
      <c r="H38" s="10">
        <v>0.25</v>
      </c>
      <c r="I38" s="3">
        <v>61000</v>
      </c>
      <c r="J38" s="3">
        <v>12078</v>
      </c>
    </row>
    <row r="39" spans="1:10" x14ac:dyDescent="0.3">
      <c r="B39" t="s">
        <v>27</v>
      </c>
      <c r="C39" t="s">
        <v>15</v>
      </c>
      <c r="D39" s="1">
        <v>43888</v>
      </c>
      <c r="E39" s="1">
        <v>43896</v>
      </c>
      <c r="F39" s="6">
        <v>7</v>
      </c>
      <c r="G39" s="11">
        <v>3</v>
      </c>
      <c r="H39" s="10">
        <v>0.42857142857142855</v>
      </c>
      <c r="I39" s="3">
        <v>645000</v>
      </c>
      <c r="J39" s="3">
        <v>273048</v>
      </c>
    </row>
    <row r="40" spans="1:10" x14ac:dyDescent="0.3">
      <c r="B40" t="s">
        <v>28</v>
      </c>
      <c r="C40" t="s">
        <v>17</v>
      </c>
      <c r="D40" s="1">
        <v>43878</v>
      </c>
      <c r="E40" s="1">
        <v>43880</v>
      </c>
      <c r="F40" s="6">
        <v>3</v>
      </c>
      <c r="G40" s="11">
        <v>3</v>
      </c>
      <c r="H40" s="10">
        <v>1</v>
      </c>
      <c r="I40" s="3">
        <v>68000</v>
      </c>
      <c r="J40" s="3">
        <v>64987</v>
      </c>
    </row>
    <row r="41" spans="1:10" x14ac:dyDescent="0.3">
      <c r="A41" t="s">
        <v>30</v>
      </c>
      <c r="B41" t="s">
        <v>12</v>
      </c>
      <c r="C41" t="s">
        <v>19</v>
      </c>
      <c r="D41" s="1">
        <v>43878</v>
      </c>
      <c r="E41" s="1">
        <v>43889</v>
      </c>
      <c r="F41" s="6">
        <v>10</v>
      </c>
      <c r="G41" s="11">
        <v>5</v>
      </c>
      <c r="H41" s="10">
        <v>0.5</v>
      </c>
      <c r="I41" s="3">
        <v>839000</v>
      </c>
      <c r="J41" s="3">
        <v>406974</v>
      </c>
    </row>
    <row r="42" spans="1:10" x14ac:dyDescent="0.3">
      <c r="B42" t="s">
        <v>14</v>
      </c>
      <c r="C42" t="s">
        <v>21</v>
      </c>
      <c r="D42" s="1">
        <v>43882</v>
      </c>
      <c r="E42" s="1">
        <v>43888</v>
      </c>
      <c r="F42" s="6">
        <v>5</v>
      </c>
      <c r="G42" s="11">
        <v>4</v>
      </c>
      <c r="H42" s="10">
        <v>0.8</v>
      </c>
      <c r="I42" s="3">
        <v>729000</v>
      </c>
      <c r="J42" s="3">
        <v>487139</v>
      </c>
    </row>
    <row r="43" spans="1:10" x14ac:dyDescent="0.3">
      <c r="B43" t="s">
        <v>16</v>
      </c>
      <c r="C43" t="s">
        <v>13</v>
      </c>
      <c r="D43" s="1">
        <v>43885</v>
      </c>
      <c r="E43" s="1">
        <v>43893</v>
      </c>
      <c r="F43" s="6">
        <v>7</v>
      </c>
      <c r="G43" s="11">
        <v>3</v>
      </c>
      <c r="H43" s="10">
        <v>0.42857142857142855</v>
      </c>
      <c r="I43" s="3">
        <v>826000</v>
      </c>
      <c r="J43" s="3">
        <v>298186</v>
      </c>
    </row>
    <row r="44" spans="1:10" x14ac:dyDescent="0.3">
      <c r="B44" t="s">
        <v>18</v>
      </c>
      <c r="C44" t="s">
        <v>15</v>
      </c>
      <c r="D44" s="1">
        <v>43887</v>
      </c>
      <c r="E44" s="1">
        <v>43895</v>
      </c>
      <c r="F44" s="6">
        <v>7</v>
      </c>
      <c r="G44" s="11">
        <v>2</v>
      </c>
      <c r="H44" s="10">
        <v>0.2857142857142857</v>
      </c>
      <c r="I44" s="3">
        <v>895000</v>
      </c>
      <c r="J44" s="3">
        <v>280583</v>
      </c>
    </row>
    <row r="45" spans="1:10" x14ac:dyDescent="0.3">
      <c r="B45" t="s">
        <v>20</v>
      </c>
      <c r="C45" t="s">
        <v>17</v>
      </c>
      <c r="D45" s="1">
        <v>43889</v>
      </c>
      <c r="E45" s="1">
        <v>43893</v>
      </c>
      <c r="F45" s="6">
        <v>3</v>
      </c>
      <c r="G45" s="11">
        <v>2</v>
      </c>
      <c r="H45" s="10">
        <v>0.66666666666666663</v>
      </c>
      <c r="I45" s="3">
        <v>341000</v>
      </c>
      <c r="J45" s="3">
        <v>129785</v>
      </c>
    </row>
    <row r="46" spans="1:10" x14ac:dyDescent="0.3">
      <c r="A46" t="s">
        <v>31</v>
      </c>
      <c r="D46"/>
      <c r="E46"/>
      <c r="F46"/>
      <c r="G46"/>
      <c r="H46"/>
      <c r="I46" s="3">
        <v>19695000</v>
      </c>
      <c r="J46" s="3">
        <v>8340291</v>
      </c>
    </row>
    <row r="47" spans="1:10" x14ac:dyDescent="0.3">
      <c r="H47" s="14"/>
    </row>
    <row r="48" spans="1:10" x14ac:dyDescent="0.3">
      <c r="H48" s="14"/>
    </row>
    <row r="49" spans="8:8" x14ac:dyDescent="0.3">
      <c r="H49" s="14"/>
    </row>
    <row r="50" spans="8:8" x14ac:dyDescent="0.3">
      <c r="H50" s="14"/>
    </row>
    <row r="51" spans="8:8" x14ac:dyDescent="0.3">
      <c r="H51" s="14"/>
    </row>
    <row r="52" spans="8:8" x14ac:dyDescent="0.3">
      <c r="H52" s="14"/>
    </row>
    <row r="53" spans="8:8" x14ac:dyDescent="0.3">
      <c r="H53" s="14"/>
    </row>
    <row r="54" spans="8:8" x14ac:dyDescent="0.3">
      <c r="H54" s="14"/>
    </row>
    <row r="55" spans="8:8" x14ac:dyDescent="0.3">
      <c r="H55" s="14"/>
    </row>
    <row r="56" spans="8:8" x14ac:dyDescent="0.3">
      <c r="H56" s="14"/>
    </row>
    <row r="57" spans="8:8" x14ac:dyDescent="0.3">
      <c r="H57" s="14"/>
    </row>
    <row r="58" spans="8:8" x14ac:dyDescent="0.3">
      <c r="H58" s="14"/>
    </row>
    <row r="59" spans="8:8" x14ac:dyDescent="0.3">
      <c r="H59" s="14"/>
    </row>
    <row r="60" spans="8:8" x14ac:dyDescent="0.3">
      <c r="H60" s="14"/>
    </row>
    <row r="61" spans="8:8" x14ac:dyDescent="0.3">
      <c r="H61" s="14"/>
    </row>
    <row r="62" spans="8:8" x14ac:dyDescent="0.3">
      <c r="H62" s="14"/>
    </row>
    <row r="63" spans="8:8" x14ac:dyDescent="0.3">
      <c r="H63" s="14"/>
    </row>
    <row r="64" spans="8:8" x14ac:dyDescent="0.3">
      <c r="H64" s="14"/>
    </row>
    <row r="65" spans="8:8" x14ac:dyDescent="0.3">
      <c r="H65" s="14"/>
    </row>
    <row r="66" spans="8:8" x14ac:dyDescent="0.3">
      <c r="H66" s="14"/>
    </row>
    <row r="67" spans="8:8" x14ac:dyDescent="0.3">
      <c r="H67" s="14"/>
    </row>
    <row r="68" spans="8:8" x14ac:dyDescent="0.3">
      <c r="H68" s="14"/>
    </row>
    <row r="69" spans="8:8" x14ac:dyDescent="0.3">
      <c r="H69" s="14"/>
    </row>
    <row r="70" spans="8:8" x14ac:dyDescent="0.3">
      <c r="H70" s="14"/>
    </row>
    <row r="71" spans="8:8" x14ac:dyDescent="0.3">
      <c r="H71" s="14"/>
    </row>
    <row r="72" spans="8:8" x14ac:dyDescent="0.3">
      <c r="H72" s="14"/>
    </row>
    <row r="73" spans="8:8" x14ac:dyDescent="0.3">
      <c r="H73" s="14"/>
    </row>
    <row r="74" spans="8:8" x14ac:dyDescent="0.3">
      <c r="H74" s="14"/>
    </row>
    <row r="75" spans="8:8" x14ac:dyDescent="0.3">
      <c r="H75" s="14"/>
    </row>
    <row r="76" spans="8:8" x14ac:dyDescent="0.3">
      <c r="H76" s="14"/>
    </row>
    <row r="77" spans="8:8" x14ac:dyDescent="0.3">
      <c r="H77" s="14"/>
    </row>
    <row r="78" spans="8:8" x14ac:dyDescent="0.3">
      <c r="H78" s="14"/>
    </row>
    <row r="79" spans="8:8" x14ac:dyDescent="0.3">
      <c r="H79" s="14"/>
    </row>
    <row r="80" spans="8:8" x14ac:dyDescent="0.3">
      <c r="H80" s="14"/>
    </row>
    <row r="81" spans="8:8" x14ac:dyDescent="0.3">
      <c r="H81" s="14"/>
    </row>
    <row r="82" spans="8:8" x14ac:dyDescent="0.3">
      <c r="H82" s="14"/>
    </row>
    <row r="83" spans="8:8" x14ac:dyDescent="0.3">
      <c r="H83" s="14"/>
    </row>
    <row r="84" spans="8:8" x14ac:dyDescent="0.3">
      <c r="H84" s="14"/>
    </row>
    <row r="85" spans="8:8" x14ac:dyDescent="0.3">
      <c r="H85" s="14"/>
    </row>
  </sheetData>
  <conditionalFormatting sqref="H6:H51">
    <cfRule type="dataBar" priority="5">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5" priority="2" stopIfTrue="1">
      <formula>$A6="Grand Total"</formula>
    </cfRule>
    <cfRule type="expression" dxfId="4" priority="3" stopIfTrue="1">
      <formula>AND(WEEKDAY(K$5,2)&gt;5,$B6&lt;&gt;"")</formula>
    </cfRule>
    <cfRule type="expression" dxfId="3" priority="4">
      <formula>AND(K$5&gt;=$D6,WORKDAY.INTL($D6,$G6,1)-1&gt;=K$5)</formula>
    </cfRule>
    <cfRule type="expression" dxfId="2" priority="6" stopIfTrue="1">
      <formula>AND(K$5&gt;=WORKDAY.INTL($D6,$G6,1),$H6=0,K$5&lt;=$E6)</formula>
    </cfRule>
    <cfRule type="expression" dxfId="1" priority="7">
      <formula>AND(K$5&gt;=WORKDAY.INTL($D6,$G6,1),$H6&lt;&gt;1,K$5&lt;=$E6)</formula>
    </cfRule>
  </conditionalFormatting>
  <conditionalFormatting sqref="K5:AQ5">
    <cfRule type="expression" dxfId="0" priority="8">
      <formula>K$5&lt;&gt;""</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541020</xdr:colOff>
                    <xdr:row>0</xdr:row>
                    <xdr:rowOff>99060</xdr:rowOff>
                  </from>
                  <to>
                    <xdr:col>9</xdr:col>
                    <xdr:colOff>647700</xdr:colOff>
                    <xdr:row>0</xdr:row>
                    <xdr:rowOff>335280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topLeftCell="C1" workbookViewId="0">
      <selection activeCell="F3" sqref="F3"/>
    </sheetView>
  </sheetViews>
  <sheetFormatPr defaultRowHeight="14.4" x14ac:dyDescent="0.3"/>
  <cols>
    <col min="1" max="1" width="13.88671875" bestFit="1" customWidth="1"/>
    <col min="2" max="3" width="10.5546875" customWidth="1"/>
    <col min="4" max="4" width="7.5546875" customWidth="1"/>
    <col min="5" max="5" width="11.109375" bestFit="1" customWidth="1"/>
    <col min="7" max="7" width="59.5546875" bestFit="1" customWidth="1"/>
    <col min="8" max="8" width="5.6640625" customWidth="1"/>
    <col min="9" max="9" width="22.109375" bestFit="1" customWidth="1"/>
    <col min="10" max="10" width="8.33203125" customWidth="1"/>
    <col min="11" max="11" width="2" customWidth="1"/>
    <col min="12" max="12" width="15.5546875" bestFit="1" customWidth="1"/>
    <col min="14" max="14" width="11.5546875" customWidth="1"/>
    <col min="15" max="15" width="8.44140625" customWidth="1"/>
    <col min="16" max="16" width="17" bestFit="1" customWidth="1"/>
  </cols>
  <sheetData>
    <row r="1" spans="1:16" s="9" customFormat="1" ht="21" customHeight="1" x14ac:dyDescent="0.3">
      <c r="A1" s="40" t="s">
        <v>32</v>
      </c>
      <c r="B1" s="33"/>
      <c r="C1" s="33"/>
      <c r="E1" s="40" t="s">
        <v>33</v>
      </c>
      <c r="F1" s="33"/>
      <c r="G1" s="33"/>
      <c r="I1" s="40" t="s">
        <v>34</v>
      </c>
      <c r="J1" s="33"/>
      <c r="K1" s="33"/>
      <c r="L1" s="33"/>
      <c r="M1" s="33"/>
      <c r="N1" s="33"/>
      <c r="P1" s="41" t="s">
        <v>35</v>
      </c>
    </row>
    <row r="2" spans="1:16" x14ac:dyDescent="0.3">
      <c r="B2" t="s">
        <v>10</v>
      </c>
      <c r="C2" t="s">
        <v>9</v>
      </c>
      <c r="E2" s="5" t="s">
        <v>36</v>
      </c>
      <c r="F2" s="6">
        <f>COUNTIF(Dashboard!H6:H51,"="&amp;0)</f>
        <v>4</v>
      </c>
      <c r="G2" s="5" t="str">
        <f ca="1">_xlfn.FORMULATEXT(F2)</f>
        <v>=COUNTIF(Dashboard!H6:H51,"="&amp;0)</v>
      </c>
      <c r="I2" s="4" t="s">
        <v>37</v>
      </c>
      <c r="L2" s="18" t="s">
        <v>38</v>
      </c>
      <c r="M2" s="36" t="s">
        <v>39</v>
      </c>
      <c r="N2" s="37" t="s">
        <v>40</v>
      </c>
      <c r="P2">
        <v>0</v>
      </c>
    </row>
    <row r="3" spans="1:16" x14ac:dyDescent="0.3">
      <c r="A3" t="s">
        <v>41</v>
      </c>
      <c r="B3" s="22">
        <v>8340291</v>
      </c>
      <c r="C3" s="22">
        <v>19695000</v>
      </c>
      <c r="E3" s="5" t="s">
        <v>42</v>
      </c>
      <c r="F3" s="6">
        <f>COUNTIFS(Dashboard!H6:H51,"&lt;&gt;"&amp;0,Dashboard!H6:H51,"&lt;"&amp;1)</f>
        <v>33</v>
      </c>
      <c r="G3" s="5" t="str">
        <f ca="1">_xlfn.FORMULATEXT(F3)</f>
        <v>=COUNTIFS(Dashboard!H6:H51,"&lt;&gt;"&amp;0,Dashboard!H6:H51,"&lt;"&amp;1)</v>
      </c>
      <c r="I3" s="5" t="s">
        <v>43</v>
      </c>
      <c r="J3">
        <v>112</v>
      </c>
      <c r="L3" t="s">
        <v>44</v>
      </c>
      <c r="M3" s="35">
        <f>J3/$J$4</f>
        <v>0.42105263157894735</v>
      </c>
      <c r="N3" s="2" t="str">
        <f ca="1">_xlfn.FORMULATEXT(M3)</f>
        <v>=J3/$J$4</v>
      </c>
    </row>
    <row r="4" spans="1:16" x14ac:dyDescent="0.3">
      <c r="A4" t="s">
        <v>45</v>
      </c>
      <c r="B4" s="2">
        <f>GETPIVOTDATA("Actual ",$B$2)/GETPIVOTDATA("Budget ",$B$2)</f>
        <v>0.42347250571210965</v>
      </c>
      <c r="C4" s="2">
        <f>1-B4</f>
        <v>0.57652749428789041</v>
      </c>
      <c r="E4" t="s">
        <v>46</v>
      </c>
      <c r="F4" s="6">
        <f>COUNTIF(Dashboard!H6:H51,"="&amp;1)</f>
        <v>3</v>
      </c>
      <c r="G4" s="5" t="str">
        <f ca="1">_xlfn.FORMULATEXT(F4)</f>
        <v>=COUNTIF(Dashboard!H6:H51,"="&amp;1)</v>
      </c>
      <c r="I4" s="5" t="s">
        <v>47</v>
      </c>
      <c r="J4">
        <v>266</v>
      </c>
      <c r="L4" t="s">
        <v>48</v>
      </c>
      <c r="M4" s="35">
        <f>1-M3</f>
        <v>0.57894736842105265</v>
      </c>
      <c r="N4" s="2" t="str">
        <f ca="1">_xlfn.FORMULATEXT(M4)</f>
        <v>=1-M3</v>
      </c>
    </row>
    <row r="5" spans="1:16" x14ac:dyDescent="0.3">
      <c r="C5" t="str">
        <f ca="1">_xlfn.FORMULATEXT(C4)</f>
        <v>=1-B4</v>
      </c>
      <c r="D5" s="2"/>
      <c r="E5" t="s">
        <v>49</v>
      </c>
      <c r="F5" s="32">
        <f>F3+F2</f>
        <v>37</v>
      </c>
      <c r="G5" s="5" t="str">
        <f ca="1">_xlfn.FORMULATEXT(F5)</f>
        <v>=F3+F2</v>
      </c>
      <c r="L5" s="2"/>
      <c r="M5" s="2"/>
      <c r="N5" s="2"/>
    </row>
    <row r="6" spans="1:16" x14ac:dyDescent="0.3">
      <c r="E6" t="s">
        <v>50</v>
      </c>
      <c r="F6" s="6">
        <f>COUNTA(Dashboard!B6:B50)</f>
        <v>40</v>
      </c>
      <c r="G6" s="5" t="str">
        <f ca="1">_xlfn.FORMULATEXT(F6)</f>
        <v>=COUNTA(Dashboard!B6:B50)</v>
      </c>
    </row>
    <row r="11" spans="1:16" x14ac:dyDescent="0.3">
      <c r="E11" s="4"/>
      <c r="F11" s="4"/>
      <c r="G11" s="4"/>
      <c r="L11" s="4"/>
      <c r="M11" s="4"/>
      <c r="N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topLeftCell="B1" workbookViewId="0">
      <selection activeCell="H3" sqref="H3"/>
    </sheetView>
  </sheetViews>
  <sheetFormatPr defaultRowHeight="14.4" x14ac:dyDescent="0.3"/>
  <cols>
    <col min="1" max="1" width="10" customWidth="1"/>
    <col min="2" max="2" width="11.5546875" customWidth="1"/>
    <col min="3" max="3" width="13.109375" customWidth="1"/>
    <col min="4" max="4" width="12" style="20" bestFit="1" customWidth="1"/>
    <col min="5" max="5" width="11.6640625" customWidth="1"/>
    <col min="6" max="6" width="11.109375" style="1" bestFit="1" customWidth="1"/>
    <col min="7" max="7" width="17.5546875" style="3" bestFit="1" customWidth="1"/>
    <col min="8" max="8" width="11.109375" customWidth="1"/>
    <col min="9" max="10" width="10.33203125" customWidth="1"/>
    <col min="12" max="12" width="23.5546875" bestFit="1" customWidth="1"/>
  </cols>
  <sheetData>
    <row r="1" spans="1:12" x14ac:dyDescent="0.3">
      <c r="A1" t="s">
        <v>1</v>
      </c>
      <c r="B1" t="s">
        <v>2</v>
      </c>
      <c r="C1" t="s">
        <v>3</v>
      </c>
      <c r="D1" s="20" t="s">
        <v>4</v>
      </c>
      <c r="E1" t="s">
        <v>6</v>
      </c>
      <c r="F1" s="1" t="s">
        <v>5</v>
      </c>
      <c r="G1" s="3" t="s">
        <v>51</v>
      </c>
      <c r="H1" t="s">
        <v>8</v>
      </c>
      <c r="I1" t="s">
        <v>52</v>
      </c>
      <c r="J1" t="s">
        <v>53</v>
      </c>
    </row>
    <row r="2" spans="1:12" x14ac:dyDescent="0.3">
      <c r="A2" t="s">
        <v>26</v>
      </c>
      <c r="B2" t="s">
        <v>12</v>
      </c>
      <c r="C2" t="s">
        <v>19</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3">
      <c r="A3" t="s">
        <v>26</v>
      </c>
      <c r="B3" t="s">
        <v>14</v>
      </c>
      <c r="C3" t="s">
        <v>21</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3">
      <c r="A4" t="s">
        <v>26</v>
      </c>
      <c r="B4" t="s">
        <v>16</v>
      </c>
      <c r="C4" t="s">
        <v>13</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3">
      <c r="A5" t="s">
        <v>26</v>
      </c>
      <c r="B5" t="s">
        <v>18</v>
      </c>
      <c r="C5" t="s">
        <v>15</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3">
      <c r="A6" t="s">
        <v>26</v>
      </c>
      <c r="B6" t="s">
        <v>20</v>
      </c>
      <c r="C6" t="s">
        <v>17</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3">
      <c r="A7" t="s">
        <v>26</v>
      </c>
      <c r="B7" t="s">
        <v>22</v>
      </c>
      <c r="C7" t="s">
        <v>19</v>
      </c>
      <c r="D7" s="1">
        <v>43881</v>
      </c>
      <c r="E7">
        <v>6</v>
      </c>
      <c r="F7" s="1">
        <f>WORKDAY.INTL(Table1[[#This Row],[Start Date]]-1,Table1[[#This Row],[Duration]],1)</f>
        <v>43888</v>
      </c>
      <c r="G7" s="3">
        <v>0</v>
      </c>
      <c r="H7" s="2">
        <f>Table1[[#This Row],[Days completed]]/Table1[[#This Row],[Duration]]</f>
        <v>0</v>
      </c>
      <c r="I7" s="3">
        <v>188000</v>
      </c>
      <c r="J7" s="3">
        <v>0</v>
      </c>
      <c r="L7" s="2"/>
    </row>
    <row r="8" spans="1:12" x14ac:dyDescent="0.3">
      <c r="A8" t="s">
        <v>26</v>
      </c>
      <c r="B8" t="s">
        <v>23</v>
      </c>
      <c r="C8" t="s">
        <v>21</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3">
      <c r="A9" t="s">
        <v>26</v>
      </c>
      <c r="B9" t="s">
        <v>24</v>
      </c>
      <c r="C9" t="s">
        <v>13</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3">
      <c r="A10" t="s">
        <v>26</v>
      </c>
      <c r="B10" t="s">
        <v>27</v>
      </c>
      <c r="C10" t="s">
        <v>15</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3">
      <c r="A11" t="s">
        <v>26</v>
      </c>
      <c r="B11" t="s">
        <v>28</v>
      </c>
      <c r="C11" t="s">
        <v>17</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3">
      <c r="A12" t="s">
        <v>29</v>
      </c>
      <c r="B12" t="s">
        <v>12</v>
      </c>
      <c r="C12" t="s">
        <v>19</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3">
      <c r="A13" t="s">
        <v>29</v>
      </c>
      <c r="B13" t="s">
        <v>14</v>
      </c>
      <c r="C13" t="s">
        <v>21</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3">
      <c r="A14" t="s">
        <v>29</v>
      </c>
      <c r="B14" t="s">
        <v>16</v>
      </c>
      <c r="C14" t="s">
        <v>13</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3">
      <c r="A15" t="s">
        <v>29</v>
      </c>
      <c r="B15" t="s">
        <v>18</v>
      </c>
      <c r="C15" t="s">
        <v>15</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3">
      <c r="A16" t="s">
        <v>29</v>
      </c>
      <c r="B16" t="s">
        <v>20</v>
      </c>
      <c r="C16" t="s">
        <v>17</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3">
      <c r="A17" t="s">
        <v>29</v>
      </c>
      <c r="B17" t="s">
        <v>22</v>
      </c>
      <c r="C17" t="s">
        <v>19</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3">
      <c r="A18" t="s">
        <v>29</v>
      </c>
      <c r="B18" t="s">
        <v>23</v>
      </c>
      <c r="C18" t="s">
        <v>21</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3">
      <c r="A19" t="s">
        <v>29</v>
      </c>
      <c r="B19" t="s">
        <v>24</v>
      </c>
      <c r="C19" t="s">
        <v>13</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3">
      <c r="A20" t="s">
        <v>29</v>
      </c>
      <c r="B20" t="s">
        <v>27</v>
      </c>
      <c r="C20" t="s">
        <v>15</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3">
      <c r="A21" t="s">
        <v>29</v>
      </c>
      <c r="B21" t="s">
        <v>28</v>
      </c>
      <c r="C21" t="s">
        <v>17</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3">
      <c r="A22" t="s">
        <v>30</v>
      </c>
      <c r="B22" t="s">
        <v>12</v>
      </c>
      <c r="C22" t="s">
        <v>19</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3">
      <c r="A23" t="s">
        <v>30</v>
      </c>
      <c r="B23" t="s">
        <v>14</v>
      </c>
      <c r="C23" t="s">
        <v>21</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3">
      <c r="A24" t="s">
        <v>30</v>
      </c>
      <c r="B24" t="s">
        <v>16</v>
      </c>
      <c r="C24" t="s">
        <v>13</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3">
      <c r="A25" t="s">
        <v>30</v>
      </c>
      <c r="B25" t="s">
        <v>18</v>
      </c>
      <c r="C25" t="s">
        <v>15</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3">
      <c r="A26" t="s">
        <v>30</v>
      </c>
      <c r="B26" t="s">
        <v>20</v>
      </c>
      <c r="C26" t="s">
        <v>17</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3">
      <c r="A27" t="s">
        <v>25</v>
      </c>
      <c r="B27" t="s">
        <v>12</v>
      </c>
      <c r="C27" t="s">
        <v>19</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3">
      <c r="A28" t="s">
        <v>25</v>
      </c>
      <c r="B28" t="s">
        <v>14</v>
      </c>
      <c r="C28" t="s">
        <v>21</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3">
      <c r="A29" t="s">
        <v>25</v>
      </c>
      <c r="B29" t="s">
        <v>16</v>
      </c>
      <c r="C29" t="s">
        <v>13</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3">
      <c r="A30" t="s">
        <v>25</v>
      </c>
      <c r="B30" t="s">
        <v>18</v>
      </c>
      <c r="C30" t="s">
        <v>15</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3">
      <c r="A31" t="s">
        <v>25</v>
      </c>
      <c r="B31" t="s">
        <v>20</v>
      </c>
      <c r="C31" t="s">
        <v>17</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3">
      <c r="A32" t="s">
        <v>25</v>
      </c>
      <c r="B32" t="s">
        <v>22</v>
      </c>
      <c r="C32" t="s">
        <v>19</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3">
      <c r="A33" t="s">
        <v>25</v>
      </c>
      <c r="B33" t="s">
        <v>23</v>
      </c>
      <c r="C33" t="s">
        <v>21</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3">
      <c r="A34" t="s">
        <v>11</v>
      </c>
      <c r="B34" t="s">
        <v>12</v>
      </c>
      <c r="C34" t="s">
        <v>13</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3">
      <c r="A35" t="s">
        <v>11</v>
      </c>
      <c r="B35" t="s">
        <v>14</v>
      </c>
      <c r="C35" t="s">
        <v>15</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3">
      <c r="A36" t="s">
        <v>11</v>
      </c>
      <c r="B36" t="s">
        <v>16</v>
      </c>
      <c r="C36" t="s">
        <v>17</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3">
      <c r="A37" t="s">
        <v>11</v>
      </c>
      <c r="B37" t="s">
        <v>18</v>
      </c>
      <c r="C37" t="s">
        <v>19</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3">
      <c r="A38" t="s">
        <v>11</v>
      </c>
      <c r="B38" t="s">
        <v>20</v>
      </c>
      <c r="C38" t="s">
        <v>21</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3">
      <c r="A39" t="s">
        <v>11</v>
      </c>
      <c r="B39" t="s">
        <v>22</v>
      </c>
      <c r="C39" t="s">
        <v>13</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3">
      <c r="A40" t="s">
        <v>11</v>
      </c>
      <c r="B40" t="s">
        <v>23</v>
      </c>
      <c r="C40" t="s">
        <v>15</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3">
      <c r="A41" t="s">
        <v>11</v>
      </c>
      <c r="B41" t="s">
        <v>24</v>
      </c>
      <c r="C41" t="s">
        <v>17</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A24D6-D9CA-49D9-9F28-D1AC1AB12854}">
  <sheetPr codeName="Sheet5"/>
  <dimension ref="A1:D244"/>
  <sheetViews>
    <sheetView showGridLines="0" topLeftCell="A139" zoomScaleNormal="100" workbookViewId="0">
      <selection activeCell="P11" sqref="P11"/>
    </sheetView>
  </sheetViews>
  <sheetFormatPr defaultColWidth="9.109375" defaultRowHeight="16.8" x14ac:dyDescent="0.4"/>
  <cols>
    <col min="1" max="1" width="9.109375" style="43"/>
    <col min="2" max="16384" width="9.109375" style="31"/>
  </cols>
  <sheetData>
    <row r="1" spans="1:2" ht="24.6" x14ac:dyDescent="0.55000000000000004">
      <c r="A1" s="42" t="s">
        <v>96</v>
      </c>
    </row>
    <row r="3" spans="1:2" x14ac:dyDescent="0.4">
      <c r="A3" s="43" t="s">
        <v>54</v>
      </c>
      <c r="B3" s="31" t="s">
        <v>55</v>
      </c>
    </row>
    <row r="5" spans="1:2" x14ac:dyDescent="0.4">
      <c r="A5" s="43" t="s">
        <v>56</v>
      </c>
      <c r="B5" s="31" t="s">
        <v>57</v>
      </c>
    </row>
    <row r="6" spans="1:2" x14ac:dyDescent="0.4">
      <c r="A6" s="43">
        <v>2.0099999999999998</v>
      </c>
      <c r="B6" s="31" t="s">
        <v>58</v>
      </c>
    </row>
    <row r="38" spans="1:2" x14ac:dyDescent="0.4">
      <c r="A38" s="43">
        <v>2.02</v>
      </c>
      <c r="B38" s="31" t="s">
        <v>59</v>
      </c>
    </row>
    <row r="39" spans="1:2" x14ac:dyDescent="0.4">
      <c r="A39" s="43">
        <v>2.0299999999999998</v>
      </c>
      <c r="B39" s="31" t="s">
        <v>60</v>
      </c>
    </row>
    <row r="40" spans="1:2" x14ac:dyDescent="0.4">
      <c r="A40" s="43">
        <v>2.04</v>
      </c>
      <c r="B40" s="31" t="s">
        <v>61</v>
      </c>
    </row>
    <row r="41" spans="1:2" x14ac:dyDescent="0.4">
      <c r="A41" s="43">
        <v>2.0499999999999998</v>
      </c>
      <c r="B41" s="31" t="s">
        <v>62</v>
      </c>
    </row>
    <row r="50" spans="1:2" x14ac:dyDescent="0.4">
      <c r="A50" s="43" t="s">
        <v>63</v>
      </c>
      <c r="B50" s="31" t="s">
        <v>64</v>
      </c>
    </row>
    <row r="51" spans="1:2" x14ac:dyDescent="0.4">
      <c r="B51"/>
    </row>
    <row r="59" spans="1:2" x14ac:dyDescent="0.4">
      <c r="B59" s="31" t="s">
        <v>65</v>
      </c>
    </row>
    <row r="61" spans="1:2" x14ac:dyDescent="0.4">
      <c r="A61" s="43" t="s">
        <v>66</v>
      </c>
      <c r="B61" s="31" t="s">
        <v>67</v>
      </c>
    </row>
    <row r="64" spans="1:2" x14ac:dyDescent="0.4">
      <c r="A64" s="31"/>
    </row>
    <row r="69" spans="1:4" x14ac:dyDescent="0.4">
      <c r="D69" s="31" t="s">
        <v>68</v>
      </c>
    </row>
    <row r="71" spans="1:4" x14ac:dyDescent="0.4">
      <c r="A71" s="43" t="s">
        <v>69</v>
      </c>
      <c r="B71" s="31" t="s">
        <v>70</v>
      </c>
    </row>
    <row r="75" spans="1:4" x14ac:dyDescent="0.4">
      <c r="A75" s="31"/>
    </row>
    <row r="81" spans="1:2" x14ac:dyDescent="0.4">
      <c r="B81" s="31" t="s">
        <v>71</v>
      </c>
    </row>
    <row r="82" spans="1:2" x14ac:dyDescent="0.4">
      <c r="B82" s="31" t="s">
        <v>72</v>
      </c>
    </row>
    <row r="83" spans="1:2" x14ac:dyDescent="0.4">
      <c r="B83" s="31" t="s">
        <v>73</v>
      </c>
    </row>
    <row r="85" spans="1:2" x14ac:dyDescent="0.4">
      <c r="A85" s="43" t="s">
        <v>74</v>
      </c>
      <c r="B85" s="31" t="s">
        <v>75</v>
      </c>
    </row>
    <row r="100" spans="1:2" x14ac:dyDescent="0.4">
      <c r="A100" s="43" t="s">
        <v>76</v>
      </c>
      <c r="B100" s="31" t="s">
        <v>77</v>
      </c>
    </row>
    <row r="102" spans="1:2" x14ac:dyDescent="0.4">
      <c r="B102" s="38" t="s">
        <v>78</v>
      </c>
    </row>
    <row r="104" spans="1:2" x14ac:dyDescent="0.4">
      <c r="A104" s="43" t="s">
        <v>79</v>
      </c>
      <c r="B104" s="31" t="s">
        <v>80</v>
      </c>
    </row>
    <row r="121" spans="1:2" x14ac:dyDescent="0.4">
      <c r="A121" s="43" t="s">
        <v>81</v>
      </c>
      <c r="B121" s="31" t="s">
        <v>82</v>
      </c>
    </row>
    <row r="122" spans="1:2" x14ac:dyDescent="0.4">
      <c r="B122" s="39" t="s">
        <v>83</v>
      </c>
    </row>
    <row r="124" spans="1:2" x14ac:dyDescent="0.4">
      <c r="B124" s="38" t="s">
        <v>84</v>
      </c>
    </row>
    <row r="126" spans="1:2" x14ac:dyDescent="0.4">
      <c r="A126" s="43" t="s">
        <v>85</v>
      </c>
      <c r="B126" s="31" t="s">
        <v>86</v>
      </c>
    </row>
    <row r="128" spans="1:2" x14ac:dyDescent="0.4">
      <c r="A128" s="43">
        <v>10.1</v>
      </c>
      <c r="B128" s="31" t="s">
        <v>87</v>
      </c>
    </row>
    <row r="134" spans="1:2" x14ac:dyDescent="0.4">
      <c r="A134" s="43">
        <v>10.199999999999999</v>
      </c>
      <c r="B134" s="31" t="s">
        <v>88</v>
      </c>
    </row>
    <row r="152" spans="1:2" x14ac:dyDescent="0.4">
      <c r="A152" s="43">
        <v>10.3</v>
      </c>
      <c r="B152" s="31" t="s">
        <v>89</v>
      </c>
    </row>
    <row r="171" spans="1:2" x14ac:dyDescent="0.4">
      <c r="A171" s="43">
        <v>10.4</v>
      </c>
      <c r="B171" s="31" t="s">
        <v>90</v>
      </c>
    </row>
    <row r="189" spans="1:2" x14ac:dyDescent="0.4">
      <c r="A189" s="43">
        <v>10.5</v>
      </c>
      <c r="B189" s="31" t="s">
        <v>91</v>
      </c>
    </row>
    <row r="207" spans="1:2" x14ac:dyDescent="0.4">
      <c r="A207" s="43">
        <v>10.6</v>
      </c>
      <c r="B207" s="31" t="s">
        <v>92</v>
      </c>
    </row>
    <row r="226" spans="1:2" x14ac:dyDescent="0.4">
      <c r="A226" s="43">
        <v>10.7</v>
      </c>
      <c r="B226" s="31" t="s">
        <v>93</v>
      </c>
    </row>
    <row r="244" spans="1:2" x14ac:dyDescent="0.4">
      <c r="A244" s="43" t="s">
        <v>94</v>
      </c>
      <c r="B244" s="31" t="s">
        <v>95</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Dashboard</vt:lpstr>
      <vt:lpstr>Workings</vt:lpstr>
      <vt:lpstr>Data</vt:lpstr>
      <vt:lpstr>Steps Involved</vt:lpstr>
      <vt:lpstr>Dashboard!Print_Area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Mynda Treacy</dc:creator>
  <cp:keywords/>
  <dc:description/>
  <cp:lastModifiedBy>Madhavan vijaykumar</cp:lastModifiedBy>
  <cp:revision/>
  <dcterms:created xsi:type="dcterms:W3CDTF">2019-08-20T08:51:45Z</dcterms:created>
  <dcterms:modified xsi:type="dcterms:W3CDTF">2024-02-02T05:13:00Z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