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B317B8D-5B48-44E8-88AE-65956C40274B}" xr6:coauthVersionLast="47" xr6:coauthVersionMax="47" xr10:uidLastSave="{00000000-0000-0000-0000-000000000000}"/>
  <bookViews>
    <workbookView xWindow="1140" yWindow="1560" windowWidth="13406" windowHeight="12009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W5" i="1"/>
  <c r="O5" i="1"/>
  <c r="P5" i="1"/>
  <c r="Q5" i="1"/>
  <c r="R5" i="1"/>
  <c r="S5" i="1"/>
  <c r="T5" i="1"/>
  <c r="U5" i="1"/>
  <c r="V5" i="1"/>
  <c r="N5" i="1"/>
  <c r="O3" i="1"/>
  <c r="P3" i="1"/>
  <c r="Q3" i="1"/>
  <c r="R3" i="1"/>
  <c r="S3" i="1"/>
  <c r="T3" i="1"/>
  <c r="U3" i="1"/>
  <c r="V3" i="1"/>
  <c r="W3" i="1"/>
  <c r="N3" i="1"/>
  <c r="A6" i="1"/>
  <c r="D6" i="1" s="1"/>
  <c r="B6" i="1"/>
  <c r="E6" i="1" s="1"/>
  <c r="C6" i="1"/>
  <c r="A7" i="1"/>
  <c r="C7" i="1" s="1"/>
  <c r="B7" i="1"/>
  <c r="E7" i="1" s="1"/>
  <c r="A8" i="1"/>
  <c r="B8" i="1"/>
  <c r="G44" i="1" s="1"/>
  <c r="D8" i="1"/>
  <c r="E8" i="1"/>
  <c r="B15" i="1"/>
  <c r="A15" i="1"/>
  <c r="D15" i="1" s="1"/>
  <c r="B14" i="1"/>
  <c r="G50" i="1" s="1"/>
  <c r="B13" i="1"/>
  <c r="G49" i="1" s="1"/>
  <c r="B12" i="1"/>
  <c r="G48" i="1" s="1"/>
  <c r="B11" i="1"/>
  <c r="G47" i="1" s="1"/>
  <c r="B10" i="1"/>
  <c r="G46" i="1" s="1"/>
  <c r="B9" i="1"/>
  <c r="G45" i="1" s="1"/>
  <c r="A14" i="1"/>
  <c r="D14" i="1" s="1"/>
  <c r="A13" i="1"/>
  <c r="D13" i="1" s="1"/>
  <c r="A12" i="1"/>
  <c r="A11" i="1"/>
  <c r="A10" i="1"/>
  <c r="A9" i="1"/>
  <c r="G43" i="1" l="1"/>
  <c r="C8" i="1"/>
  <c r="D7" i="1"/>
  <c r="C11" i="1"/>
  <c r="B51" i="1"/>
  <c r="E51" i="1" s="1"/>
  <c r="G51" i="1"/>
  <c r="E14" i="1"/>
  <c r="B42" i="1"/>
  <c r="E42" i="1" s="1"/>
  <c r="G42" i="1"/>
  <c r="C13" i="1"/>
  <c r="A70" i="1"/>
  <c r="F49" i="1"/>
  <c r="A49" i="1"/>
  <c r="A64" i="1"/>
  <c r="A43" i="1"/>
  <c r="F43" i="1"/>
  <c r="E33" i="1"/>
  <c r="B47" i="1"/>
  <c r="E47" i="1" s="1"/>
  <c r="A65" i="1"/>
  <c r="A44" i="1"/>
  <c r="F44" i="1"/>
  <c r="E34" i="1"/>
  <c r="B48" i="1"/>
  <c r="E48" i="1" s="1"/>
  <c r="E11" i="1"/>
  <c r="C9" i="1"/>
  <c r="A66" i="1"/>
  <c r="A45" i="1"/>
  <c r="F45" i="1"/>
  <c r="E35" i="1"/>
  <c r="B49" i="1"/>
  <c r="E49" i="1" s="1"/>
  <c r="C10" i="1"/>
  <c r="A67" i="1"/>
  <c r="F46" i="1"/>
  <c r="A46" i="1"/>
  <c r="E36" i="1"/>
  <c r="B50" i="1"/>
  <c r="E50" i="1" s="1"/>
  <c r="D11" i="1"/>
  <c r="A68" i="1"/>
  <c r="F47" i="1"/>
  <c r="A47" i="1"/>
  <c r="C15" i="1"/>
  <c r="A72" i="1"/>
  <c r="F51" i="1"/>
  <c r="A51" i="1"/>
  <c r="C12" i="1"/>
  <c r="A69" i="1"/>
  <c r="F48" i="1"/>
  <c r="A48" i="1"/>
  <c r="C14" i="1"/>
  <c r="A71" i="1"/>
  <c r="F50" i="1"/>
  <c r="A50" i="1"/>
  <c r="E29" i="1"/>
  <c r="B43" i="1"/>
  <c r="E43" i="1" s="1"/>
  <c r="E30" i="1"/>
  <c r="B44" i="1"/>
  <c r="E44" i="1" s="1"/>
  <c r="B18" i="1"/>
  <c r="B63" i="1"/>
  <c r="A63" i="1"/>
  <c r="F42" i="1"/>
  <c r="A42" i="1"/>
  <c r="E31" i="1"/>
  <c r="B45" i="1"/>
  <c r="E45" i="1" s="1"/>
  <c r="E32" i="1"/>
  <c r="B46" i="1"/>
  <c r="E46" i="1" s="1"/>
  <c r="E13" i="1"/>
  <c r="E37" i="1"/>
  <c r="B37" i="1"/>
  <c r="E9" i="1"/>
  <c r="E10" i="1"/>
  <c r="D12" i="1"/>
  <c r="E12" i="1"/>
  <c r="G37" i="1"/>
  <c r="H37" i="1"/>
  <c r="D37" i="1"/>
  <c r="A37" i="1"/>
  <c r="D10" i="1"/>
  <c r="B17" i="1"/>
  <c r="F18" i="1" s="1"/>
  <c r="D9" i="1"/>
  <c r="A16" i="1"/>
  <c r="B16" i="1"/>
  <c r="E15" i="1"/>
  <c r="H29" i="1"/>
  <c r="H30" i="1"/>
  <c r="H31" i="1"/>
  <c r="H32" i="1"/>
  <c r="H33" i="1"/>
  <c r="H34" i="1"/>
  <c r="H35" i="1"/>
  <c r="H36" i="1"/>
  <c r="G29" i="1"/>
  <c r="G30" i="1"/>
  <c r="G31" i="1"/>
  <c r="G32" i="1"/>
  <c r="G33" i="1"/>
  <c r="G34" i="1"/>
  <c r="G35" i="1"/>
  <c r="G36" i="1"/>
  <c r="H28" i="1"/>
  <c r="G28" i="1"/>
  <c r="E28" i="1"/>
  <c r="D29" i="1"/>
  <c r="D30" i="1"/>
  <c r="D31" i="1"/>
  <c r="D32" i="1"/>
  <c r="D33" i="1"/>
  <c r="D34" i="1"/>
  <c r="D35" i="1"/>
  <c r="D36" i="1"/>
  <c r="D28" i="1"/>
  <c r="A29" i="1"/>
  <c r="A30" i="1"/>
  <c r="A31" i="1"/>
  <c r="A32" i="1"/>
  <c r="A33" i="1"/>
  <c r="A34" i="1"/>
  <c r="A35" i="1"/>
  <c r="A36" i="1"/>
  <c r="A28" i="1"/>
  <c r="B36" i="1"/>
  <c r="B72" i="1" s="1"/>
  <c r="B29" i="1"/>
  <c r="B65" i="1" s="1"/>
  <c r="B30" i="1"/>
  <c r="B66" i="1" s="1"/>
  <c r="B31" i="1"/>
  <c r="B67" i="1" s="1"/>
  <c r="B32" i="1"/>
  <c r="B68" i="1" s="1"/>
  <c r="B33" i="1"/>
  <c r="B69" i="1" s="1"/>
  <c r="B34" i="1"/>
  <c r="B70" i="1" s="1"/>
  <c r="B35" i="1"/>
  <c r="B71" i="1" s="1"/>
  <c r="B28" i="1"/>
  <c r="B64" i="1" s="1"/>
  <c r="D18" i="1" l="1"/>
  <c r="D49" i="1"/>
  <c r="C49" i="1"/>
  <c r="D46" i="1"/>
  <c r="C46" i="1"/>
  <c r="C51" i="1"/>
  <c r="D51" i="1"/>
  <c r="D44" i="1"/>
  <c r="C44" i="1"/>
  <c r="B52" i="1"/>
  <c r="D56" i="1" s="1"/>
  <c r="E52" i="1"/>
  <c r="D50" i="1"/>
  <c r="C50" i="1"/>
  <c r="D47" i="1"/>
  <c r="C47" i="1"/>
  <c r="D45" i="1"/>
  <c r="C45" i="1"/>
  <c r="B53" i="1"/>
  <c r="C42" i="1"/>
  <c r="A52" i="1"/>
  <c r="D42" i="1"/>
  <c r="B54" i="1"/>
  <c r="D43" i="1"/>
  <c r="C43" i="1"/>
  <c r="D48" i="1"/>
  <c r="C48" i="1"/>
  <c r="E16" i="1"/>
  <c r="D16" i="1"/>
  <c r="C16" i="1"/>
  <c r="D20" i="1"/>
  <c r="D54" i="1" l="1"/>
  <c r="D52" i="1"/>
  <c r="B57" i="1" s="1"/>
  <c r="B56" i="1"/>
  <c r="A57" i="1"/>
  <c r="C52" i="1"/>
  <c r="D57" i="1" s="1"/>
  <c r="F54" i="1"/>
  <c r="A56" i="1"/>
  <c r="B21" i="1"/>
  <c r="D21" i="1"/>
  <c r="B20" i="1"/>
  <c r="A21" i="1"/>
  <c r="A20" i="1"/>
  <c r="A59" i="1" l="1" a="1"/>
  <c r="A59" i="1" s="1"/>
  <c r="A23" i="1" a="1"/>
  <c r="B60" i="1" l="1"/>
  <c r="B59" i="1"/>
  <c r="A60" i="1"/>
  <c r="B23" i="1"/>
  <c r="B24" i="1"/>
  <c r="A23" i="1"/>
  <c r="A24" i="1"/>
  <c r="D59" i="1" l="1" a="1"/>
  <c r="D59" i="1" s="1"/>
  <c r="D23" i="1" a="1"/>
  <c r="D60" i="1" l="1"/>
  <c r="D23" i="1"/>
  <c r="D24" i="1"/>
</calcChain>
</file>

<file path=xl/sharedStrings.xml><?xml version="1.0" encoding="utf-8"?>
<sst xmlns="http://schemas.openxmlformats.org/spreadsheetml/2006/main" count="44" uniqueCount="30">
  <si>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</si>
  <si>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</si>
  <si>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</si>
  <si>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</si>
  <si>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</si>
  <si>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</si>
  <si>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</si>
  <si>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</si>
  <si>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</si>
  <si>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</si>
  <si>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</si>
  <si>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</si>
  <si>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в)</t>
  </si>
  <si>
    <t>д)</t>
  </si>
  <si>
    <t xml:space="preserve"> ж)</t>
  </si>
  <si>
    <t>x = 1/x</t>
  </si>
  <si>
    <t>y</t>
  </si>
  <si>
    <t xml:space="preserve">x </t>
  </si>
  <si>
    <t>y = ln|y|</t>
  </si>
  <si>
    <t>y = 1/y</t>
  </si>
  <si>
    <t>yi = ln yi</t>
  </si>
  <si>
    <t>xi = ln xi</t>
  </si>
  <si>
    <t>линейная</t>
  </si>
  <si>
    <t>экспоненицальная</t>
  </si>
  <si>
    <t xml:space="preserve">RMSE = </t>
  </si>
  <si>
    <t>начальный x</t>
  </si>
  <si>
    <t>начальный y</t>
  </si>
  <si>
    <t>расчетный x</t>
  </si>
  <si>
    <t>расчетный y</t>
  </si>
  <si>
    <t>(y_исх-y_расч)^2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</si>
</sst>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0" borderId="1" xfId="0" applyFont="1" applyBorder="1"/>
    <xf numFmtId="164" fontId="0" fillId="2" borderId="0" xfId="0" applyNumberFormat="1" applyFill="1"/>
    <xf numFmtId="2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1" xfId="0" applyFill="1" applyBorder="1"/>
    <xf numFmtId="0" fontId="0" fillId="5" borderId="0" xfId="0" applyFill="1"/>
    <xf numFmtId="0" fontId="2" fillId="5" borderId="8" xfId="0" applyFont="1" applyFill="1" applyBorder="1"/>
    <xf numFmtId="0" fontId="0" fillId="0" borderId="0" xfId="0" applyBorder="1" applyAlignment="1">
      <alignment horizontal="left"/>
    </xf>
    <xf numFmtId="0" fontId="2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2007874015748"/>
                  <c:y val="-0.149645304753572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Лист1!$A$28:$A$37</c:f>
              <c:numCache>
                <c:formatCode>General</c:formatCode>
                <c:ptCount val="10"/>
                <c:pt idx="0">
                  <c:v>-0.33333333333333331</c:v>
                </c:pt>
                <c:pt idx="1">
                  <c:v>-0.41666666666666669</c:v>
                </c:pt>
                <c:pt idx="2">
                  <c:v>-0.58823529411764708</c:v>
                </c:pt>
                <c:pt idx="3">
                  <c:v>-1.0416666666666667</c:v>
                </c:pt>
                <c:pt idx="4">
                  <c:v>-1.8181818181818181</c:v>
                </c:pt>
                <c:pt idx="5">
                  <c:v>1.5384615384615383</c:v>
                </c:pt>
                <c:pt idx="6">
                  <c:v>0.7142857142857143</c:v>
                </c:pt>
                <c:pt idx="7">
                  <c:v>0.52631578947368418</c:v>
                </c:pt>
                <c:pt idx="8">
                  <c:v>0.32258064516129031</c:v>
                </c:pt>
                <c:pt idx="9">
                  <c:v>0.2857142857142857</c:v>
                </c:pt>
              </c:numCache>
            </c:numRef>
          </c:xVal>
          <c:yVal>
            <c:numRef>
              <c:f>Лист1!$B$28:$B$37</c:f>
              <c:numCache>
                <c:formatCode>General</c:formatCode>
                <c:ptCount val="10"/>
                <c:pt idx="0">
                  <c:v>2.5</c:v>
                </c:pt>
                <c:pt idx="1">
                  <c:v>1.7</c:v>
                </c:pt>
                <c:pt idx="2">
                  <c:v>1.1000000000000001</c:v>
                </c:pt>
                <c:pt idx="3">
                  <c:v>0.7</c:v>
                </c:pt>
                <c:pt idx="4">
                  <c:v>0.45</c:v>
                </c:pt>
                <c:pt idx="5">
                  <c:v>0.39</c:v>
                </c:pt>
                <c:pt idx="6">
                  <c:v>0.5</c:v>
                </c:pt>
                <c:pt idx="7">
                  <c:v>0.79</c:v>
                </c:pt>
                <c:pt idx="8">
                  <c:v>1.3</c:v>
                </c:pt>
                <c:pt idx="9">
                  <c:v>1.9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9-4EE7-8CAA-A23E346C6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783215"/>
        <c:axId val="1416787791"/>
      </c:scatterChart>
      <c:valAx>
        <c:axId val="141678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787791"/>
        <c:crosses val="autoZero"/>
        <c:crossBetween val="midCat"/>
      </c:valAx>
      <c:valAx>
        <c:axId val="141678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678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</a:t>
            </a:r>
            <a:r>
              <a:rPr lang="ru-RU" baseline="0"/>
              <a:t> - квадратичная, , ч - линейная </a:t>
            </a:r>
            <a:endParaRPr lang="ru-RU"/>
          </a:p>
        </c:rich>
      </c:tx>
      <c:layout>
        <c:manualLayout>
          <c:xMode val="edge"/>
          <c:yMode val="edge"/>
          <c:x val="0.15932633420822395"/>
          <c:y val="0.157407407407407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7.251902887139107E-2"/>
                  <c:y val="-0.492158063575386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name>линейная</c:nam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666163604549432"/>
                  <c:y val="-0.605274861475648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Лист1!$B$2:$K$2</c:f>
              <c:numCache>
                <c:formatCode>General</c:formatCode>
                <c:ptCount val="10"/>
                <c:pt idx="0">
                  <c:v>-3</c:v>
                </c:pt>
                <c:pt idx="1">
                  <c:v>-2.4</c:v>
                </c:pt>
                <c:pt idx="2">
                  <c:v>-1.7</c:v>
                </c:pt>
                <c:pt idx="3">
                  <c:v>-0.96</c:v>
                </c:pt>
                <c:pt idx="4">
                  <c:v>-0.55000000000000004</c:v>
                </c:pt>
                <c:pt idx="5">
                  <c:v>0.65</c:v>
                </c:pt>
                <c:pt idx="6">
                  <c:v>1.4</c:v>
                </c:pt>
                <c:pt idx="7">
                  <c:v>1.9</c:v>
                </c:pt>
                <c:pt idx="8">
                  <c:v>3.1</c:v>
                </c:pt>
                <c:pt idx="9">
                  <c:v>3.5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2.5</c:v>
                </c:pt>
                <c:pt idx="1">
                  <c:v>1.7</c:v>
                </c:pt>
                <c:pt idx="2">
                  <c:v>1.1000000000000001</c:v>
                </c:pt>
                <c:pt idx="3">
                  <c:v>0.7</c:v>
                </c:pt>
                <c:pt idx="4">
                  <c:v>0.45</c:v>
                </c:pt>
                <c:pt idx="5">
                  <c:v>0.39</c:v>
                </c:pt>
                <c:pt idx="6">
                  <c:v>0.5</c:v>
                </c:pt>
                <c:pt idx="7">
                  <c:v>0.79</c:v>
                </c:pt>
                <c:pt idx="8">
                  <c:v>1.3</c:v>
                </c:pt>
                <c:pt idx="9">
                  <c:v>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3-4C20-BD75-3D408111D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6450031"/>
        <c:axId val="1276441711"/>
      </c:scatterChart>
      <c:valAx>
        <c:axId val="127645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41711"/>
        <c:crosses val="autoZero"/>
        <c:crossBetween val="midCat"/>
      </c:valAx>
      <c:valAx>
        <c:axId val="12764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645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ж)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108092738407699"/>
                  <c:y val="-0.369772163896179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Лист1!$G$28:$G$37</c:f>
              <c:numCache>
                <c:formatCode>General</c:formatCode>
                <c:ptCount val="10"/>
                <c:pt idx="0">
                  <c:v>-3</c:v>
                </c:pt>
                <c:pt idx="1">
                  <c:v>-2.4</c:v>
                </c:pt>
                <c:pt idx="2">
                  <c:v>-1.7</c:v>
                </c:pt>
                <c:pt idx="3">
                  <c:v>-0.96</c:v>
                </c:pt>
                <c:pt idx="4">
                  <c:v>-0.55000000000000004</c:v>
                </c:pt>
                <c:pt idx="5">
                  <c:v>0.65</c:v>
                </c:pt>
                <c:pt idx="6">
                  <c:v>1.4</c:v>
                </c:pt>
                <c:pt idx="7">
                  <c:v>1.9</c:v>
                </c:pt>
                <c:pt idx="8">
                  <c:v>3.1</c:v>
                </c:pt>
                <c:pt idx="9">
                  <c:v>3.5</c:v>
                </c:pt>
              </c:numCache>
            </c:numRef>
          </c:xVal>
          <c:yVal>
            <c:numRef>
              <c:f>Лист1!$H$28:$H$37</c:f>
              <c:numCache>
                <c:formatCode>General</c:formatCode>
                <c:ptCount val="10"/>
                <c:pt idx="0">
                  <c:v>0.4</c:v>
                </c:pt>
                <c:pt idx="1">
                  <c:v>0.58823529411764708</c:v>
                </c:pt>
                <c:pt idx="2">
                  <c:v>0.90909090909090906</c:v>
                </c:pt>
                <c:pt idx="3">
                  <c:v>1.4285714285714286</c:v>
                </c:pt>
                <c:pt idx="4">
                  <c:v>2.2222222222222223</c:v>
                </c:pt>
                <c:pt idx="5">
                  <c:v>2.5641025641025639</c:v>
                </c:pt>
                <c:pt idx="6">
                  <c:v>2</c:v>
                </c:pt>
                <c:pt idx="7">
                  <c:v>1.2658227848101264</c:v>
                </c:pt>
                <c:pt idx="8">
                  <c:v>0.76923076923076916</c:v>
                </c:pt>
                <c:pt idx="9">
                  <c:v>0.2857142857142857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0B-43F9-A8DC-B3E063ED5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88287"/>
        <c:axId val="1274478303"/>
      </c:scatterChart>
      <c:valAx>
        <c:axId val="1274488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478303"/>
        <c:crosses val="autoZero"/>
        <c:crossBetween val="midCat"/>
      </c:valAx>
      <c:valAx>
        <c:axId val="127447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448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корреляицонное</a:t>
            </a:r>
            <a:r>
              <a:rPr lang="ru-RU" baseline="0"/>
              <a:t> поле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106080489938763E-2"/>
                  <c:y val="-0.647623578302712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Лист1!$A$42:$A$51</c:f>
              <c:numCache>
                <c:formatCode>General</c:formatCode>
                <c:ptCount val="10"/>
                <c:pt idx="0">
                  <c:v>-3</c:v>
                </c:pt>
                <c:pt idx="1">
                  <c:v>-2.4</c:v>
                </c:pt>
                <c:pt idx="2">
                  <c:v>-1.7</c:v>
                </c:pt>
                <c:pt idx="3">
                  <c:v>-0.96</c:v>
                </c:pt>
                <c:pt idx="4">
                  <c:v>-0.55000000000000004</c:v>
                </c:pt>
                <c:pt idx="5">
                  <c:v>0.65</c:v>
                </c:pt>
                <c:pt idx="6">
                  <c:v>1.4</c:v>
                </c:pt>
                <c:pt idx="7">
                  <c:v>1.9</c:v>
                </c:pt>
                <c:pt idx="8">
                  <c:v>3.1</c:v>
                </c:pt>
                <c:pt idx="9">
                  <c:v>3.5</c:v>
                </c:pt>
              </c:numCache>
            </c:numRef>
          </c:xVal>
          <c:yVal>
            <c:numRef>
              <c:f>Лист1!$B$42:$B$51</c:f>
              <c:numCache>
                <c:formatCode>General</c:formatCode>
                <c:ptCount val="10"/>
                <c:pt idx="0">
                  <c:v>0.91629073187415511</c:v>
                </c:pt>
                <c:pt idx="1">
                  <c:v>0.53062825106217038</c:v>
                </c:pt>
                <c:pt idx="2">
                  <c:v>9.5310179804324935E-2</c:v>
                </c:pt>
                <c:pt idx="3">
                  <c:v>-0.35667494393873245</c:v>
                </c:pt>
                <c:pt idx="4">
                  <c:v>-0.79850769621777162</c:v>
                </c:pt>
                <c:pt idx="5">
                  <c:v>-0.94160853985844495</c:v>
                </c:pt>
                <c:pt idx="6">
                  <c:v>-0.69314718055994529</c:v>
                </c:pt>
                <c:pt idx="7">
                  <c:v>-0.23572233352106983</c:v>
                </c:pt>
                <c:pt idx="8">
                  <c:v>0.26236426446749106</c:v>
                </c:pt>
                <c:pt idx="9">
                  <c:v>0.64185388617239469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14-4C1F-BDF5-037F7AB52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511247"/>
        <c:axId val="1962527055"/>
      </c:scatterChart>
      <c:valAx>
        <c:axId val="196251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527055"/>
        <c:crosses val="autoZero"/>
        <c:crossBetween val="midCat"/>
      </c:valAx>
      <c:valAx>
        <c:axId val="196252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51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00612423447069E-2"/>
                  <c:y val="-0.508280839895013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Лист1!$A$63:$A$72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-0.43078291609245423</c:v>
                </c:pt>
                <c:pt idx="6">
                  <c:v>0.33647223662121289</c:v>
                </c:pt>
                <c:pt idx="7">
                  <c:v>0.64185388617239469</c:v>
                </c:pt>
                <c:pt idx="8">
                  <c:v>1.1314021114911006</c:v>
                </c:pt>
                <c:pt idx="9">
                  <c:v>1.2527629684953681</c:v>
                </c:pt>
              </c:numCache>
            </c:numRef>
          </c:xVal>
          <c:yVal>
            <c:numRef>
              <c:f>Лист1!$B$63:$B$72</c:f>
              <c:numCache>
                <c:formatCode>General</c:formatCode>
                <c:ptCount val="10"/>
                <c:pt idx="0">
                  <c:v>0</c:v>
                </c:pt>
                <c:pt idx="1">
                  <c:v>0.91629073187415511</c:v>
                </c:pt>
                <c:pt idx="2">
                  <c:v>0.53062825106217038</c:v>
                </c:pt>
                <c:pt idx="3">
                  <c:v>9.5310179804324935E-2</c:v>
                </c:pt>
                <c:pt idx="4">
                  <c:v>-0.35667494393873245</c:v>
                </c:pt>
                <c:pt idx="5">
                  <c:v>-0.79850769621777162</c:v>
                </c:pt>
                <c:pt idx="6">
                  <c:v>-0.94160853985844495</c:v>
                </c:pt>
                <c:pt idx="7">
                  <c:v>-0.69314718055994529</c:v>
                </c:pt>
                <c:pt idx="8">
                  <c:v>-0.23572233352106983</c:v>
                </c:pt>
                <c:pt idx="9">
                  <c:v>0.26236426446749106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57-46EF-A357-47D4D4A0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13807"/>
        <c:axId val="1923314223"/>
      </c:scatterChart>
      <c:valAx>
        <c:axId val="192331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14223"/>
        <c:crosses val="autoZero"/>
        <c:crossBetween val="midCat"/>
      </c:valAx>
      <c:valAx>
        <c:axId val="192331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331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304799</xdr:colOff>
      <xdr:row>13</xdr:row>
      <xdr:rowOff>97970</xdr:rowOff>
    </xdr:from>
    <xdr:to>
      <xdr:col>30</xdr:col>
      <xdr:colOff>304799</xdr:colOff>
      <xdr:row>28</xdr:row>
      <xdr:rowOff>76198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6D46B-C76D-47ED-A202-26B340178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243113</xdr:colOff>
      <xdr:row>23</xdr:row>
      <xdr:rowOff>126999</xdr:rowOff>
    </xdr:from>
    <xdr:to>
      <xdr:col>15</xdr:col>
      <xdr:colOff>243113</xdr:colOff>
      <xdr:row>38</xdr:row>
      <xdr:rowOff>39914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E37BFCA-325D-47F6-BB69-72595E88B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330199</xdr:colOff>
      <xdr:row>38</xdr:row>
      <xdr:rowOff>156029</xdr:rowOff>
    </xdr:from>
    <xdr:to>
      <xdr:col>29</xdr:col>
      <xdr:colOff>402771</xdr:colOff>
      <xdr:row>53</xdr:row>
      <xdr:rowOff>68945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BA1EEA7-99C1-451A-A036-8556B3858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232227</xdr:colOff>
      <xdr:row>64</xdr:row>
      <xdr:rowOff>97969</xdr:rowOff>
    </xdr:from>
    <xdr:to>
      <xdr:col>21</xdr:col>
      <xdr:colOff>232227</xdr:colOff>
      <xdr:row>79</xdr:row>
      <xdr:rowOff>10884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94C5CA-92C3-48CE-9E66-A29F5D7DC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747486</xdr:colOff>
      <xdr:row>60</xdr:row>
      <xdr:rowOff>65313</xdr:rowOff>
    </xdr:from>
    <xdr:to>
      <xdr:col>10</xdr:col>
      <xdr:colOff>457200</xdr:colOff>
      <xdr:row>74</xdr:row>
      <xdr:rowOff>87084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71DCA92-CBA9-4F19-91F0-E2A3E94C3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zoomScale="75" zoomScaleNormal="75" workbookViewId="0">
      <selection activeCell="A2" sqref="A2:K3"/>
    </sheetView>
  </sheetViews>
  <sheetFormatPr defaultRowHeight="14.6" x14ac:dyDescent="0.4"/>
  <cols>
    <col min="1" max="1" width="13.53515625" bestFit="1" customWidth="1"/>
    <col min="2" max="2" width="13.15234375" customWidth="1"/>
    <col min="3" max="3" width="11.4609375" customWidth="1"/>
    <col min="4" max="4" width="13.53515625" customWidth="1"/>
    <col min="5" max="5" width="9" bestFit="1" customWidth="1"/>
    <col min="13" max="13" width="15.3046875" customWidth="1"/>
  </cols>
  <sheetData>
    <row r="1" spans="1:23" x14ac:dyDescent="0.4">
      <c r="A1" s="25"/>
      <c r="B1" s="25"/>
      <c r="C1" s="25"/>
    </row>
    <row r="2" spans="1:23" ht="15.45" x14ac:dyDescent="0.4">
      <c r="A2" s="5" t="s">
        <v>25</v>
      </c>
      <c r="B2" s="6">
        <v>-3</v>
      </c>
      <c r="C2" s="6">
        <v>-2.4</v>
      </c>
      <c r="D2" s="6">
        <v>-1.7</v>
      </c>
      <c r="E2" s="6">
        <v>-0.96</v>
      </c>
      <c r="F2" s="6">
        <v>-0.55000000000000004</v>
      </c>
      <c r="G2" s="6">
        <v>0.65</v>
      </c>
      <c r="H2" s="6">
        <v>1.4</v>
      </c>
      <c r="I2" s="6">
        <v>1.9</v>
      </c>
      <c r="J2" s="6">
        <v>3.1</v>
      </c>
      <c r="K2" s="6">
        <v>3.5</v>
      </c>
      <c r="M2" t="s">
        <v>27</v>
      </c>
      <c r="N2" s="26">
        <v>-3</v>
      </c>
      <c r="O2" s="26">
        <v>-2.4</v>
      </c>
      <c r="P2" s="26">
        <v>-1.7</v>
      </c>
      <c r="Q2" s="26">
        <v>-0.96</v>
      </c>
      <c r="R2" s="26">
        <v>-0.55000000000000004</v>
      </c>
      <c r="S2" s="26">
        <v>0.65</v>
      </c>
      <c r="T2" s="26">
        <v>1.4</v>
      </c>
      <c r="U2" s="26">
        <v>1.9</v>
      </c>
      <c r="V2" s="26">
        <v>3.1</v>
      </c>
      <c r="W2" s="26">
        <v>3.5</v>
      </c>
    </row>
    <row r="3" spans="1:23" ht="15.45" x14ac:dyDescent="0.4">
      <c r="A3" s="5" t="s">
        <v>26</v>
      </c>
      <c r="B3" s="6">
        <v>2.5</v>
      </c>
      <c r="C3" s="6">
        <v>1.7</v>
      </c>
      <c r="D3" s="6">
        <v>1.1000000000000001</v>
      </c>
      <c r="E3" s="6">
        <v>0.7</v>
      </c>
      <c r="F3" s="6">
        <v>0.45</v>
      </c>
      <c r="G3" s="6">
        <v>0.39</v>
      </c>
      <c r="H3" s="6">
        <v>0.5</v>
      </c>
      <c r="I3" s="6">
        <v>0.79</v>
      </c>
      <c r="J3" s="6">
        <v>1.3</v>
      </c>
      <c r="K3" s="6">
        <v>1.9</v>
      </c>
      <c r="M3" t="s">
        <v>28</v>
      </c>
      <c r="N3">
        <f>0.1679*(N2)^2-0.1707*(N2)+0.3817</f>
        <v>2.4049</v>
      </c>
      <c r="O3">
        <f t="shared" ref="O3:W3" si="0">0.1679*(O2)^2-0.1707*(O2)+0.3817</f>
        <v>1.7584839999999999</v>
      </c>
      <c r="P3">
        <f t="shared" si="0"/>
        <v>1.1571209999999998</v>
      </c>
      <c r="Q3">
        <f t="shared" si="0"/>
        <v>0.70030864000000004</v>
      </c>
      <c r="R3">
        <f t="shared" si="0"/>
        <v>0.52637475</v>
      </c>
      <c r="S3">
        <f t="shared" si="0"/>
        <v>0.34168274999999998</v>
      </c>
      <c r="T3">
        <f t="shared" si="0"/>
        <v>0.47180399999999995</v>
      </c>
      <c r="U3">
        <f t="shared" si="0"/>
        <v>0.663489</v>
      </c>
      <c r="V3">
        <f t="shared" si="0"/>
        <v>1.4660489999999999</v>
      </c>
      <c r="W3">
        <f t="shared" si="0"/>
        <v>1.8410250000000001</v>
      </c>
    </row>
    <row r="5" spans="1:23" ht="15.45" x14ac:dyDescent="0.4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M5" t="s">
        <v>29</v>
      </c>
      <c r="N5">
        <f>(B3-N3)^2</f>
        <v>9.044009999999993E-3</v>
      </c>
      <c r="O5">
        <f t="shared" ref="O5:W5" si="1">(C3-O3)^2</f>
        <v>3.4203782559999976E-3</v>
      </c>
      <c r="P5">
        <f t="shared" si="1"/>
        <v>3.2628086409999721E-3</v>
      </c>
      <c r="Q5">
        <f t="shared" si="1"/>
        <v>9.525864960005073E-8</v>
      </c>
      <c r="R5">
        <f t="shared" si="1"/>
        <v>5.833102437562499E-3</v>
      </c>
      <c r="S5">
        <f t="shared" si="1"/>
        <v>2.3345566475625034E-3</v>
      </c>
      <c r="T5">
        <f t="shared" si="1"/>
        <v>7.9501441600000303E-4</v>
      </c>
      <c r="U5">
        <f t="shared" si="1"/>
        <v>1.600503312100001E-2</v>
      </c>
      <c r="V5">
        <f t="shared" si="1"/>
        <v>2.7572270400999965E-2</v>
      </c>
      <c r="W5">
        <f>(K3-W3)^2</f>
        <v>3.478050624999974E-3</v>
      </c>
    </row>
    <row r="6" spans="1:23" ht="15.45" x14ac:dyDescent="0.4">
      <c r="A6" s="6">
        <f>B2</f>
        <v>-3</v>
      </c>
      <c r="B6" s="6">
        <f>B3</f>
        <v>2.5</v>
      </c>
      <c r="C6" s="2">
        <f>A6*B6</f>
        <v>-7.5</v>
      </c>
      <c r="D6" s="2">
        <f>POWER(A6,2)</f>
        <v>9</v>
      </c>
      <c r="E6" s="2">
        <f>POWER(B6,2)</f>
        <v>6.25</v>
      </c>
      <c r="H6" t="s">
        <v>24</v>
      </c>
      <c r="I6">
        <f>SQRT((SUM(N5:W5)/COUNT(N5:W5)))</f>
        <v>8.4702609052953334E-2</v>
      </c>
    </row>
    <row r="7" spans="1:23" ht="15.45" x14ac:dyDescent="0.4">
      <c r="A7" s="6">
        <f>C2</f>
        <v>-2.4</v>
      </c>
      <c r="B7" s="6">
        <f>C3</f>
        <v>1.7</v>
      </c>
      <c r="C7" s="2">
        <f t="shared" ref="C7:C15" si="2">A7*B7</f>
        <v>-4.08</v>
      </c>
      <c r="D7" s="2">
        <f t="shared" ref="D7:D15" si="3">POWER(A7,2)</f>
        <v>5.76</v>
      </c>
      <c r="E7" s="2">
        <f t="shared" ref="E7:E15" si="4">POWER(B7,2)</f>
        <v>2.8899999999999997</v>
      </c>
    </row>
    <row r="8" spans="1:23" ht="15.45" x14ac:dyDescent="0.4">
      <c r="A8" s="6">
        <f>D2</f>
        <v>-1.7</v>
      </c>
      <c r="B8" s="6">
        <f>D3</f>
        <v>1.1000000000000001</v>
      </c>
      <c r="C8" s="2">
        <f t="shared" si="2"/>
        <v>-1.87</v>
      </c>
      <c r="D8" s="2">
        <f t="shared" si="3"/>
        <v>2.8899999999999997</v>
      </c>
      <c r="E8" s="2">
        <f t="shared" si="4"/>
        <v>1.2100000000000002</v>
      </c>
    </row>
    <row r="9" spans="1:23" ht="15.45" x14ac:dyDescent="0.4">
      <c r="A9" s="6">
        <f>E2</f>
        <v>-0.96</v>
      </c>
      <c r="B9" s="6">
        <f>E3</f>
        <v>0.7</v>
      </c>
      <c r="C9" s="2">
        <f t="shared" si="2"/>
        <v>-0.67199999999999993</v>
      </c>
      <c r="D9" s="2">
        <f t="shared" si="3"/>
        <v>0.92159999999999997</v>
      </c>
      <c r="E9" s="2">
        <f t="shared" si="4"/>
        <v>0.48999999999999994</v>
      </c>
    </row>
    <row r="10" spans="1:23" ht="15.45" x14ac:dyDescent="0.4">
      <c r="A10" s="6">
        <f>F2</f>
        <v>-0.55000000000000004</v>
      </c>
      <c r="B10" s="6">
        <f>F3</f>
        <v>0.45</v>
      </c>
      <c r="C10" s="2">
        <f t="shared" si="2"/>
        <v>-0.24750000000000003</v>
      </c>
      <c r="D10" s="2">
        <f t="shared" si="3"/>
        <v>0.30250000000000005</v>
      </c>
      <c r="E10" s="2">
        <f t="shared" si="4"/>
        <v>0.20250000000000001</v>
      </c>
    </row>
    <row r="11" spans="1:23" ht="15.45" x14ac:dyDescent="0.4">
      <c r="A11" s="6">
        <f>G2</f>
        <v>0.65</v>
      </c>
      <c r="B11" s="6">
        <f>G3</f>
        <v>0.39</v>
      </c>
      <c r="C11" s="2">
        <f t="shared" si="2"/>
        <v>0.2535</v>
      </c>
      <c r="D11" s="2">
        <f t="shared" si="3"/>
        <v>0.42250000000000004</v>
      </c>
      <c r="E11" s="2">
        <f t="shared" si="4"/>
        <v>0.15210000000000001</v>
      </c>
    </row>
    <row r="12" spans="1:23" ht="15.45" x14ac:dyDescent="0.4">
      <c r="A12" s="6">
        <f>H2</f>
        <v>1.4</v>
      </c>
      <c r="B12" s="6">
        <f>H3</f>
        <v>0.5</v>
      </c>
      <c r="C12" s="2">
        <f t="shared" si="2"/>
        <v>0.7</v>
      </c>
      <c r="D12" s="2">
        <f t="shared" si="3"/>
        <v>1.9599999999999997</v>
      </c>
      <c r="E12" s="2">
        <f t="shared" si="4"/>
        <v>0.25</v>
      </c>
    </row>
    <row r="13" spans="1:23" ht="15.45" x14ac:dyDescent="0.4">
      <c r="A13" s="6">
        <f>I2</f>
        <v>1.9</v>
      </c>
      <c r="B13" s="6">
        <f>I3</f>
        <v>0.79</v>
      </c>
      <c r="C13" s="2">
        <f t="shared" si="2"/>
        <v>1.5009999999999999</v>
      </c>
      <c r="D13" s="2">
        <f t="shared" si="3"/>
        <v>3.61</v>
      </c>
      <c r="E13" s="2">
        <f t="shared" si="4"/>
        <v>0.6241000000000001</v>
      </c>
    </row>
    <row r="14" spans="1:23" ht="15.45" x14ac:dyDescent="0.4">
      <c r="A14" s="6">
        <f>J2</f>
        <v>3.1</v>
      </c>
      <c r="B14" s="6">
        <f>J3</f>
        <v>1.3</v>
      </c>
      <c r="C14" s="2">
        <f t="shared" si="2"/>
        <v>4.03</v>
      </c>
      <c r="D14" s="2">
        <f t="shared" si="3"/>
        <v>9.6100000000000012</v>
      </c>
      <c r="E14" s="2">
        <f t="shared" si="4"/>
        <v>1.6900000000000002</v>
      </c>
    </row>
    <row r="15" spans="1:23" ht="15.45" x14ac:dyDescent="0.4">
      <c r="A15" s="7">
        <f>K2</f>
        <v>3.5</v>
      </c>
      <c r="B15" s="7">
        <f>K3</f>
        <v>1.9</v>
      </c>
      <c r="C15" s="2">
        <f t="shared" si="2"/>
        <v>6.6499999999999995</v>
      </c>
      <c r="D15" s="2">
        <f t="shared" si="3"/>
        <v>12.25</v>
      </c>
      <c r="E15" s="2">
        <f t="shared" si="4"/>
        <v>3.61</v>
      </c>
    </row>
    <row r="16" spans="1:23" ht="15.45" x14ac:dyDescent="0.4">
      <c r="A16" s="8">
        <f>SUM(A6:A15)</f>
        <v>1.94</v>
      </c>
      <c r="B16" s="8">
        <f>SUM(B6:B15)</f>
        <v>11.330000000000002</v>
      </c>
      <c r="C16" s="8">
        <f>SUM(C6:C15)</f>
        <v>-1.2350000000000012</v>
      </c>
      <c r="D16" s="8">
        <f>SUM(D6:D15)</f>
        <v>46.726599999999998</v>
      </c>
      <c r="E16" s="8">
        <f>SUM(E6:E15)</f>
        <v>17.368700000000004</v>
      </c>
    </row>
    <row r="17" spans="1:8" x14ac:dyDescent="0.4">
      <c r="A17" s="10" t="s">
        <v>5</v>
      </c>
      <c r="B17" s="10">
        <f>COUNT(A6:A15)</f>
        <v>10</v>
      </c>
    </row>
    <row r="18" spans="1:8" x14ac:dyDescent="0.4">
      <c r="A18" s="1" t="s">
        <v>6</v>
      </c>
      <c r="B18" s="3">
        <f>CORREL(A6:A15,B6:B15)</f>
        <v>-0.23687241791563329</v>
      </c>
      <c r="C18" s="1" t="s">
        <v>7</v>
      </c>
      <c r="D18" s="4">
        <f>ABS(B18)*SQRT((B17-2)/(1-B18^2))</f>
        <v>0.68960191504468138</v>
      </c>
      <c r="E18" s="1" t="s">
        <v>8</v>
      </c>
      <c r="F18" s="4">
        <f>_xlfn.T.INV.2T(0.05,B17-2)</f>
        <v>2.3060041352041671</v>
      </c>
    </row>
    <row r="19" spans="1:8" ht="15" thickBot="1" x14ac:dyDescent="0.45">
      <c r="A19" t="s">
        <v>9</v>
      </c>
    </row>
    <row r="20" spans="1:8" x14ac:dyDescent="0.4">
      <c r="A20" s="11">
        <f>B17</f>
        <v>10</v>
      </c>
      <c r="B20" s="12">
        <f>A16</f>
        <v>1.94</v>
      </c>
      <c r="C20" s="17"/>
      <c r="D20" s="13">
        <f>B16</f>
        <v>11.330000000000002</v>
      </c>
    </row>
    <row r="21" spans="1:8" ht="15" thickBot="1" x14ac:dyDescent="0.45">
      <c r="A21" s="14">
        <f>A16</f>
        <v>1.94</v>
      </c>
      <c r="B21" s="15">
        <f>D16</f>
        <v>46.726599999999998</v>
      </c>
      <c r="C21" s="17"/>
      <c r="D21" s="16">
        <f>C16</f>
        <v>-1.2350000000000012</v>
      </c>
    </row>
    <row r="22" spans="1:8" ht="15" thickBot="1" x14ac:dyDescent="0.45"/>
    <row r="23" spans="1:8" x14ac:dyDescent="0.4">
      <c r="A23">
        <f t="array" ref="A23:B24">MINVERSE(A20:B21)</f>
        <v>0.10081199148051875</v>
      </c>
      <c r="B23">
        <v>-4.1855230954575421E-3</v>
      </c>
      <c r="C23" s="18" t="s">
        <v>10</v>
      </c>
      <c r="D23" s="19">
        <f t="array" ref="D23:D24">MMULT(A23:B24,D20:D21)</f>
        <v>1.1473689844971677</v>
      </c>
      <c r="E23" t="s">
        <v>22</v>
      </c>
    </row>
    <row r="24" spans="1:8" ht="15" thickBot="1" x14ac:dyDescent="0.45">
      <c r="A24">
        <v>-4.1855230954575429E-3</v>
      </c>
      <c r="B24">
        <v>2.1574861316791455E-2</v>
      </c>
      <c r="C24" s="20" t="s">
        <v>11</v>
      </c>
      <c r="D24" s="21">
        <v>-7.4066930397771444E-2</v>
      </c>
    </row>
    <row r="26" spans="1:8" x14ac:dyDescent="0.4">
      <c r="A26" t="s">
        <v>12</v>
      </c>
      <c r="D26" t="s">
        <v>13</v>
      </c>
      <c r="G26" t="s">
        <v>14</v>
      </c>
    </row>
    <row r="27" spans="1:8" x14ac:dyDescent="0.4">
      <c r="A27" s="23" t="s">
        <v>15</v>
      </c>
      <c r="B27" s="23" t="s">
        <v>16</v>
      </c>
      <c r="C27" s="23"/>
      <c r="D27" s="23" t="s">
        <v>17</v>
      </c>
      <c r="E27" s="23" t="s">
        <v>18</v>
      </c>
      <c r="F27" s="23"/>
      <c r="G27" s="23" t="s">
        <v>17</v>
      </c>
      <c r="H27" s="23" t="s">
        <v>19</v>
      </c>
    </row>
    <row r="28" spans="1:8" x14ac:dyDescent="0.4">
      <c r="A28" s="22">
        <f>1/A6</f>
        <v>-0.33333333333333331</v>
      </c>
      <c r="B28" s="22">
        <f>B6</f>
        <v>2.5</v>
      </c>
      <c r="C28" s="22"/>
      <c r="D28" s="22">
        <f>A6</f>
        <v>-3</v>
      </c>
      <c r="E28" s="22">
        <f>LN(ABS(B6))</f>
        <v>0.91629073187415511</v>
      </c>
      <c r="F28" s="22"/>
      <c r="G28" s="22">
        <f>A6</f>
        <v>-3</v>
      </c>
      <c r="H28" s="22">
        <f>1/B6</f>
        <v>0.4</v>
      </c>
    </row>
    <row r="29" spans="1:8" x14ac:dyDescent="0.4">
      <c r="A29" s="22">
        <f>1/A7</f>
        <v>-0.41666666666666669</v>
      </c>
      <c r="B29" s="22">
        <f>B7</f>
        <v>1.7</v>
      </c>
      <c r="C29" s="22"/>
      <c r="D29" s="22">
        <f>A7</f>
        <v>-2.4</v>
      </c>
      <c r="E29" s="22">
        <f>LN(ABS(B7))</f>
        <v>0.53062825106217038</v>
      </c>
      <c r="F29" s="22"/>
      <c r="G29" s="22">
        <f>A7</f>
        <v>-2.4</v>
      </c>
      <c r="H29" s="22">
        <f>1/B7</f>
        <v>0.58823529411764708</v>
      </c>
    </row>
    <row r="30" spans="1:8" x14ac:dyDescent="0.4">
      <c r="A30" s="22">
        <f>1/A8</f>
        <v>-0.58823529411764708</v>
      </c>
      <c r="B30" s="22">
        <f>B8</f>
        <v>1.1000000000000001</v>
      </c>
      <c r="C30" s="22"/>
      <c r="D30" s="22">
        <f>A8</f>
        <v>-1.7</v>
      </c>
      <c r="E30" s="22">
        <f>LN(ABS(B8))</f>
        <v>9.5310179804324935E-2</v>
      </c>
      <c r="F30" s="22"/>
      <c r="G30" s="22">
        <f>A8</f>
        <v>-1.7</v>
      </c>
      <c r="H30" s="22">
        <f>1/B8</f>
        <v>0.90909090909090906</v>
      </c>
    </row>
    <row r="31" spans="1:8" x14ac:dyDescent="0.4">
      <c r="A31" s="22">
        <f t="shared" ref="A31:A36" si="5">1/A9</f>
        <v>-1.0416666666666667</v>
      </c>
      <c r="B31" s="22">
        <f t="shared" ref="B31:B35" si="6">B9</f>
        <v>0.7</v>
      </c>
      <c r="C31" s="22"/>
      <c r="D31" s="22">
        <f t="shared" ref="D31:D36" si="7">A9</f>
        <v>-0.96</v>
      </c>
      <c r="E31" s="22">
        <f t="shared" ref="E31:E37" si="8">LN(ABS(B9))</f>
        <v>-0.35667494393873245</v>
      </c>
      <c r="F31" s="22"/>
      <c r="G31" s="22">
        <f t="shared" ref="G31:G36" si="9">A9</f>
        <v>-0.96</v>
      </c>
      <c r="H31" s="22">
        <f t="shared" ref="H31:H36" si="10">1/B9</f>
        <v>1.4285714285714286</v>
      </c>
    </row>
    <row r="32" spans="1:8" x14ac:dyDescent="0.4">
      <c r="A32" s="22">
        <f t="shared" si="5"/>
        <v>-1.8181818181818181</v>
      </c>
      <c r="B32" s="22">
        <f t="shared" si="6"/>
        <v>0.45</v>
      </c>
      <c r="C32" s="22"/>
      <c r="D32" s="22">
        <f t="shared" si="7"/>
        <v>-0.55000000000000004</v>
      </c>
      <c r="E32" s="22">
        <f t="shared" si="8"/>
        <v>-0.79850769621777162</v>
      </c>
      <c r="F32" s="22"/>
      <c r="G32" s="22">
        <f t="shared" si="9"/>
        <v>-0.55000000000000004</v>
      </c>
      <c r="H32" s="22">
        <f t="shared" si="10"/>
        <v>2.2222222222222223</v>
      </c>
    </row>
    <row r="33" spans="1:8" x14ac:dyDescent="0.4">
      <c r="A33" s="22">
        <f t="shared" si="5"/>
        <v>1.5384615384615383</v>
      </c>
      <c r="B33" s="22">
        <f t="shared" si="6"/>
        <v>0.39</v>
      </c>
      <c r="C33" s="22"/>
      <c r="D33" s="22">
        <f t="shared" si="7"/>
        <v>0.65</v>
      </c>
      <c r="E33" s="22">
        <f t="shared" si="8"/>
        <v>-0.94160853985844495</v>
      </c>
      <c r="F33" s="22"/>
      <c r="G33" s="22">
        <f t="shared" si="9"/>
        <v>0.65</v>
      </c>
      <c r="H33" s="22">
        <f t="shared" si="10"/>
        <v>2.5641025641025639</v>
      </c>
    </row>
    <row r="34" spans="1:8" x14ac:dyDescent="0.4">
      <c r="A34" s="22">
        <f t="shared" si="5"/>
        <v>0.7142857142857143</v>
      </c>
      <c r="B34" s="22">
        <f t="shared" si="6"/>
        <v>0.5</v>
      </c>
      <c r="C34" s="22"/>
      <c r="D34" s="22">
        <f t="shared" si="7"/>
        <v>1.4</v>
      </c>
      <c r="E34" s="22">
        <f t="shared" si="8"/>
        <v>-0.69314718055994529</v>
      </c>
      <c r="F34" s="22"/>
      <c r="G34" s="22">
        <f t="shared" si="9"/>
        <v>1.4</v>
      </c>
      <c r="H34" s="22">
        <f t="shared" si="10"/>
        <v>2</v>
      </c>
    </row>
    <row r="35" spans="1:8" x14ac:dyDescent="0.4">
      <c r="A35" s="22">
        <f t="shared" si="5"/>
        <v>0.52631578947368418</v>
      </c>
      <c r="B35" s="22">
        <f t="shared" si="6"/>
        <v>0.79</v>
      </c>
      <c r="C35" s="22"/>
      <c r="D35" s="22">
        <f t="shared" si="7"/>
        <v>1.9</v>
      </c>
      <c r="E35" s="22">
        <f t="shared" si="8"/>
        <v>-0.23572233352106983</v>
      </c>
      <c r="F35" s="22"/>
      <c r="G35" s="22">
        <f t="shared" si="9"/>
        <v>1.9</v>
      </c>
      <c r="H35" s="22">
        <f t="shared" si="10"/>
        <v>1.2658227848101264</v>
      </c>
    </row>
    <row r="36" spans="1:8" x14ac:dyDescent="0.4">
      <c r="A36" s="22">
        <f t="shared" si="5"/>
        <v>0.32258064516129031</v>
      </c>
      <c r="B36" s="22">
        <f>B14</f>
        <v>1.3</v>
      </c>
      <c r="C36" s="22"/>
      <c r="D36" s="22">
        <f t="shared" si="7"/>
        <v>3.1</v>
      </c>
      <c r="E36" s="22">
        <f t="shared" si="8"/>
        <v>0.26236426446749106</v>
      </c>
      <c r="F36" s="22"/>
      <c r="G36" s="22">
        <f t="shared" si="9"/>
        <v>3.1</v>
      </c>
      <c r="H36" s="22">
        <f t="shared" si="10"/>
        <v>0.76923076923076916</v>
      </c>
    </row>
    <row r="37" spans="1:8" x14ac:dyDescent="0.4">
      <c r="A37" s="22">
        <f>1/A15</f>
        <v>0.2857142857142857</v>
      </c>
      <c r="B37" s="22">
        <f>B15</f>
        <v>1.9</v>
      </c>
      <c r="C37" s="22"/>
      <c r="D37" s="22">
        <f>A15</f>
        <v>3.5</v>
      </c>
      <c r="E37" s="22">
        <f t="shared" si="8"/>
        <v>0.64185388617239469</v>
      </c>
      <c r="F37" s="22"/>
      <c r="G37" s="22">
        <f>A15</f>
        <v>3.5</v>
      </c>
      <c r="H37" s="22">
        <f>1/A15</f>
        <v>0.2857142857142857</v>
      </c>
    </row>
    <row r="41" spans="1:8" ht="15.45" x14ac:dyDescent="0.4">
      <c r="A41" s="9" t="s">
        <v>0</v>
      </c>
      <c r="B41" s="9" t="s">
        <v>20</v>
      </c>
      <c r="C41" s="9" t="s">
        <v>2</v>
      </c>
      <c r="D41" s="9" t="s">
        <v>3</v>
      </c>
      <c r="E41" s="9" t="s">
        <v>4</v>
      </c>
      <c r="F41" s="24" t="s">
        <v>21</v>
      </c>
      <c r="G41" s="23" t="s">
        <v>16</v>
      </c>
    </row>
    <row r="42" spans="1:8" ht="15.45" x14ac:dyDescent="0.4">
      <c r="A42" s="6">
        <f>A6</f>
        <v>-3</v>
      </c>
      <c r="B42" s="6">
        <f>LN(B6)</f>
        <v>0.91629073187415511</v>
      </c>
      <c r="C42" s="2">
        <f>A42*B42</f>
        <v>-2.7488721956224653</v>
      </c>
      <c r="D42" s="2">
        <f>POWER(A42,2)</f>
        <v>9</v>
      </c>
      <c r="E42" s="2">
        <f>POWER(B42,2)</f>
        <v>0.83958870531847485</v>
      </c>
      <c r="F42" t="e">
        <f>LN(A6)</f>
        <v>#NUM!</v>
      </c>
      <c r="G42" s="22">
        <f>B6</f>
        <v>2.5</v>
      </c>
    </row>
    <row r="43" spans="1:8" ht="15.45" x14ac:dyDescent="0.4">
      <c r="A43" s="6">
        <f>A7</f>
        <v>-2.4</v>
      </c>
      <c r="B43" s="6">
        <f>LN(B7)</f>
        <v>0.53062825106217038</v>
      </c>
      <c r="C43" s="2">
        <f t="shared" ref="C43:C51" si="11">A43*B43</f>
        <v>-1.2735078025492088</v>
      </c>
      <c r="D43" s="2">
        <f t="shared" ref="D43:D51" si="12">POWER(A43,2)</f>
        <v>5.76</v>
      </c>
      <c r="E43" s="2">
        <f t="shared" ref="E43:E51" si="13">POWER(B43,2)</f>
        <v>0.28156634082529769</v>
      </c>
      <c r="F43" t="e">
        <f>LN(A7)</f>
        <v>#NUM!</v>
      </c>
      <c r="G43" s="22">
        <f>B7</f>
        <v>1.7</v>
      </c>
    </row>
    <row r="44" spans="1:8" ht="15.45" x14ac:dyDescent="0.4">
      <c r="A44" s="6">
        <f>A8</f>
        <v>-1.7</v>
      </c>
      <c r="B44" s="6">
        <f>LN(B8)</f>
        <v>9.5310179804324935E-2</v>
      </c>
      <c r="C44" s="2">
        <f t="shared" si="11"/>
        <v>-0.16202730566735238</v>
      </c>
      <c r="D44" s="2">
        <f t="shared" si="12"/>
        <v>2.8899999999999997</v>
      </c>
      <c r="E44" s="2">
        <f t="shared" si="13"/>
        <v>9.0840303743327487E-3</v>
      </c>
      <c r="F44" t="e">
        <f>LN(A8)</f>
        <v>#NUM!</v>
      </c>
      <c r="G44" s="22">
        <f>B8</f>
        <v>1.1000000000000001</v>
      </c>
    </row>
    <row r="45" spans="1:8" ht="15.45" x14ac:dyDescent="0.4">
      <c r="A45" s="6">
        <f t="shared" ref="A45:A51" si="14">A9</f>
        <v>-0.96</v>
      </c>
      <c r="B45" s="6">
        <f t="shared" ref="B45:B51" si="15">LN(B9)</f>
        <v>-0.35667494393873245</v>
      </c>
      <c r="C45" s="2">
        <f t="shared" si="11"/>
        <v>0.34240794618118314</v>
      </c>
      <c r="D45" s="2">
        <f t="shared" si="12"/>
        <v>0.92159999999999997</v>
      </c>
      <c r="E45" s="2">
        <f t="shared" si="13"/>
        <v>0.12721701563369794</v>
      </c>
      <c r="F45" t="e">
        <f t="shared" ref="F45:F51" si="16">LN(A9)</f>
        <v>#NUM!</v>
      </c>
      <c r="G45" s="22">
        <f t="shared" ref="G45:G51" si="17">B9</f>
        <v>0.7</v>
      </c>
    </row>
    <row r="46" spans="1:8" ht="15.45" x14ac:dyDescent="0.4">
      <c r="A46" s="6">
        <f t="shared" si="14"/>
        <v>-0.55000000000000004</v>
      </c>
      <c r="B46" s="6">
        <f t="shared" si="15"/>
        <v>-0.79850769621777162</v>
      </c>
      <c r="C46" s="2">
        <f t="shared" si="11"/>
        <v>0.43917923291977445</v>
      </c>
      <c r="D46" s="2">
        <f t="shared" si="12"/>
        <v>0.30250000000000005</v>
      </c>
      <c r="E46" s="2">
        <f t="shared" si="13"/>
        <v>0.63761454091901304</v>
      </c>
      <c r="F46" t="e">
        <f t="shared" si="16"/>
        <v>#NUM!</v>
      </c>
      <c r="G46" s="22">
        <f t="shared" si="17"/>
        <v>0.45</v>
      </c>
    </row>
    <row r="47" spans="1:8" ht="15.45" x14ac:dyDescent="0.4">
      <c r="A47" s="6">
        <f t="shared" si="14"/>
        <v>0.65</v>
      </c>
      <c r="B47" s="6">
        <f t="shared" si="15"/>
        <v>-0.94160853985844495</v>
      </c>
      <c r="C47" s="2">
        <f t="shared" si="11"/>
        <v>-0.61204555090798929</v>
      </c>
      <c r="D47" s="2">
        <f t="shared" si="12"/>
        <v>0.42250000000000004</v>
      </c>
      <c r="E47" s="2">
        <f t="shared" si="13"/>
        <v>0.88662664233435273</v>
      </c>
      <c r="F47">
        <f t="shared" si="16"/>
        <v>-0.43078291609245423</v>
      </c>
      <c r="G47" s="22">
        <f t="shared" si="17"/>
        <v>0.39</v>
      </c>
    </row>
    <row r="48" spans="1:8" ht="15.45" x14ac:dyDescent="0.4">
      <c r="A48" s="6">
        <f t="shared" si="14"/>
        <v>1.4</v>
      </c>
      <c r="B48" s="6">
        <f t="shared" si="15"/>
        <v>-0.69314718055994529</v>
      </c>
      <c r="C48" s="2">
        <f t="shared" si="11"/>
        <v>-0.97040605278392333</v>
      </c>
      <c r="D48" s="2">
        <f t="shared" si="12"/>
        <v>1.9599999999999997</v>
      </c>
      <c r="E48" s="2">
        <f t="shared" si="13"/>
        <v>0.48045301391820139</v>
      </c>
      <c r="F48">
        <f t="shared" si="16"/>
        <v>0.33647223662121289</v>
      </c>
      <c r="G48" s="22">
        <f t="shared" si="17"/>
        <v>0.5</v>
      </c>
    </row>
    <row r="49" spans="1:7" ht="15.45" x14ac:dyDescent="0.4">
      <c r="A49" s="6">
        <f t="shared" si="14"/>
        <v>1.9</v>
      </c>
      <c r="B49" s="6">
        <f t="shared" si="15"/>
        <v>-0.23572233352106983</v>
      </c>
      <c r="C49" s="2">
        <f t="shared" si="11"/>
        <v>-0.44787243369003266</v>
      </c>
      <c r="D49" s="2">
        <f t="shared" si="12"/>
        <v>3.61</v>
      </c>
      <c r="E49" s="2">
        <f t="shared" si="13"/>
        <v>5.556501852061848E-2</v>
      </c>
      <c r="F49">
        <f t="shared" si="16"/>
        <v>0.64185388617239469</v>
      </c>
      <c r="G49" s="22">
        <f t="shared" si="17"/>
        <v>0.79</v>
      </c>
    </row>
    <row r="50" spans="1:7" ht="15.45" x14ac:dyDescent="0.4">
      <c r="A50" s="6">
        <f t="shared" si="14"/>
        <v>3.1</v>
      </c>
      <c r="B50" s="6">
        <f t="shared" si="15"/>
        <v>0.26236426446749106</v>
      </c>
      <c r="C50" s="2">
        <f t="shared" si="11"/>
        <v>0.81332921984922235</v>
      </c>
      <c r="D50" s="2">
        <f t="shared" si="12"/>
        <v>9.6100000000000012</v>
      </c>
      <c r="E50" s="2">
        <f t="shared" si="13"/>
        <v>6.8835007269567594E-2</v>
      </c>
      <c r="F50">
        <f t="shared" si="16"/>
        <v>1.1314021114911006</v>
      </c>
      <c r="G50" s="22">
        <f t="shared" si="17"/>
        <v>1.3</v>
      </c>
    </row>
    <row r="51" spans="1:7" ht="15.45" x14ac:dyDescent="0.4">
      <c r="A51" s="6">
        <f t="shared" si="14"/>
        <v>3.5</v>
      </c>
      <c r="B51" s="6">
        <f t="shared" si="15"/>
        <v>0.64185388617239469</v>
      </c>
      <c r="C51" s="2">
        <f t="shared" si="11"/>
        <v>2.2464886016033816</v>
      </c>
      <c r="D51" s="2">
        <f t="shared" si="12"/>
        <v>12.25</v>
      </c>
      <c r="E51" s="2">
        <f t="shared" si="13"/>
        <v>0.41197641119460543</v>
      </c>
      <c r="F51">
        <f t="shared" si="16"/>
        <v>1.2527629684953681</v>
      </c>
      <c r="G51" s="22">
        <f t="shared" si="17"/>
        <v>1.9</v>
      </c>
    </row>
    <row r="52" spans="1:7" ht="15.45" x14ac:dyDescent="0.4">
      <c r="A52" s="8">
        <f>SUM(A42:A51)</f>
        <v>1.94</v>
      </c>
      <c r="B52" s="8">
        <f>SUM(B42:B51)</f>
        <v>-0.57921338071542816</v>
      </c>
      <c r="C52" s="8">
        <f>SUM(C42:C51)</f>
        <v>-2.3733263406674094</v>
      </c>
      <c r="D52" s="8">
        <f>SUM(D42:D51)</f>
        <v>46.726599999999998</v>
      </c>
      <c r="E52" s="8">
        <f>SUM(E42:E51)</f>
        <v>3.7985267263081623</v>
      </c>
    </row>
    <row r="53" spans="1:7" x14ac:dyDescent="0.4">
      <c r="A53" s="10" t="s">
        <v>5</v>
      </c>
      <c r="B53" s="10">
        <f>COUNT(A42:A51)</f>
        <v>10</v>
      </c>
    </row>
    <row r="54" spans="1:7" x14ac:dyDescent="0.4">
      <c r="A54" s="1" t="s">
        <v>6</v>
      </c>
      <c r="B54" s="3">
        <f>CORREL(A42:A51,B42:B51)</f>
        <v>-0.17115337457076532</v>
      </c>
      <c r="C54" s="1" t="s">
        <v>7</v>
      </c>
      <c r="D54" s="4">
        <f>ABS(B54)*SQRT((B53-2)/(1-B54^2))</f>
        <v>0.49134493782852695</v>
      </c>
      <c r="E54" s="1" t="s">
        <v>8</v>
      </c>
      <c r="F54" s="4">
        <f>_xlfn.T.INV.2T(0.05,B53-2)</f>
        <v>2.3060041352041671</v>
      </c>
    </row>
    <row r="55" spans="1:7" ht="15" thickBot="1" x14ac:dyDescent="0.45"/>
    <row r="56" spans="1:7" x14ac:dyDescent="0.4">
      <c r="A56" s="11">
        <f>B53</f>
        <v>10</v>
      </c>
      <c r="B56" s="12">
        <f>A52</f>
        <v>1.94</v>
      </c>
      <c r="C56" s="17"/>
      <c r="D56" s="13">
        <f>B52</f>
        <v>-0.57921338071542816</v>
      </c>
    </row>
    <row r="57" spans="1:7" ht="15" thickBot="1" x14ac:dyDescent="0.45">
      <c r="A57" s="14">
        <f>A52</f>
        <v>1.94</v>
      </c>
      <c r="B57" s="15">
        <f>D52</f>
        <v>46.726599999999998</v>
      </c>
      <c r="C57" s="17"/>
      <c r="D57" s="16">
        <f>C52</f>
        <v>-2.3733263406674094</v>
      </c>
    </row>
    <row r="58" spans="1:7" ht="15" thickBot="1" x14ac:dyDescent="0.45"/>
    <row r="59" spans="1:7" x14ac:dyDescent="0.4">
      <c r="A59">
        <f t="array" ref="A59:B60">MINVERSE(A56:B57)</f>
        <v>0.10081199148051875</v>
      </c>
      <c r="B59">
        <v>-4.1855230954575421E-3</v>
      </c>
      <c r="C59" s="18" t="s">
        <v>10</v>
      </c>
      <c r="D59" s="19">
        <f t="array" ref="D59:D60">MMULT(A59:B60,D56:D57)</f>
        <v>-4.8458042190165029E-2</v>
      </c>
      <c r="E59" t="s">
        <v>23</v>
      </c>
    </row>
    <row r="60" spans="1:7" ht="15" thickBot="1" x14ac:dyDescent="0.45">
      <c r="A60">
        <v>-4.1855230954575429E-3</v>
      </c>
      <c r="B60">
        <v>2.1574861316791455E-2</v>
      </c>
      <c r="C60" s="20" t="s">
        <v>11</v>
      </c>
      <c r="D60" s="21">
        <v>-4.8779875677205042E-2</v>
      </c>
    </row>
    <row r="62" spans="1:7" ht="15.45" x14ac:dyDescent="0.4">
      <c r="A62" s="24" t="s">
        <v>21</v>
      </c>
      <c r="B62" s="9" t="s">
        <v>20</v>
      </c>
    </row>
    <row r="63" spans="1:7" ht="15.45" x14ac:dyDescent="0.4">
      <c r="A63" t="e">
        <f>LN(A6)</f>
        <v>#NUM!</v>
      </c>
      <c r="B63" s="6" t="e">
        <f>LN(A6)</f>
        <v>#NUM!</v>
      </c>
    </row>
    <row r="64" spans="1:7" ht="15.45" x14ac:dyDescent="0.4">
      <c r="A64" t="e">
        <f>LN(A7)</f>
        <v>#NUM!</v>
      </c>
      <c r="B64" s="6">
        <f t="shared" ref="B64:B72" si="18">LN(B28)</f>
        <v>0.91629073187415511</v>
      </c>
    </row>
    <row r="65" spans="1:2" ht="15.45" x14ac:dyDescent="0.4">
      <c r="A65" t="e">
        <f>LN(A8)</f>
        <v>#NUM!</v>
      </c>
      <c r="B65" s="6">
        <f t="shared" si="18"/>
        <v>0.53062825106217038</v>
      </c>
    </row>
    <row r="66" spans="1:2" ht="15.45" x14ac:dyDescent="0.4">
      <c r="A66" t="e">
        <f t="shared" ref="A66:A72" si="19">LN(A9)</f>
        <v>#NUM!</v>
      </c>
      <c r="B66" s="6">
        <f t="shared" si="18"/>
        <v>9.5310179804324935E-2</v>
      </c>
    </row>
    <row r="67" spans="1:2" ht="15.45" x14ac:dyDescent="0.4">
      <c r="A67" t="e">
        <f t="shared" si="19"/>
        <v>#NUM!</v>
      </c>
      <c r="B67" s="6">
        <f t="shared" si="18"/>
        <v>-0.35667494393873245</v>
      </c>
    </row>
    <row r="68" spans="1:2" ht="15.45" x14ac:dyDescent="0.4">
      <c r="A68">
        <f t="shared" si="19"/>
        <v>-0.43078291609245423</v>
      </c>
      <c r="B68" s="6">
        <f t="shared" si="18"/>
        <v>-0.79850769621777162</v>
      </c>
    </row>
    <row r="69" spans="1:2" ht="15.45" x14ac:dyDescent="0.4">
      <c r="A69">
        <f t="shared" si="19"/>
        <v>0.33647223662121289</v>
      </c>
      <c r="B69" s="6">
        <f t="shared" si="18"/>
        <v>-0.94160853985844495</v>
      </c>
    </row>
    <row r="70" spans="1:2" ht="15.45" x14ac:dyDescent="0.4">
      <c r="A70">
        <f t="shared" si="19"/>
        <v>0.64185388617239469</v>
      </c>
      <c r="B70" s="6">
        <f t="shared" si="18"/>
        <v>-0.69314718055994529</v>
      </c>
    </row>
    <row r="71" spans="1:2" ht="15.45" x14ac:dyDescent="0.4">
      <c r="A71">
        <f t="shared" si="19"/>
        <v>1.1314021114911006</v>
      </c>
      <c r="B71" s="6">
        <f t="shared" si="18"/>
        <v>-0.23572233352106983</v>
      </c>
    </row>
    <row r="72" spans="1:2" ht="15.45" x14ac:dyDescent="0.4">
      <c r="A72">
        <f t="shared" si="19"/>
        <v>1.2527629684953681</v>
      </c>
      <c r="B72" s="6">
        <f t="shared" si="18"/>
        <v>0.26236426446749106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2025-04-05T06:03:08Z</dcterms:modified>
</cp:coreProperties>
</file>