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леха\Desktop\"/>
    </mc:Choice>
  </mc:AlternateContent>
  <xr:revisionPtr revIDLastSave="0" documentId="13_ncr:1_{D5AE185C-1541-4C96-85D3-2BC55B95C34C}" xr6:coauthVersionLast="47" xr6:coauthVersionMax="47" xr10:uidLastSave="{00000000-0000-0000-0000-000000000000}"/>
  <bookViews>
    <workbookView xWindow="11237" yWindow="849" windowWidth="13654" windowHeight="11331" xr2:uid="{91134B5D-755F-44D4-BDB4-EF0A0E5428A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C35" i="1"/>
  <c r="D13" i="1" l="1"/>
  <c r="E12" i="1"/>
  <c r="B13" i="1"/>
  <c r="A18" i="1" s="1"/>
  <c r="A48" i="1" s="1"/>
  <c r="F13" i="1" l="1"/>
  <c r="D14" i="1" s="1"/>
  <c r="H14" i="1" s="1"/>
  <c r="B48" i="1" s="1"/>
  <c r="C48" i="1" l="1"/>
  <c r="D18" i="1"/>
  <c r="B18" i="1"/>
  <c r="A19" i="1"/>
  <c r="A49" i="1" s="1"/>
  <c r="B49" i="1" l="1"/>
  <c r="C49" i="1"/>
  <c r="D48" i="1"/>
  <c r="A20" i="1"/>
  <c r="C18" i="1"/>
  <c r="B19" i="1"/>
  <c r="B30" i="1" s="1"/>
  <c r="A31" i="1" l="1"/>
  <c r="A50" i="1"/>
  <c r="B20" i="1"/>
  <c r="B31" i="1" s="1"/>
  <c r="A21" i="1"/>
  <c r="E18" i="1"/>
  <c r="F18" i="1" s="1"/>
  <c r="C19" i="1"/>
  <c r="D19" i="1"/>
  <c r="B50" i="1" l="1"/>
  <c r="C50" i="1"/>
  <c r="D49" i="1"/>
  <c r="C30" i="1"/>
  <c r="A22" i="1"/>
  <c r="A32" i="1"/>
  <c r="A51" i="1"/>
  <c r="B21" i="1"/>
  <c r="B32" i="1" s="1"/>
  <c r="C20" i="1"/>
  <c r="D20" i="1"/>
  <c r="E19" i="1"/>
  <c r="F19" i="1" s="1"/>
  <c r="A23" i="1"/>
  <c r="B22" i="1"/>
  <c r="B33" i="1" s="1"/>
  <c r="A34" i="1" l="1"/>
  <c r="A53" i="1"/>
  <c r="C31" i="1"/>
  <c r="D50" i="1"/>
  <c r="B51" i="1"/>
  <c r="C51" i="1"/>
  <c r="A33" i="1"/>
  <c r="A52" i="1"/>
  <c r="C21" i="1"/>
  <c r="D21" i="1"/>
  <c r="E20" i="1"/>
  <c r="F20" i="1" s="1"/>
  <c r="C22" i="1"/>
  <c r="D22" i="1"/>
  <c r="A24" i="1"/>
  <c r="B23" i="1"/>
  <c r="D52" i="1" l="1"/>
  <c r="C33" i="1"/>
  <c r="E21" i="1"/>
  <c r="F21" i="1" s="1"/>
  <c r="D51" i="1"/>
  <c r="C32" i="1"/>
  <c r="B53" i="1"/>
  <c r="C53" i="1"/>
  <c r="B52" i="1"/>
  <c r="C52" i="1" s="1"/>
  <c r="C23" i="1"/>
  <c r="B34" i="1"/>
  <c r="A35" i="1"/>
  <c r="A54" i="1"/>
  <c r="E22" i="1"/>
  <c r="F22" i="1" s="1"/>
  <c r="D23" i="1"/>
  <c r="A25" i="1"/>
  <c r="A55" i="1" s="1"/>
  <c r="B24" i="1"/>
  <c r="B54" i="1" l="1"/>
  <c r="C54" i="1" s="1"/>
  <c r="D53" i="1"/>
  <c r="C34" i="1"/>
  <c r="B55" i="1"/>
  <c r="C55" i="1"/>
  <c r="C24" i="1"/>
  <c r="E23" i="1"/>
  <c r="F23" i="1" s="1"/>
  <c r="B25" i="1"/>
  <c r="C25" i="1" s="1"/>
  <c r="D24" i="1"/>
  <c r="E24" i="1" l="1"/>
  <c r="F24" i="1" s="1"/>
  <c r="D54" i="1"/>
  <c r="D25" i="1"/>
  <c r="D55" i="1" s="1"/>
  <c r="C40" i="1" l="1"/>
  <c r="C41" i="1" s="1"/>
  <c r="C36" i="1"/>
  <c r="E25" i="1"/>
  <c r="F25" i="1" s="1"/>
  <c r="D26" i="1"/>
  <c r="H17" i="1"/>
  <c r="H19" i="1" l="1"/>
  <c r="H20" i="1" s="1"/>
  <c r="H21" i="1" s="1"/>
  <c r="D35" i="1" s="1"/>
  <c r="D34" i="1" l="1"/>
  <c r="F34" i="1" s="1"/>
  <c r="G34" i="1" s="1"/>
  <c r="D33" i="1"/>
  <c r="D32" i="1"/>
  <c r="F32" i="1" s="1"/>
  <c r="G32" i="1" s="1"/>
  <c r="D31" i="1"/>
  <c r="F31" i="1" s="1"/>
  <c r="G31" i="1" s="1"/>
  <c r="F35" i="1"/>
  <c r="G35" i="1" s="1"/>
  <c r="D30" i="1"/>
  <c r="F30" i="1" l="1"/>
  <c r="D36" i="1"/>
  <c r="F33" i="1"/>
  <c r="G33" i="1" s="1"/>
  <c r="E32" i="1"/>
  <c r="I32" i="1" s="1"/>
  <c r="E31" i="1"/>
  <c r="I31" i="1" s="1"/>
  <c r="E35" i="1"/>
  <c r="H35" i="1" s="1"/>
  <c r="E34" i="1"/>
  <c r="H34" i="1" s="1"/>
  <c r="E33" i="1"/>
  <c r="I33" i="1" s="1"/>
  <c r="E30" i="1"/>
  <c r="E36" i="1" l="1"/>
  <c r="I34" i="1"/>
  <c r="H32" i="1"/>
  <c r="H33" i="1"/>
  <c r="H31" i="1"/>
  <c r="I35" i="1"/>
  <c r="I30" i="1"/>
  <c r="G30" i="1"/>
  <c r="H30" i="1" s="1"/>
  <c r="D39" i="1" l="1"/>
  <c r="C38" i="1"/>
  <c r="E52" i="1"/>
  <c r="E49" i="1"/>
  <c r="F52" i="1" l="1"/>
  <c r="F49" i="1"/>
  <c r="E54" i="1"/>
  <c r="F54" i="1" s="1"/>
  <c r="E53" i="1"/>
  <c r="E50" i="1"/>
  <c r="E48" i="1"/>
  <c r="E51" i="1"/>
  <c r="F51" i="1" l="1"/>
  <c r="F48" i="1"/>
  <c r="H47" i="1"/>
  <c r="H48" i="1" s="1"/>
  <c r="H49" i="1" s="1"/>
  <c r="H50" i="1" s="1"/>
  <c r="H51" i="1" s="1"/>
  <c r="H52" i="1" s="1"/>
  <c r="H53" i="1" s="1"/>
  <c r="F50" i="1"/>
  <c r="F53" i="1"/>
  <c r="E55" i="1"/>
  <c r="H54" i="1" l="1"/>
  <c r="F55" i="1"/>
</calcChain>
</file>

<file path=xl/sharedStrings.xml><?xml version="1.0" encoding="utf-8"?>
<sst xmlns="http://schemas.openxmlformats.org/spreadsheetml/2006/main" count="49" uniqueCount="39">
  <si>
    <t>Исходные данные</t>
  </si>
  <si>
    <t>Количество интервалов</t>
  </si>
  <si>
    <t xml:space="preserve">k = </t>
  </si>
  <si>
    <t>min=</t>
  </si>
  <si>
    <t>max=</t>
  </si>
  <si>
    <t>W=</t>
  </si>
  <si>
    <t>Длина интервалов</t>
  </si>
  <si>
    <t>h=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</si>
  <si>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</si>
  <si>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</si>
  <si>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</si>
  <si>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</si>
  <si>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</si>
  <si>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</si>
  <si>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</si>
  <si>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Выборочное среднее</t>
  </si>
  <si>
    <t>Выборочная дисперсия</t>
  </si>
  <si>
    <t>s2=</t>
  </si>
  <si>
    <t>s=</t>
  </si>
  <si>
    <t>Dв=</t>
  </si>
  <si>
    <t>Проверка гипотезы о законе распределения по критерию Пирсона</t>
  </si>
  <si>
    <t>pi</t>
  </si>
  <si>
    <t>n*pi</t>
  </si>
  <si>
    <t>ni-npi</t>
  </si>
  <si>
    <t>(ni-npi)^2</t>
  </si>
  <si>
    <t>ni^2/npi</t>
  </si>
  <si>
    <t>Суммы</t>
  </si>
  <si>
    <t>X^2 расч=</t>
  </si>
  <si>
    <t>X^2 расч + n=</t>
  </si>
  <si>
    <t>k-r-1=</t>
  </si>
  <si>
    <t>округляем</t>
  </si>
  <si>
    <t xml:space="preserve">X^2 крит = </t>
  </si>
  <si>
    <t xml:space="preserve"> = a</t>
  </si>
  <si>
    <t xml:space="preserve"> </t>
  </si>
  <si>
    <t>высота</t>
  </si>
  <si>
    <t>х-ср(мат.ож)</t>
  </si>
  <si>
    <t>######</t>
  </si>
  <si>
    <t>эмпрчfunc</t>
  </si>
  <si>
    <t>(ni-npi)^2/npi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</si>
</sst>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0000"/>
      <name val="Cambria"/>
      <family val="1"/>
      <charset val="204"/>
    </font>
    <font>
      <sz val="10"/>
      <color rgb="FF000000"/>
      <name val="Cambria"/>
      <family val="1"/>
      <charset val="204"/>
    </font>
    <font>
      <sz val="8"/>
      <color rgb="FF000000"/>
      <name val="Cambria"/>
      <family val="1"/>
      <charset val="204"/>
    </font>
    <font>
      <sz val="12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1" fillId="0" borderId="0" xfId="0" applyFont="1" applyAlignment="1">
      <alignment horizontal="right" vertical="center"/>
    </xf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2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Border="1"/>
    <xf numFmtId="0" fontId="8" fillId="0" borderId="1" xfId="0" applyFont="1" applyBorder="1" applyAlignment="1">
      <alignment horizontal="right" vertical="center"/>
    </xf>
    <xf numFmtId="0" fontId="0" fillId="3" borderId="7" xfId="0" applyFill="1" applyBorder="1"/>
    <xf numFmtId="0" fontId="0" fillId="3" borderId="3" xfId="0" applyFill="1" applyBorder="1"/>
    <xf numFmtId="0" fontId="0" fillId="3" borderId="1" xfId="0" applyFill="1" applyBorder="1"/>
    <xf numFmtId="0" fontId="5" fillId="3" borderId="3" xfId="0" applyFont="1" applyFill="1" applyBorder="1"/>
    <xf numFmtId="0" fontId="6" fillId="3" borderId="1" xfId="0" applyFont="1" applyFill="1" applyBorder="1"/>
    <xf numFmtId="0" fontId="7" fillId="3" borderId="3" xfId="0" applyFont="1" applyFill="1" applyBorder="1"/>
    <xf numFmtId="0" fontId="0" fillId="8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 </a:t>
            </a:r>
          </a:p>
        </c:rich>
      </c:tx>
      <c:layout>
        <c:manualLayout>
          <c:xMode val="edge"/>
          <c:yMode val="edge"/>
          <c:x val="0.2535249226518459"/>
          <c:y val="4.7466716301154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03937007874016"/>
          <c:y val="8.3750000000000005E-2"/>
          <c:w val="0.8839606299212597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Лист1!$C$18:$C$25</c:f>
              <c:numCache>
                <c:formatCode>General</c:formatCode>
                <c:ptCount val="8"/>
                <c:pt idx="0">
                  <c:v>37.1</c:v>
                </c:pt>
                <c:pt idx="1">
                  <c:v>41.300000000000004</c:v>
                </c:pt>
                <c:pt idx="2">
                  <c:v>45.500000000000007</c:v>
                </c:pt>
                <c:pt idx="3">
                  <c:v>49.70000000000001</c:v>
                </c:pt>
                <c:pt idx="4">
                  <c:v>53.900000000000013</c:v>
                </c:pt>
                <c:pt idx="5">
                  <c:v>58.100000000000016</c:v>
                </c:pt>
                <c:pt idx="6">
                  <c:v>62.300000000000018</c:v>
                </c:pt>
                <c:pt idx="7">
                  <c:v>66.500000000000028</c:v>
                </c:pt>
              </c:numCache>
            </c:numRef>
          </c:cat>
          <c:val>
            <c:numRef>
              <c:f>Лист1!$F$18:$F$25</c:f>
              <c:numCache>
                <c:formatCode>General</c:formatCode>
                <c:ptCount val="8"/>
                <c:pt idx="0">
                  <c:v>4.7619047619047615E-3</c:v>
                </c:pt>
                <c:pt idx="1">
                  <c:v>9.5238095238095229E-3</c:v>
                </c:pt>
                <c:pt idx="2">
                  <c:v>3.3333333333333333E-2</c:v>
                </c:pt>
                <c:pt idx="3">
                  <c:v>3.0952380952380953E-2</c:v>
                </c:pt>
                <c:pt idx="4">
                  <c:v>6.9047619047619038E-2</c:v>
                </c:pt>
                <c:pt idx="5">
                  <c:v>6.6666666666666666E-2</c:v>
                </c:pt>
                <c:pt idx="6">
                  <c:v>1.4285714285714285E-2</c:v>
                </c:pt>
                <c:pt idx="7">
                  <c:v>9.5238095238095229E-3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E-4745-AB4E-FA639750A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1424188192"/>
        <c:axId val="1427352944"/>
      </c:barChart>
      <c:catAx>
        <c:axId val="142418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Серединные интервалы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7352944"/>
        <c:crosses val="autoZero"/>
        <c:auto val="1"/>
        <c:lblAlgn val="ctr"/>
        <c:lblOffset val="100"/>
        <c:noMultiLvlLbl val="0"/>
      </c:catAx>
      <c:valAx>
        <c:axId val="14273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ni/n/h</a:t>
                </a:r>
                <a:r>
                  <a:rPr lang="en-US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418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642135</xdr:colOff>
      <xdr:row>12</xdr:row>
      <xdr:rowOff>8784</xdr:rowOff>
    </xdr:from>
    <xdr:to>
      <xdr:col>17</xdr:col>
      <xdr:colOff>547482</xdr:colOff>
      <xdr:row>26</xdr:row>
      <xdr:rowOff>30186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14BAFB5-9A30-4BD4-869E-C63FA4901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05D85-B363-4DEF-8747-F8DDA834D00C}">
  <dimension ref="A1:P55"/>
  <sheetViews>
    <sheetView tabSelected="1" topLeftCell="A13" zoomScale="89" zoomScaleNormal="69" workbookViewId="0">
      <selection activeCell="H35" sqref="H35"/>
    </sheetView>
  </sheetViews>
  <sheetFormatPr defaultRowHeight="14.6" x14ac:dyDescent="0.4"/>
  <cols>
    <col min="2" max="2" width="9.69140625" customWidth="1"/>
    <col min="3" max="3" width="10.4609375" customWidth="1"/>
    <col min="7" max="7" width="10.23046875" customWidth="1"/>
    <col min="8" max="8" width="9.4609375" customWidth="1"/>
  </cols>
  <sheetData>
    <row r="1" spans="1:10" ht="15.9" thickBot="1" x14ac:dyDescent="0.45">
      <c r="A1" s="12" t="s">
        <v>0</v>
      </c>
      <c r="B1" s="15"/>
      <c r="C1" s="15"/>
      <c r="D1" s="15"/>
      <c r="E1" s="15"/>
      <c r="F1" s="15"/>
      <c r="G1" s="15"/>
      <c r="H1" s="15"/>
      <c r="I1" s="15"/>
      <c r="J1" s="16"/>
    </row>
    <row r="2" spans="1:10" ht="15.45" thickBot="1" x14ac:dyDescent="0.45">
      <c r="A2" s="23">
        <v>46</v>
      </c>
      <c r="B2" s="23">
        <v>61</v>
      </c>
      <c r="C2" s="23">
        <v>53</v>
      </c>
      <c r="D2" s="23">
        <v>44</v>
      </c>
      <c r="E2" s="23">
        <v>59</v>
      </c>
      <c r="F2" s="23">
        <v>49</v>
      </c>
      <c r="G2" s="23">
        <v>56</v>
      </c>
      <c r="H2" s="23">
        <v>59</v>
      </c>
      <c r="I2" s="23">
        <v>56</v>
      </c>
      <c r="J2" s="23">
        <v>58</v>
      </c>
    </row>
    <row r="3" spans="1:10" ht="15.45" thickBot="1" x14ac:dyDescent="0.45">
      <c r="A3" s="23">
        <v>53</v>
      </c>
      <c r="B3" s="23">
        <v>53</v>
      </c>
      <c r="C3" s="23">
        <v>55</v>
      </c>
      <c r="D3" s="23">
        <v>44</v>
      </c>
      <c r="E3" s="23">
        <v>63</v>
      </c>
      <c r="F3" s="23">
        <v>53</v>
      </c>
      <c r="G3" s="23">
        <v>67</v>
      </c>
      <c r="H3" s="23">
        <v>64</v>
      </c>
      <c r="I3" s="23">
        <v>46</v>
      </c>
      <c r="J3" s="23">
        <v>43</v>
      </c>
    </row>
    <row r="4" spans="1:10" ht="15.45" thickBot="1" x14ac:dyDescent="0.45">
      <c r="A4" s="23">
        <v>54</v>
      </c>
      <c r="B4" s="23">
        <v>59</v>
      </c>
      <c r="C4" s="23">
        <v>52</v>
      </c>
      <c r="D4" s="23">
        <v>56</v>
      </c>
      <c r="E4" s="23">
        <v>53</v>
      </c>
      <c r="F4" s="23">
        <v>54</v>
      </c>
      <c r="G4" s="23">
        <v>47</v>
      </c>
      <c r="H4" s="23">
        <v>59</v>
      </c>
      <c r="I4" s="23">
        <v>56</v>
      </c>
      <c r="J4" s="23">
        <v>49</v>
      </c>
    </row>
    <row r="5" spans="1:10" ht="15.45" thickBot="1" x14ac:dyDescent="0.45">
      <c r="A5" s="23">
        <v>58</v>
      </c>
      <c r="B5" s="23">
        <v>52</v>
      </c>
      <c r="C5" s="23">
        <v>48</v>
      </c>
      <c r="D5" s="23">
        <v>67</v>
      </c>
      <c r="E5" s="23">
        <v>48</v>
      </c>
      <c r="F5" s="23">
        <v>52</v>
      </c>
      <c r="G5" s="23">
        <v>52</v>
      </c>
      <c r="H5" s="23">
        <v>52</v>
      </c>
      <c r="I5" s="23">
        <v>58</v>
      </c>
      <c r="J5" s="23">
        <v>63</v>
      </c>
    </row>
    <row r="6" spans="1:10" ht="15.45" thickBot="1" x14ac:dyDescent="0.45">
      <c r="A6" s="23">
        <v>55</v>
      </c>
      <c r="B6" s="23">
        <v>53</v>
      </c>
      <c r="C6" s="23">
        <v>48</v>
      </c>
      <c r="D6" s="23">
        <v>57</v>
      </c>
      <c r="E6" s="23">
        <v>47</v>
      </c>
      <c r="F6" s="23">
        <v>53</v>
      </c>
      <c r="G6" s="23">
        <v>55</v>
      </c>
      <c r="H6" s="23">
        <v>51</v>
      </c>
      <c r="I6" s="23">
        <v>60</v>
      </c>
      <c r="J6" s="23">
        <v>47</v>
      </c>
    </row>
    <row r="7" spans="1:10" ht="15.45" thickBot="1" x14ac:dyDescent="0.45">
      <c r="A7" s="23">
        <v>56</v>
      </c>
      <c r="B7" s="23">
        <v>47</v>
      </c>
      <c r="C7" s="23">
        <v>54</v>
      </c>
      <c r="D7" s="23">
        <v>49</v>
      </c>
      <c r="E7" s="23">
        <v>59</v>
      </c>
      <c r="F7" s="23">
        <v>56</v>
      </c>
      <c r="G7" s="23">
        <v>58</v>
      </c>
      <c r="H7" s="23">
        <v>64</v>
      </c>
      <c r="I7" s="23">
        <v>50</v>
      </c>
      <c r="J7" s="23">
        <v>45</v>
      </c>
    </row>
    <row r="8" spans="1:10" ht="15.45" thickBot="1" x14ac:dyDescent="0.45">
      <c r="A8" s="23">
        <v>58</v>
      </c>
      <c r="B8" s="23">
        <v>51</v>
      </c>
      <c r="C8" s="23">
        <v>60</v>
      </c>
      <c r="D8" s="23">
        <v>49</v>
      </c>
      <c r="E8" s="23">
        <v>47</v>
      </c>
      <c r="F8" s="23">
        <v>46</v>
      </c>
      <c r="G8" s="23">
        <v>43</v>
      </c>
      <c r="H8" s="23">
        <v>58</v>
      </c>
      <c r="I8" s="23">
        <v>47</v>
      </c>
      <c r="J8" s="23">
        <v>59</v>
      </c>
    </row>
    <row r="9" spans="1:10" ht="15.45" thickBot="1" x14ac:dyDescent="0.45">
      <c r="A9" s="23">
        <v>58</v>
      </c>
      <c r="B9" s="23">
        <v>43</v>
      </c>
      <c r="C9" s="23">
        <v>58</v>
      </c>
      <c r="D9" s="23">
        <v>52</v>
      </c>
      <c r="E9" s="23">
        <v>59</v>
      </c>
      <c r="F9" s="23">
        <v>56</v>
      </c>
      <c r="G9" s="23">
        <v>39</v>
      </c>
      <c r="H9" s="23">
        <v>63</v>
      </c>
      <c r="I9" s="23">
        <v>49</v>
      </c>
      <c r="J9" s="23">
        <v>48</v>
      </c>
    </row>
    <row r="10" spans="1:10" ht="15.45" thickBot="1" x14ac:dyDescent="0.45">
      <c r="A10" s="23">
        <v>57</v>
      </c>
      <c r="B10" s="23">
        <v>46</v>
      </c>
      <c r="C10" s="23">
        <v>65</v>
      </c>
      <c r="D10" s="23">
        <v>68</v>
      </c>
      <c r="E10" s="23">
        <v>46</v>
      </c>
      <c r="F10" s="23">
        <v>48</v>
      </c>
      <c r="G10" s="23">
        <v>57</v>
      </c>
      <c r="H10" s="23">
        <v>54</v>
      </c>
      <c r="I10" s="23">
        <v>52</v>
      </c>
      <c r="J10" s="23">
        <v>35</v>
      </c>
    </row>
    <row r="11" spans="1:10" ht="15.45" thickBot="1" x14ac:dyDescent="0.45">
      <c r="A11" s="23">
        <v>52</v>
      </c>
      <c r="B11" s="23">
        <v>53</v>
      </c>
      <c r="C11" s="23">
        <v>54</v>
      </c>
      <c r="D11" s="23">
        <v>55</v>
      </c>
      <c r="E11" s="23">
        <v>55</v>
      </c>
      <c r="F11" s="23">
        <v>52</v>
      </c>
      <c r="G11" s="23">
        <v>55</v>
      </c>
      <c r="H11" s="23">
        <v>57</v>
      </c>
      <c r="I11" s="23">
        <v>42</v>
      </c>
      <c r="J11" s="23">
        <v>53</v>
      </c>
    </row>
    <row r="12" spans="1:10" x14ac:dyDescent="0.4">
      <c r="A12" s="22" t="s">
        <v>1</v>
      </c>
      <c r="B12" s="22"/>
      <c r="D12" t="s">
        <v>2</v>
      </c>
      <c r="E12">
        <f>ROUND(1+LOG(100,2),0)</f>
        <v>8</v>
      </c>
    </row>
    <row r="13" spans="1:10" ht="15.45" x14ac:dyDescent="0.4">
      <c r="A13" t="s">
        <v>3</v>
      </c>
      <c r="B13" s="2">
        <f>MIN(A2:J11)</f>
        <v>35</v>
      </c>
      <c r="C13" t="s">
        <v>4</v>
      </c>
      <c r="D13">
        <f>MAX(A2:J11)</f>
        <v>68</v>
      </c>
      <c r="E13" t="s">
        <v>5</v>
      </c>
      <c r="F13">
        <f>D13-B13</f>
        <v>33</v>
      </c>
    </row>
    <row r="14" spans="1:10" x14ac:dyDescent="0.4">
      <c r="A14" s="17" t="s">
        <v>6</v>
      </c>
      <c r="B14" s="17"/>
      <c r="C14" s="17"/>
      <c r="D14">
        <f>F13/E12</f>
        <v>4.125</v>
      </c>
      <c r="E14" s="21" t="s">
        <v>30</v>
      </c>
      <c r="F14" s="21"/>
      <c r="G14" t="s">
        <v>7</v>
      </c>
      <c r="H14">
        <f>CEILING(D14,0.1)</f>
        <v>4.2</v>
      </c>
    </row>
    <row r="16" spans="1:10" ht="15.9" thickBot="1" x14ac:dyDescent="0.45">
      <c r="A16" s="20" t="s">
        <v>8</v>
      </c>
      <c r="B16" s="18"/>
      <c r="C16" s="18"/>
      <c r="D16" s="18"/>
      <c r="E16" s="18"/>
      <c r="F16" s="18"/>
      <c r="G16" s="18" t="s">
        <v>15</v>
      </c>
      <c r="H16" s="17"/>
      <c r="I16" s="17"/>
    </row>
    <row r="17" spans="1:16" ht="15" thickBot="1" x14ac:dyDescent="0.45">
      <c r="A17" s="4" t="s">
        <v>9</v>
      </c>
      <c r="B17" s="4" t="s">
        <v>10</v>
      </c>
      <c r="C17" s="3" t="s">
        <v>11</v>
      </c>
      <c r="D17" s="4" t="s">
        <v>12</v>
      </c>
      <c r="E17" s="3" t="s">
        <v>13</v>
      </c>
      <c r="F17" s="4" t="s">
        <v>14</v>
      </c>
      <c r="G17" s="1" t="s">
        <v>35</v>
      </c>
      <c r="H17" s="9">
        <f>SUMPRODUCT(C18:C25,D18:D25)/100</f>
        <v>53.522000000000006</v>
      </c>
      <c r="I17" t="s">
        <v>32</v>
      </c>
    </row>
    <row r="18" spans="1:16" ht="15" thickBot="1" x14ac:dyDescent="0.45">
      <c r="A18" s="8">
        <f>B13</f>
        <v>35</v>
      </c>
      <c r="B18" s="8">
        <f>A18+H14</f>
        <v>39.200000000000003</v>
      </c>
      <c r="C18" s="4">
        <f>(A18+B18)/2</f>
        <v>37.1</v>
      </c>
      <c r="D18" s="7">
        <f>COUNTIFS(A2:J11,"&gt;="&amp;A48,A2:J11,"&lt;"&amp;B48)</f>
        <v>2</v>
      </c>
      <c r="E18" s="4">
        <f>D18/100</f>
        <v>0.02</v>
      </c>
      <c r="F18" s="4">
        <f>E18/H14</f>
        <v>4.7619047619047615E-3</v>
      </c>
      <c r="G18" s="19" t="s">
        <v>16</v>
      </c>
      <c r="H18" s="17"/>
      <c r="I18" s="17"/>
    </row>
    <row r="19" spans="1:16" ht="15" thickBot="1" x14ac:dyDescent="0.45">
      <c r="A19" s="8">
        <f>A18+H14</f>
        <v>39.200000000000003</v>
      </c>
      <c r="B19" s="8">
        <f>A19+H14</f>
        <v>43.400000000000006</v>
      </c>
      <c r="C19" s="4">
        <f t="shared" ref="C19:C25" si="0">(A19+B19)/2</f>
        <v>41.300000000000004</v>
      </c>
      <c r="D19" s="7">
        <f>COUNTIFS(A2:J11,"&gt;="&amp;A19,A2:J11,"&lt;"&amp;B19)</f>
        <v>4</v>
      </c>
      <c r="E19" s="4">
        <f t="shared" ref="E19:E25" si="1">D19/100</f>
        <v>0.04</v>
      </c>
      <c r="F19" s="4">
        <f>E19/H14</f>
        <v>9.5238095238095229E-3</v>
      </c>
      <c r="G19" t="s">
        <v>19</v>
      </c>
      <c r="H19">
        <f>SUMPRODUCT(C18:C25,C18:C25,D18:D25)/100-H17*H17</f>
        <v>39.547116000001097</v>
      </c>
    </row>
    <row r="20" spans="1:16" ht="15" thickBot="1" x14ac:dyDescent="0.45">
      <c r="A20" s="8">
        <f>A19+H14</f>
        <v>43.400000000000006</v>
      </c>
      <c r="B20" s="8">
        <f>A20+H14</f>
        <v>47.600000000000009</v>
      </c>
      <c r="C20" s="4">
        <f t="shared" si="0"/>
        <v>45.500000000000007</v>
      </c>
      <c r="D20" s="7">
        <f>COUNTIFS(A2:J11,"&gt;="&amp;A20,A2:J11,"&lt;"&amp;B20)</f>
        <v>14</v>
      </c>
      <c r="E20" s="4">
        <f t="shared" si="1"/>
        <v>0.14000000000000001</v>
      </c>
      <c r="F20" s="4">
        <f>E20/H14</f>
        <v>3.3333333333333333E-2</v>
      </c>
      <c r="G20" t="s">
        <v>17</v>
      </c>
      <c r="H20">
        <f>H19*100/99</f>
        <v>39.946581818182928</v>
      </c>
    </row>
    <row r="21" spans="1:16" ht="15" thickBot="1" x14ac:dyDescent="0.45">
      <c r="A21" s="8">
        <f>A20+H14</f>
        <v>47.600000000000009</v>
      </c>
      <c r="B21" s="8">
        <f>A21+H14</f>
        <v>51.800000000000011</v>
      </c>
      <c r="C21" s="4">
        <f t="shared" si="0"/>
        <v>49.70000000000001</v>
      </c>
      <c r="D21" s="7">
        <f>COUNTIFS(A2:J11,"&gt;="&amp;A21,A2:J11,"&lt;"&amp;B21)</f>
        <v>13</v>
      </c>
      <c r="E21" s="4">
        <f t="shared" si="1"/>
        <v>0.13</v>
      </c>
      <c r="F21" s="4">
        <f>E21/H14</f>
        <v>3.0952380952380953E-2</v>
      </c>
      <c r="G21" t="s">
        <v>18</v>
      </c>
      <c r="H21" s="10">
        <f>SQRT(H20)</f>
        <v>6.320330831387146</v>
      </c>
      <c r="I21" t="s">
        <v>33</v>
      </c>
    </row>
    <row r="22" spans="1:16" ht="15" thickBot="1" x14ac:dyDescent="0.45">
      <c r="A22" s="8">
        <f>A21+H14</f>
        <v>51.800000000000011</v>
      </c>
      <c r="B22" s="8">
        <f>A22+H14</f>
        <v>56.000000000000014</v>
      </c>
      <c r="C22" s="4">
        <f t="shared" si="0"/>
        <v>53.900000000000013</v>
      </c>
      <c r="D22" s="7">
        <f>COUNTIFS(A2:J11,"&gt;="&amp;A22,A2:J11,"&lt;"&amp;B22)</f>
        <v>29</v>
      </c>
      <c r="E22" s="4">
        <f t="shared" si="1"/>
        <v>0.28999999999999998</v>
      </c>
      <c r="F22" s="4">
        <f>E22/H14</f>
        <v>6.9047619047619038E-2</v>
      </c>
    </row>
    <row r="23" spans="1:16" ht="15" thickBot="1" x14ac:dyDescent="0.45">
      <c r="A23" s="8">
        <f>A22+H14</f>
        <v>56.000000000000014</v>
      </c>
      <c r="B23" s="8">
        <f>A23+H14</f>
        <v>60.200000000000017</v>
      </c>
      <c r="C23" s="4">
        <f t="shared" si="0"/>
        <v>58.100000000000016</v>
      </c>
      <c r="D23" s="7">
        <f>COUNTIFS(A2:J11,"&gt;="&amp;A23,A2:J11,"&lt;"&amp;B23)</f>
        <v>28</v>
      </c>
      <c r="E23" s="4">
        <f t="shared" si="1"/>
        <v>0.28000000000000003</v>
      </c>
      <c r="F23" s="4">
        <f>E23/H14</f>
        <v>6.6666666666666666E-2</v>
      </c>
    </row>
    <row r="24" spans="1:16" ht="15" thickBot="1" x14ac:dyDescent="0.45">
      <c r="A24" s="8">
        <f>A23+H14</f>
        <v>60.200000000000017</v>
      </c>
      <c r="B24" s="8">
        <f>A24+H14</f>
        <v>64.40000000000002</v>
      </c>
      <c r="C24" s="4">
        <f t="shared" si="0"/>
        <v>62.300000000000018</v>
      </c>
      <c r="D24" s="7">
        <f>COUNTIFS(A2:J11,"&gt;="&amp;A24,A2:J11,"&lt;"&amp;B24)</f>
        <v>6</v>
      </c>
      <c r="E24" s="4">
        <f t="shared" si="1"/>
        <v>0.06</v>
      </c>
      <c r="F24" s="4">
        <f>E24/H14</f>
        <v>1.4285714285714285E-2</v>
      </c>
    </row>
    <row r="25" spans="1:16" ht="15" thickBot="1" x14ac:dyDescent="0.45">
      <c r="A25" s="8">
        <f>A24+H14</f>
        <v>64.40000000000002</v>
      </c>
      <c r="B25" s="8">
        <f>A25+H14</f>
        <v>68.600000000000023</v>
      </c>
      <c r="C25" s="4">
        <f t="shared" si="0"/>
        <v>66.500000000000028</v>
      </c>
      <c r="D25" s="7">
        <f>COUNTIFS(A2:J11,"&gt;="&amp;A25,A2:J11,"&lt;"&amp;B25)</f>
        <v>4</v>
      </c>
      <c r="E25" s="4">
        <f t="shared" si="1"/>
        <v>0.04</v>
      </c>
      <c r="F25" s="4">
        <f>E25/H14</f>
        <v>9.5238095238095229E-3</v>
      </c>
    </row>
    <row r="26" spans="1:16" x14ac:dyDescent="0.4">
      <c r="D26">
        <f>SUM(D18:D25)</f>
        <v>100</v>
      </c>
      <c r="E26" t="s">
        <v>37</v>
      </c>
      <c r="F26" t="s">
        <v>34</v>
      </c>
    </row>
    <row r="27" spans="1:16" ht="15" thickBot="1" x14ac:dyDescent="0.45"/>
    <row r="28" spans="1:16" ht="15.9" thickBot="1" x14ac:dyDescent="0.45">
      <c r="A28" s="12" t="s">
        <v>20</v>
      </c>
      <c r="B28" s="13"/>
      <c r="C28" s="13"/>
      <c r="D28" s="13"/>
      <c r="E28" s="13"/>
      <c r="F28" s="13"/>
      <c r="G28" s="13"/>
      <c r="H28" s="13"/>
      <c r="I28" s="14"/>
    </row>
    <row r="29" spans="1:16" ht="15" thickBot="1" x14ac:dyDescent="0.45">
      <c r="A29" s="24" t="s">
        <v>9</v>
      </c>
      <c r="B29" s="25" t="s">
        <v>10</v>
      </c>
      <c r="C29" s="26" t="s">
        <v>12</v>
      </c>
      <c r="D29" s="25" t="s">
        <v>21</v>
      </c>
      <c r="E29" s="26" t="s">
        <v>22</v>
      </c>
      <c r="F29" s="27" t="s">
        <v>23</v>
      </c>
      <c r="G29" s="28" t="s">
        <v>24</v>
      </c>
      <c r="H29" s="29" t="s">
        <v>38</v>
      </c>
      <c r="I29" s="28" t="s">
        <v>25</v>
      </c>
    </row>
    <row r="30" spans="1:16" ht="15" thickBot="1" x14ac:dyDescent="0.45">
      <c r="A30" s="30" t="s">
        <v>36</v>
      </c>
      <c r="B30" s="30">
        <f>B19</f>
        <v>43.400000000000006</v>
      </c>
      <c r="C30" s="30">
        <f>D18+D19</f>
        <v>6</v>
      </c>
      <c r="D30" s="4">
        <f>_xlfn.NORM.DIST(B30,$H$17,$H$21,TRUE)</f>
        <v>5.4633282047298559E-2</v>
      </c>
      <c r="E30" s="4">
        <f>$C$36*D30</f>
        <v>5.4633282047298559</v>
      </c>
      <c r="F30" s="4">
        <f>C30-$D$26*D30</f>
        <v>0.53667179527014408</v>
      </c>
      <c r="G30" s="4">
        <f>F30^2</f>
        <v>0.28801661583847943</v>
      </c>
      <c r="H30" s="4">
        <f>G30/E30</f>
        <v>5.271816099005916E-2</v>
      </c>
      <c r="I30" s="4">
        <f>C30^2/E30</f>
        <v>6.5893899562602032</v>
      </c>
    </row>
    <row r="31" spans="1:16" ht="15" thickBot="1" x14ac:dyDescent="0.45">
      <c r="A31" s="30">
        <f>A20</f>
        <v>43.400000000000006</v>
      </c>
      <c r="B31" s="30">
        <f t="shared" ref="B31:B35" si="2">B20</f>
        <v>47.600000000000009</v>
      </c>
      <c r="C31" s="30">
        <f>D20</f>
        <v>14</v>
      </c>
      <c r="D31" s="4">
        <f>_xlfn.NORM.DIST(B31,$H$17,$H$21,TRUE)-_xlfn.NORM.DIST(A31,$H$17,$H$21,TRUE)</f>
        <v>0.11975210051085455</v>
      </c>
      <c r="E31" s="4">
        <f>$C$36*D31</f>
        <v>11.975210051085455</v>
      </c>
      <c r="F31" s="4">
        <f t="shared" ref="F31:F35" si="3">C31-$D$26*D31</f>
        <v>2.0247899489145453</v>
      </c>
      <c r="G31" s="4">
        <f t="shared" ref="G31:G35" si="4">F31^2</f>
        <v>4.0997743372253668</v>
      </c>
      <c r="H31" s="4">
        <f t="shared" ref="H31:H35" si="5">G31/E31</f>
        <v>0.34235510857312734</v>
      </c>
      <c r="I31" s="4">
        <f t="shared" ref="I31:I35" si="6">C31^2/E31</f>
        <v>16.367145057487672</v>
      </c>
    </row>
    <row r="32" spans="1:16" ht="15" thickBot="1" x14ac:dyDescent="0.45">
      <c r="A32" s="30">
        <f t="shared" ref="A32:A35" si="7">A21</f>
        <v>47.600000000000009</v>
      </c>
      <c r="B32" s="30">
        <f t="shared" si="2"/>
        <v>51.800000000000011</v>
      </c>
      <c r="C32" s="30">
        <f t="shared" ref="C32:C35" si="8">D21</f>
        <v>13</v>
      </c>
      <c r="D32" s="4">
        <f t="shared" ref="D32:D35" si="9">_xlfn.NORM.DIST(B32,$H$17,$H$21,TRUE)-_xlfn.NORM.DIST(A32,$H$17,$H$21,TRUE)</f>
        <v>0.21825106017721368</v>
      </c>
      <c r="E32" s="4">
        <f>$C$36*D32</f>
        <v>21.825106017721367</v>
      </c>
      <c r="F32" s="4">
        <f t="shared" si="3"/>
        <v>-8.8251060177213674</v>
      </c>
      <c r="G32" s="4">
        <f t="shared" si="4"/>
        <v>77.882496224021892</v>
      </c>
      <c r="H32" s="4">
        <f t="shared" si="5"/>
        <v>3.5684819198946163</v>
      </c>
      <c r="I32" s="4">
        <f t="shared" si="6"/>
        <v>7.7433759021732493</v>
      </c>
      <c r="N32" s="5"/>
      <c r="O32" s="5"/>
      <c r="P32" s="5"/>
    </row>
    <row r="33" spans="1:16" ht="15" thickBot="1" x14ac:dyDescent="0.45">
      <c r="A33" s="30">
        <f t="shared" si="7"/>
        <v>51.800000000000011</v>
      </c>
      <c r="B33" s="30">
        <f t="shared" si="2"/>
        <v>56.000000000000014</v>
      </c>
      <c r="C33" s="30">
        <f t="shared" si="8"/>
        <v>29</v>
      </c>
      <c r="D33" s="4">
        <f t="shared" si="9"/>
        <v>0.25985960293071886</v>
      </c>
      <c r="E33" s="4">
        <f>$C$36*D33</f>
        <v>25.985960293071887</v>
      </c>
      <c r="F33" s="4">
        <f t="shared" si="3"/>
        <v>3.0140397069281128</v>
      </c>
      <c r="G33" s="4">
        <f t="shared" si="4"/>
        <v>9.0844353549393038</v>
      </c>
      <c r="H33" s="4">
        <f t="shared" si="5"/>
        <v>0.3495901345374296</v>
      </c>
      <c r="I33" s="4">
        <f t="shared" si="6"/>
        <v>32.363629841465546</v>
      </c>
      <c r="N33" s="5"/>
      <c r="O33" s="5"/>
      <c r="P33" s="5"/>
    </row>
    <row r="34" spans="1:16" ht="15" thickBot="1" x14ac:dyDescent="0.45">
      <c r="A34" s="30">
        <f t="shared" si="7"/>
        <v>56.000000000000014</v>
      </c>
      <c r="B34" s="30">
        <f t="shared" si="2"/>
        <v>60.200000000000017</v>
      </c>
      <c r="C34" s="30">
        <f t="shared" si="8"/>
        <v>28</v>
      </c>
      <c r="D34" s="4">
        <f t="shared" si="9"/>
        <v>0.20215464065424193</v>
      </c>
      <c r="E34" s="4">
        <f>$C$36*D34</f>
        <v>20.215464065424193</v>
      </c>
      <c r="F34" s="4">
        <f t="shared" si="3"/>
        <v>7.7845359345758069</v>
      </c>
      <c r="G34" s="4">
        <f t="shared" si="4"/>
        <v>60.598999716702032</v>
      </c>
      <c r="H34" s="4">
        <f t="shared" si="5"/>
        <v>2.9976556323704879</v>
      </c>
      <c r="I34" s="4">
        <f t="shared" si="6"/>
        <v>38.782191566946295</v>
      </c>
      <c r="N34" s="5"/>
      <c r="O34" s="5"/>
      <c r="P34" s="5"/>
    </row>
    <row r="35" spans="1:16" ht="15" thickBot="1" x14ac:dyDescent="0.45">
      <c r="A35" s="30">
        <f t="shared" si="7"/>
        <v>60.200000000000017</v>
      </c>
      <c r="B35" s="30">
        <f>9.99999999999999E+100</f>
        <v>9.9999999999999904E+100</v>
      </c>
      <c r="C35" s="30">
        <f>D24+D25</f>
        <v>10</v>
      </c>
      <c r="D35" s="4">
        <f t="shared" si="9"/>
        <v>0.14534931367967241</v>
      </c>
      <c r="E35" s="4">
        <f>$C$36*D35</f>
        <v>14.534931367967241</v>
      </c>
      <c r="F35" s="4">
        <f t="shared" si="3"/>
        <v>-4.5349313679672409</v>
      </c>
      <c r="G35" s="4">
        <f t="shared" si="4"/>
        <v>20.565602512173232</v>
      </c>
      <c r="H35" s="4">
        <f t="shared" si="5"/>
        <v>1.4149088146020878</v>
      </c>
      <c r="I35" s="4">
        <f t="shared" si="6"/>
        <v>6.8799774466348467</v>
      </c>
      <c r="L35" s="5"/>
      <c r="M35" s="5"/>
      <c r="N35" s="5"/>
      <c r="O35" s="5"/>
      <c r="P35" s="5"/>
    </row>
    <row r="36" spans="1:16" x14ac:dyDescent="0.4">
      <c r="A36" s="6" t="s">
        <v>26</v>
      </c>
      <c r="B36" s="6"/>
      <c r="C36" s="6">
        <f>SUM(C30:C35)</f>
        <v>100</v>
      </c>
      <c r="D36" s="6">
        <f>SUM(D30:D35)</f>
        <v>1</v>
      </c>
      <c r="E36" s="6">
        <f>SUM(E30:E35)</f>
        <v>100.00000000000001</v>
      </c>
      <c r="L36" s="5"/>
      <c r="M36" s="5"/>
      <c r="N36" s="5"/>
      <c r="O36" s="5"/>
      <c r="P36" s="5"/>
    </row>
    <row r="37" spans="1:16" x14ac:dyDescent="0.4">
      <c r="B37" s="6"/>
      <c r="C37" s="6"/>
    </row>
    <row r="38" spans="1:16" x14ac:dyDescent="0.4">
      <c r="B38" s="11" t="s">
        <v>27</v>
      </c>
      <c r="C38" s="6">
        <f>SUM(H30:H35)</f>
        <v>8.7257097709678071</v>
      </c>
    </row>
    <row r="39" spans="1:16" x14ac:dyDescent="0.4">
      <c r="B39" s="11" t="s">
        <v>28</v>
      </c>
      <c r="C39" s="6"/>
      <c r="D39" s="6">
        <f>SUM(I30:I35)</f>
        <v>108.72570977096782</v>
      </c>
    </row>
    <row r="40" spans="1:16" x14ac:dyDescent="0.4">
      <c r="B40" s="6" t="s">
        <v>29</v>
      </c>
      <c r="C40" s="6">
        <f>COUNT(C30:C35)-2-1</f>
        <v>3</v>
      </c>
    </row>
    <row r="41" spans="1:16" x14ac:dyDescent="0.4">
      <c r="B41" s="6" t="s">
        <v>31</v>
      </c>
      <c r="C41" s="6">
        <f>_xlfn.CHISQ.INV.RT(0.05,C40)</f>
        <v>7.8147279032511792</v>
      </c>
    </row>
    <row r="46" spans="1:16" ht="15.9" thickBot="1" x14ac:dyDescent="0.45">
      <c r="A46" s="20" t="s">
        <v>8</v>
      </c>
      <c r="B46" s="18"/>
      <c r="C46" s="18"/>
      <c r="D46" s="18"/>
      <c r="E46" s="18"/>
      <c r="F46" s="18"/>
    </row>
    <row r="47" spans="1:16" ht="15" thickBot="1" x14ac:dyDescent="0.45">
      <c r="A47" s="4" t="s">
        <v>9</v>
      </c>
      <c r="B47" s="4" t="s">
        <v>10</v>
      </c>
      <c r="C47" s="3" t="s">
        <v>11</v>
      </c>
      <c r="D47" s="4" t="s">
        <v>12</v>
      </c>
      <c r="E47" s="3" t="s">
        <v>13</v>
      </c>
      <c r="F47" s="4" t="s">
        <v>14</v>
      </c>
      <c r="H47" s="4">
        <f>E48</f>
        <v>0.02</v>
      </c>
    </row>
    <row r="48" spans="1:16" ht="15" thickBot="1" x14ac:dyDescent="0.45">
      <c r="A48" s="8">
        <f>A18</f>
        <v>35</v>
      </c>
      <c r="B48" s="8">
        <f>A48+$H$14</f>
        <v>39.200000000000003</v>
      </c>
      <c r="C48" s="4">
        <f>(A48+B48)/2</f>
        <v>37.1</v>
      </c>
      <c r="D48" s="7">
        <f>D18</f>
        <v>2</v>
      </c>
      <c r="E48" s="4">
        <f>D48/100</f>
        <v>0.02</v>
      </c>
      <c r="F48" s="4">
        <f>E48/$H$14</f>
        <v>4.7619047619047615E-3</v>
      </c>
      <c r="H48" s="4">
        <f>E49+H47</f>
        <v>0.06</v>
      </c>
    </row>
    <row r="49" spans="1:8" ht="15" thickBot="1" x14ac:dyDescent="0.45">
      <c r="A49" s="8">
        <f t="shared" ref="A49:A55" si="10">A19</f>
        <v>39.200000000000003</v>
      </c>
      <c r="B49" s="8">
        <f t="shared" ref="B49:B55" si="11">A49+$H$14</f>
        <v>43.400000000000006</v>
      </c>
      <c r="C49" s="4">
        <f t="shared" ref="C49:C55" si="12">(A49+B49)/2</f>
        <v>41.300000000000004</v>
      </c>
      <c r="D49" s="7">
        <f t="shared" ref="D49:D55" si="13">D19</f>
        <v>4</v>
      </c>
      <c r="E49" s="4">
        <f t="shared" ref="E49:E55" si="14">D49/100</f>
        <v>0.04</v>
      </c>
      <c r="F49" s="4">
        <f t="shared" ref="F49:F55" si="15">E49/$H$14</f>
        <v>9.5238095238095229E-3</v>
      </c>
      <c r="H49" s="4">
        <f t="shared" ref="H49:H53" si="16">E50+H48</f>
        <v>0.2</v>
      </c>
    </row>
    <row r="50" spans="1:8" ht="15" thickBot="1" x14ac:dyDescent="0.45">
      <c r="A50" s="8">
        <f t="shared" si="10"/>
        <v>43.400000000000006</v>
      </c>
      <c r="B50" s="8">
        <f t="shared" si="11"/>
        <v>47.600000000000009</v>
      </c>
      <c r="C50" s="4">
        <f t="shared" si="12"/>
        <v>45.500000000000007</v>
      </c>
      <c r="D50" s="7">
        <f t="shared" si="13"/>
        <v>14</v>
      </c>
      <c r="E50" s="4">
        <f t="shared" si="14"/>
        <v>0.14000000000000001</v>
      </c>
      <c r="F50" s="4">
        <f t="shared" si="15"/>
        <v>3.3333333333333333E-2</v>
      </c>
      <c r="H50" s="4">
        <f t="shared" si="16"/>
        <v>0.33</v>
      </c>
    </row>
    <row r="51" spans="1:8" ht="15" thickBot="1" x14ac:dyDescent="0.45">
      <c r="A51" s="8">
        <f t="shared" si="10"/>
        <v>47.600000000000009</v>
      </c>
      <c r="B51" s="8">
        <f t="shared" si="11"/>
        <v>51.800000000000011</v>
      </c>
      <c r="C51" s="4">
        <f t="shared" si="12"/>
        <v>49.70000000000001</v>
      </c>
      <c r="D51" s="7">
        <f t="shared" si="13"/>
        <v>13</v>
      </c>
      <c r="E51" s="4">
        <f t="shared" si="14"/>
        <v>0.13</v>
      </c>
      <c r="F51" s="4">
        <f t="shared" si="15"/>
        <v>3.0952380952380953E-2</v>
      </c>
      <c r="H51" s="4">
        <f t="shared" si="16"/>
        <v>0.62</v>
      </c>
    </row>
    <row r="52" spans="1:8" ht="15" thickBot="1" x14ac:dyDescent="0.45">
      <c r="A52" s="8">
        <f t="shared" si="10"/>
        <v>51.800000000000011</v>
      </c>
      <c r="B52" s="8">
        <f t="shared" si="11"/>
        <v>56.000000000000014</v>
      </c>
      <c r="C52" s="4">
        <f t="shared" si="12"/>
        <v>53.900000000000013</v>
      </c>
      <c r="D52" s="7">
        <f t="shared" si="13"/>
        <v>29</v>
      </c>
      <c r="E52" s="4">
        <f t="shared" si="14"/>
        <v>0.28999999999999998</v>
      </c>
      <c r="F52" s="4">
        <f t="shared" si="15"/>
        <v>6.9047619047619038E-2</v>
      </c>
      <c r="H52" s="4">
        <f t="shared" si="16"/>
        <v>0.9</v>
      </c>
    </row>
    <row r="53" spans="1:8" ht="15" thickBot="1" x14ac:dyDescent="0.45">
      <c r="A53" s="8">
        <f t="shared" si="10"/>
        <v>56.000000000000014</v>
      </c>
      <c r="B53" s="8">
        <f t="shared" si="11"/>
        <v>60.200000000000017</v>
      </c>
      <c r="C53" s="4">
        <f t="shared" si="12"/>
        <v>58.100000000000016</v>
      </c>
      <c r="D53" s="7">
        <f t="shared" si="13"/>
        <v>28</v>
      </c>
      <c r="E53" s="4">
        <f t="shared" si="14"/>
        <v>0.28000000000000003</v>
      </c>
      <c r="F53" s="4">
        <f t="shared" si="15"/>
        <v>6.6666666666666666E-2</v>
      </c>
      <c r="H53" s="4">
        <f t="shared" si="16"/>
        <v>0.96</v>
      </c>
    </row>
    <row r="54" spans="1:8" ht="15" thickBot="1" x14ac:dyDescent="0.45">
      <c r="A54" s="8">
        <f t="shared" si="10"/>
        <v>60.200000000000017</v>
      </c>
      <c r="B54" s="8">
        <f t="shared" si="11"/>
        <v>64.40000000000002</v>
      </c>
      <c r="C54" s="4">
        <f t="shared" si="12"/>
        <v>62.300000000000018</v>
      </c>
      <c r="D54" s="7">
        <f t="shared" si="13"/>
        <v>6</v>
      </c>
      <c r="E54" s="4">
        <f t="shared" si="14"/>
        <v>0.06</v>
      </c>
      <c r="F54" s="4">
        <f t="shared" si="15"/>
        <v>1.4285714285714285E-2</v>
      </c>
      <c r="H54" s="4">
        <f>E55+H53</f>
        <v>1</v>
      </c>
    </row>
    <row r="55" spans="1:8" ht="15" thickBot="1" x14ac:dyDescent="0.45">
      <c r="A55" s="8">
        <f t="shared" si="10"/>
        <v>64.40000000000002</v>
      </c>
      <c r="B55" s="8">
        <f t="shared" si="11"/>
        <v>68.600000000000023</v>
      </c>
      <c r="C55" s="4">
        <f t="shared" si="12"/>
        <v>66.500000000000028</v>
      </c>
      <c r="D55" s="7">
        <f t="shared" si="13"/>
        <v>4</v>
      </c>
      <c r="E55" s="4">
        <f t="shared" si="14"/>
        <v>0.04</v>
      </c>
      <c r="F55" s="4">
        <f t="shared" si="15"/>
        <v>9.5238095238095229E-3</v>
      </c>
    </row>
  </sheetData>
  <mergeCells count="8">
    <mergeCell ref="A46:F46"/>
    <mergeCell ref="A28:I28"/>
    <mergeCell ref="A1:J1"/>
    <mergeCell ref="A14:C14"/>
    <mergeCell ref="G16:I16"/>
    <mergeCell ref="G18:I18"/>
    <mergeCell ref="A16:F16"/>
    <mergeCell ref="E14:F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soweomi@gmail.com</dc:creator>
  <cp:lastModifiedBy>леха</cp:lastModifiedBy>
  <dcterms:created xsi:type="dcterms:W3CDTF">2023-11-16T21:40:12Z</dcterms:created>
  <dcterms:modified xsi:type="dcterms:W3CDTF">2024-11-21T16:23:49Z</dcterms:modified>
</cp:coreProperties>
</file>