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kwon/Desktop/Undergrad/CHEN 4520 Chemical Process Synthesis/"/>
    </mc:Choice>
  </mc:AlternateContent>
  <xr:revisionPtr revIDLastSave="0" documentId="13_ncr:1_{54AAED43-E034-8547-8A58-DA637AE41312}" xr6:coauthVersionLast="47" xr6:coauthVersionMax="47" xr10:uidLastSave="{00000000-0000-0000-0000-000000000000}"/>
  <bookViews>
    <workbookView xWindow="0" yWindow="720" windowWidth="29400" windowHeight="18400" xr2:uid="{D6908503-9D0E-5B45-B464-BAF742FC3F64}"/>
  </bookViews>
  <sheets>
    <sheet name="Sheet1" sheetId="1" r:id="rId1"/>
  </sheets>
  <definedNames>
    <definedName name="_xlchart.v1.0" hidden="1">Sheet1!$A$44</definedName>
    <definedName name="_xlchart.v1.1" hidden="1">Sheet1!$A$45:$A$145</definedName>
    <definedName name="_xlchart.v1.10" hidden="1">Sheet1!$C$44</definedName>
    <definedName name="_xlchart.v1.11" hidden="1">Sheet1!$C$45:$C$145</definedName>
    <definedName name="_xlchart.v1.2" hidden="1">Sheet1!$B$44</definedName>
    <definedName name="_xlchart.v1.3" hidden="1">Sheet1!$B$45:$B$145</definedName>
    <definedName name="_xlchart.v1.4" hidden="1">Sheet1!$C$44</definedName>
    <definedName name="_xlchart.v1.5" hidden="1">Sheet1!$C$45:$C$145</definedName>
    <definedName name="_xlchart.v1.6" hidden="1">Sheet1!$A$44</definedName>
    <definedName name="_xlchart.v1.7" hidden="1">Sheet1!$A$45:$A$145</definedName>
    <definedName name="_xlchart.v1.8" hidden="1">Sheet1!$B$44</definedName>
    <definedName name="_xlchart.v1.9" hidden="1">Sheet1!$B$45:$B$145</definedName>
    <definedName name="_xlnm.Print_Area" localSheetId="0">Sheet1!$A$1:$Q$74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B14" i="1" l="1"/>
  <c r="E10" i="1"/>
  <c r="E9" i="1" s="1"/>
  <c r="B26" i="1" l="1"/>
  <c r="B40" i="1"/>
  <c r="B39" i="1"/>
  <c r="B38" i="1"/>
  <c r="B37" i="1"/>
  <c r="E4" i="1"/>
  <c r="E5" i="1" s="1"/>
  <c r="B5" i="1"/>
  <c r="B6" i="1" s="1"/>
  <c r="B7" i="1" s="1"/>
  <c r="B34" i="1" l="1"/>
  <c r="B48" i="1"/>
  <c r="C48" i="1" s="1"/>
  <c r="B64" i="1"/>
  <c r="C64" i="1" s="1"/>
  <c r="B53" i="1"/>
  <c r="C53" i="1" s="1"/>
  <c r="B69" i="1"/>
  <c r="C69" i="1" s="1"/>
  <c r="B54" i="1"/>
  <c r="C54" i="1" s="1"/>
  <c r="B70" i="1"/>
  <c r="C70" i="1" s="1"/>
  <c r="B35" i="1"/>
  <c r="B55" i="1"/>
  <c r="C55" i="1" s="1"/>
  <c r="B71" i="1"/>
  <c r="C71" i="1" s="1"/>
  <c r="B56" i="1"/>
  <c r="C56" i="1" s="1"/>
  <c r="B72" i="1"/>
  <c r="C72" i="1" s="1"/>
  <c r="B61" i="1"/>
  <c r="C61" i="1" s="1"/>
  <c r="B46" i="1"/>
  <c r="C46" i="1" s="1"/>
  <c r="B62" i="1"/>
  <c r="C62" i="1" s="1"/>
  <c r="B47" i="1"/>
  <c r="C47" i="1" s="1"/>
  <c r="B63" i="1"/>
  <c r="C63" i="1" s="1"/>
  <c r="B52" i="1"/>
  <c r="C52" i="1" s="1"/>
  <c r="B60" i="1"/>
  <c r="C60" i="1" s="1"/>
  <c r="B45" i="1"/>
  <c r="C45" i="1" s="1"/>
  <c r="B65" i="1"/>
  <c r="C65" i="1" s="1"/>
  <c r="B58" i="1"/>
  <c r="C58" i="1" s="1"/>
  <c r="B66" i="1"/>
  <c r="C66" i="1" s="1"/>
  <c r="B74" i="1"/>
  <c r="C74" i="1" s="1"/>
  <c r="B49" i="1"/>
  <c r="C49" i="1" s="1"/>
  <c r="B68" i="1"/>
  <c r="C68" i="1" s="1"/>
  <c r="B57" i="1"/>
  <c r="C57" i="1" s="1"/>
  <c r="B51" i="1"/>
  <c r="C51" i="1" s="1"/>
  <c r="B59" i="1"/>
  <c r="C59" i="1" s="1"/>
  <c r="B73" i="1"/>
  <c r="C73" i="1" s="1"/>
  <c r="B67" i="1"/>
  <c r="C67" i="1" s="1"/>
  <c r="B50" i="1"/>
  <c r="C50" i="1" s="1"/>
</calcChain>
</file>

<file path=xl/sharedStrings.xml><?xml version="1.0" encoding="utf-8"?>
<sst xmlns="http://schemas.openxmlformats.org/spreadsheetml/2006/main" count="79" uniqueCount="56">
  <si>
    <t xml:space="preserve">Compressor </t>
  </si>
  <si>
    <t xml:space="preserve">Compression of gas and recycle stream mix to 80 bars </t>
  </si>
  <si>
    <t>bar</t>
  </si>
  <si>
    <t>Compressor Input Stream Pressure</t>
  </si>
  <si>
    <t>Compressor Output Stream Pressure</t>
  </si>
  <si>
    <t xml:space="preserve">Break Horsepower </t>
  </si>
  <si>
    <t>Indicated Horsepower</t>
  </si>
  <si>
    <t xml:space="preserve">Net Work Required </t>
  </si>
  <si>
    <t>Efficiency</t>
  </si>
  <si>
    <t>%</t>
  </si>
  <si>
    <t xml:space="preserve">Outlet Temp </t>
  </si>
  <si>
    <t>C</t>
  </si>
  <si>
    <t xml:space="preserve">Inlet Temp </t>
  </si>
  <si>
    <t xml:space="preserve">Pressure Ratio </t>
  </si>
  <si>
    <t xml:space="preserve">Spray Quench Tank </t>
  </si>
  <si>
    <t xml:space="preserve">Hot Stream Inlet ( Stream 5) Temperature </t>
  </si>
  <si>
    <t xml:space="preserve">Hot Stream Outlet (Stream 7) Temperature </t>
  </si>
  <si>
    <t xml:space="preserve">Cold Stream Inlet (Stream 6) Temperature </t>
  </si>
  <si>
    <t xml:space="preserve">Cold Stream Outlet (Stream 8) Temperature </t>
  </si>
  <si>
    <t xml:space="preserve">H2O </t>
  </si>
  <si>
    <t>1 Compressor</t>
  </si>
  <si>
    <t>hp</t>
  </si>
  <si>
    <t>Volumetric Flow</t>
  </si>
  <si>
    <t xml:space="preserve">Mass Density </t>
  </si>
  <si>
    <t>lb/gal</t>
  </si>
  <si>
    <t>gal/hr</t>
  </si>
  <si>
    <t xml:space="preserve">Mass Flow </t>
  </si>
  <si>
    <t>lb/min</t>
  </si>
  <si>
    <t xml:space="preserve">Corrected Mass Flow </t>
  </si>
  <si>
    <t>F</t>
  </si>
  <si>
    <t xml:space="preserve">Series </t>
  </si>
  <si>
    <t xml:space="preserve">Parallel </t>
  </si>
  <si>
    <t>rho (Density of H2O)</t>
  </si>
  <si>
    <t xml:space="preserve">lambda (Heat of Vaporization of Water) </t>
  </si>
  <si>
    <t xml:space="preserve">D0 (Drop Diameter) </t>
  </si>
  <si>
    <t xml:space="preserve">k_g( Thermal conductivity) </t>
  </si>
  <si>
    <t>T Log mean temp difference between water and inlet</t>
  </si>
  <si>
    <t>K</t>
  </si>
  <si>
    <t>kg/m^3</t>
  </si>
  <si>
    <t>J/S*m*K</t>
  </si>
  <si>
    <t>j/kg</t>
  </si>
  <si>
    <t xml:space="preserve">Hot Stream Inlet ( Stream 5) Pressure </t>
  </si>
  <si>
    <t xml:space="preserve">Hot Stream Outlet (Stream 7) Pressure </t>
  </si>
  <si>
    <t xml:space="preserve">Cold Stream Inlet (Stream 6) Pressure </t>
  </si>
  <si>
    <t xml:space="preserve">Cold Stream Outlet (Stream 8) Pressure </t>
  </si>
  <si>
    <t xml:space="preserve">Inlet flow rate </t>
  </si>
  <si>
    <t>l/min</t>
  </si>
  <si>
    <t>s</t>
  </si>
  <si>
    <t xml:space="preserve">psi </t>
  </si>
  <si>
    <t>m</t>
  </si>
  <si>
    <t>Drop Diameter (m)</t>
  </si>
  <si>
    <t xml:space="preserve">Residence Time= volume of Reactor/ Volumetric flow rate </t>
  </si>
  <si>
    <t xml:space="preserve">Residence Time </t>
  </si>
  <si>
    <t>Volume of Reactor= Residence time * Volumetric Flow Rate</t>
  </si>
  <si>
    <t xml:space="preserve">Temperature Ratio 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</si>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</sst>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Spray</a:t>
            </a:r>
            <a:r>
              <a:rPr lang="en-US" baseline="0"/>
              <a:t> Quench Drop Diameter and Residence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Sheet1!$C$44</c:f>
              <c:strCache>
                <c:ptCount val="1"/>
                <c:pt idx="0">
                  <c:v>Residence Time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Sheet1!$A$45:$A$145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</c:numCache>
            </c:numRef>
          </c:xVal>
          <c:yVal>
            <c:numRef>
              <c:f>Sheet1!$C$45:$C$145</c:f>
              <c:numCache>
                <c:formatCode>General</c:formatCode>
                <c:ptCount val="101"/>
                <c:pt idx="0">
                  <c:v>0</c:v>
                </c:pt>
                <c:pt idx="1">
                  <c:v>3.0240755817861998E-2</c:v>
                </c:pt>
                <c:pt idx="2">
                  <c:v>0.12096302327144799</c:v>
                </c:pt>
                <c:pt idx="3">
                  <c:v>0.27216680236075802</c:v>
                </c:pt>
                <c:pt idx="4">
                  <c:v>0.48385209308579197</c:v>
                </c:pt>
                <c:pt idx="5">
                  <c:v>0.7560188954465501</c:v>
                </c:pt>
                <c:pt idx="6">
                  <c:v>1.0886672094430321</c:v>
                </c:pt>
                <c:pt idx="7">
                  <c:v>1.4817970350752383</c:v>
                </c:pt>
                <c:pt idx="8">
                  <c:v>1.9354083723431679</c:v>
                </c:pt>
                <c:pt idx="9">
                  <c:v>2.4495012212468223</c:v>
                </c:pt>
                <c:pt idx="10">
                  <c:v>3.0240755817862004</c:v>
                </c:pt>
                <c:pt idx="11">
                  <c:v>3.6591314539613018</c:v>
                </c:pt>
                <c:pt idx="12">
                  <c:v>4.3546688377721283</c:v>
                </c:pt>
                <c:pt idx="13">
                  <c:v>5.1106877332186791</c:v>
                </c:pt>
                <c:pt idx="14">
                  <c:v>5.9271881403009532</c:v>
                </c:pt>
                <c:pt idx="15">
                  <c:v>6.8041700590189498</c:v>
                </c:pt>
                <c:pt idx="16">
                  <c:v>7.7416334893726715</c:v>
                </c:pt>
                <c:pt idx="17">
                  <c:v>8.739578431362121</c:v>
                </c:pt>
                <c:pt idx="18">
                  <c:v>9.7980048849872894</c:v>
                </c:pt>
                <c:pt idx="19">
                  <c:v>10.916912850248183</c:v>
                </c:pt>
                <c:pt idx="20">
                  <c:v>12.096302327144802</c:v>
                </c:pt>
                <c:pt idx="21">
                  <c:v>13.33617331567714</c:v>
                </c:pt>
                <c:pt idx="22">
                  <c:v>14.636525815845207</c:v>
                </c:pt>
                <c:pt idx="23">
                  <c:v>15.997359827648998</c:v>
                </c:pt>
                <c:pt idx="24">
                  <c:v>17.418675351088513</c:v>
                </c:pt>
                <c:pt idx="25">
                  <c:v>18.900472386163752</c:v>
                </c:pt>
                <c:pt idx="26">
                  <c:v>20.442750932874716</c:v>
                </c:pt>
                <c:pt idx="27">
                  <c:v>22.045510991221398</c:v>
                </c:pt>
                <c:pt idx="28">
                  <c:v>23.708752561203813</c:v>
                </c:pt>
                <c:pt idx="29">
                  <c:v>25.432475642821942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0-5F48-AED9-8404576E8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08464"/>
        <c:axId val="122839743"/>
      </c:scatterChart>
      <c:valAx>
        <c:axId val="127200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</a:t>
                </a:r>
                <a:r>
                  <a:rPr lang="en-US" baseline="0"/>
                  <a:t> Diameter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9743"/>
        <c:crosses val="autoZero"/>
        <c:crossBetween val="midCat"/>
      </c:valAx>
      <c:valAx>
        <c:axId val="1228397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Residence Time (Hrs)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0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711200</xdr:colOff>
      <xdr:row>19</xdr:row>
      <xdr:rowOff>114300</xdr:rowOff>
    </xdr:from>
    <xdr:to>
      <xdr:col>10</xdr:col>
      <xdr:colOff>635000</xdr:colOff>
      <xdr:row>29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24E0E2-FE17-57FA-668F-3BF9F71F5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0900" y="3975100"/>
          <a:ext cx="2400300" cy="1968500"/>
        </a:xfrm>
        <a:prstGeom prst="rect">
          <a:avLst/>
        </a:prstGeom>
      </xdr:spPr>
    </xdr:pic>
    <xdr:clientData/>
  </xdr:twoCellAnchor>
  <xdr:twoCellAnchor editAs="oneCell">
    <xdr:from>
      <xdr:col>7</xdr:col>
      <xdr:colOff>124600</xdr:colOff>
      <xdr:row>29</xdr:row>
      <xdr:rowOff>10300</xdr:rowOff>
    </xdr:from>
    <xdr:to>
      <xdr:col>16</xdr:col>
      <xdr:colOff>467500</xdr:colOff>
      <xdr:row>43</xdr:row>
      <xdr:rowOff>125527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8BFBFB-ACE8-F623-D4B5-E971D2380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6000" y="6347600"/>
          <a:ext cx="7772400" cy="2960027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317500</xdr:colOff>
      <xdr:row>28</xdr:row>
      <xdr:rowOff>88900</xdr:rowOff>
    </xdr:from>
    <xdr:to>
      <xdr:col>6</xdr:col>
      <xdr:colOff>723900</xdr:colOff>
      <xdr:row>47</xdr:row>
      <xdr:rowOff>174069</xdr:rowOff>
    </xdr:to>
    <xdr:pic>
      <xdr:nvPicPr>
        <xdr:cNvPr id="7" name="Picture 6" descr="Log Mean Temperature Difference Calculator Why LMTD is used? Mean  temperature difference LMTD Vs AMTD : r/ChemicalEngineering">
          <a:extLst>
            <a:ext uri="{FF2B5EF4-FFF2-40B4-BE49-F238E27FC236}">
              <a16:creationId xmlns:a16="http://schemas.microsoft.com/office/drawing/2014/main" id="{2AFBE2BD-670E-02F4-EFC2-DE5E240C6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7200" y="6223000"/>
          <a:ext cx="5562600" cy="3945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1111250</xdr:colOff>
      <xdr:row>50</xdr:row>
      <xdr:rowOff>171450</xdr:rowOff>
    </xdr:from>
    <xdr:to>
      <xdr:col>6</xdr:col>
      <xdr:colOff>527050</xdr:colOff>
      <xdr:row>64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7A37B4-B830-F39C-BC71-3CE5C90C1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635000</xdr:colOff>
      <xdr:row>0</xdr:row>
      <xdr:rowOff>114300</xdr:rowOff>
    </xdr:from>
    <xdr:to>
      <xdr:col>11</xdr:col>
      <xdr:colOff>217488</xdr:colOff>
      <xdr:row>10</xdr:row>
      <xdr:rowOff>88900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94F061-1831-FF0E-EDCD-AD10AEE7D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04700" y="114300"/>
          <a:ext cx="2884488" cy="2006600"/>
        </a:xfrm>
        <a:prstGeom prst="rect">
          <a:avLst/>
        </a:prstGeom>
      </xdr:spPr>
    </xdr:pic>
    <xdr:clientData/>
  </xdr:twoCellAnchor>
  <xdr:twoCellAnchor editAs="oneCell">
    <xdr:from>
      <xdr:col>7</xdr:col>
      <xdr:colOff>698500</xdr:colOff>
      <xdr:row>11</xdr:row>
      <xdr:rowOff>0</xdr:rowOff>
    </xdr:from>
    <xdr:to>
      <xdr:col>10</xdr:col>
      <xdr:colOff>660400</xdr:colOff>
      <xdr:row>19</xdr:row>
      <xdr:rowOff>70678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27E0F7F-6C3D-FE08-B2EE-4895EAEAF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68200" y="2235200"/>
          <a:ext cx="2438400" cy="1696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A7FFA-F371-B046-9AFD-C12BEB2C2EC2}">
  <sheetPr>
    <pageSetUpPr fitToPage="1"/>
  </sheetPr>
  <dimension ref="A1:H74"/>
  <sheetViews>
    <sheetView tabSelected="1" zoomScale="40" zoomScaleNormal="40" workbookViewId="0">
      <selection activeCell="U32" sqref="U32"/>
    </sheetView>
  </sheetViews>
  <sheetFormatPr baseColWidth="10" defaultRowHeight="16" x14ac:dyDescent="0.2"/>
  <cols>
    <col min="1" max="1" width="46.83203125" bestFit="1" customWidth="1"/>
    <col min="2" max="2" width="15.33203125" bestFit="1" customWidth="1"/>
    <col min="3" max="3" width="11.1640625" bestFit="1" customWidth="1"/>
    <col min="4" max="4" width="38" customWidth="1"/>
    <col min="5" max="5" width="18.83203125" bestFit="1" customWidth="1"/>
  </cols>
  <sheetData>
    <row r="1" spans="1:6" x14ac:dyDescent="0.2">
      <c r="A1" s="3" t="s">
        <v>0</v>
      </c>
      <c r="B1" t="s">
        <v>20</v>
      </c>
      <c r="D1" s="1" t="s">
        <v>23</v>
      </c>
      <c r="E1">
        <v>8.2019300000000003E-2</v>
      </c>
      <c r="F1" t="s">
        <v>24</v>
      </c>
    </row>
    <row r="2" spans="1:6" x14ac:dyDescent="0.2">
      <c r="A2" s="1" t="s">
        <v>1</v>
      </c>
      <c r="D2" s="1" t="s">
        <v>22</v>
      </c>
      <c r="E2">
        <f>(7.38948*10^8+3.49351*10^8)/2</f>
        <v>544149500</v>
      </c>
      <c r="F2" t="s">
        <v>25</v>
      </c>
    </row>
    <row r="3" spans="1:6" x14ac:dyDescent="0.2">
      <c r="A3" s="1" t="s">
        <v>3</v>
      </c>
      <c r="B3">
        <v>35</v>
      </c>
      <c r="C3" t="s">
        <v>48</v>
      </c>
      <c r="D3" s="1" t="s">
        <v>26</v>
      </c>
      <c r="E3">
        <f>(E1*E2)/3600</f>
        <v>12397.433634819445</v>
      </c>
      <c r="F3" t="s">
        <v>27</v>
      </c>
    </row>
    <row r="4" spans="1:6" x14ac:dyDescent="0.2">
      <c r="A4" s="1" t="s">
        <v>4</v>
      </c>
      <c r="B4">
        <v>115</v>
      </c>
      <c r="C4" t="s">
        <v>2</v>
      </c>
      <c r="D4" s="1"/>
      <c r="E4">
        <f>E3</f>
        <v>12397.433634819445</v>
      </c>
    </row>
    <row r="5" spans="1:6" x14ac:dyDescent="0.2">
      <c r="A5" s="1" t="s">
        <v>6</v>
      </c>
      <c r="B5">
        <f>7575801.371</f>
        <v>7575801.3710000003</v>
      </c>
      <c r="C5" t="s">
        <v>21</v>
      </c>
      <c r="D5" s="1" t="s">
        <v>28</v>
      </c>
      <c r="E5">
        <f>E4*(SQRT(B13/545)/((B3/28.4)))</f>
        <v>8725.2075210410494</v>
      </c>
    </row>
    <row r="6" spans="1:6" x14ac:dyDescent="0.2">
      <c r="A6" s="1" t="s">
        <v>5</v>
      </c>
      <c r="B6">
        <f>B5</f>
        <v>7575801.3710000003</v>
      </c>
      <c r="C6" t="s">
        <v>21</v>
      </c>
      <c r="E6">
        <v>1</v>
      </c>
      <c r="F6" s="1" t="s">
        <v>30</v>
      </c>
    </row>
    <row r="7" spans="1:6" x14ac:dyDescent="0.2">
      <c r="A7" s="1" t="s">
        <v>7</v>
      </c>
      <c r="B7">
        <f>B6</f>
        <v>7575801.3710000003</v>
      </c>
      <c r="C7" t="s">
        <v>21</v>
      </c>
      <c r="E7">
        <v>5</v>
      </c>
      <c r="F7" s="1" t="s">
        <v>31</v>
      </c>
    </row>
    <row r="8" spans="1:6" x14ac:dyDescent="0.2">
      <c r="A8" s="1" t="s">
        <v>8</v>
      </c>
      <c r="B8">
        <v>72</v>
      </c>
      <c r="C8" t="s">
        <v>9</v>
      </c>
      <c r="D8" s="2"/>
    </row>
    <row r="9" spans="1:6" x14ac:dyDescent="0.2">
      <c r="A9" s="1"/>
      <c r="D9" s="1" t="s">
        <v>54</v>
      </c>
      <c r="E9">
        <f>(2.4)^((E10-1)/E10)</f>
        <v>1.267048160471326</v>
      </c>
    </row>
    <row r="10" spans="1:6" x14ac:dyDescent="0.2">
      <c r="A10" s="1" t="s">
        <v>10</v>
      </c>
      <c r="B10">
        <v>477.36500000000001</v>
      </c>
      <c r="C10" t="s">
        <v>11</v>
      </c>
      <c r="D10" s="1" t="s">
        <v>55</v>
      </c>
      <c r="E10">
        <f>(1.37885+1.36222)/2</f>
        <v>1.3705349999999998</v>
      </c>
    </row>
    <row r="11" spans="1:6" x14ac:dyDescent="0.2">
      <c r="A11" s="1" t="s">
        <v>12</v>
      </c>
      <c r="B11">
        <v>210</v>
      </c>
      <c r="C11" t="s">
        <v>11</v>
      </c>
    </row>
    <row r="12" spans="1:6" x14ac:dyDescent="0.2">
      <c r="B12">
        <v>891.25699999999995</v>
      </c>
      <c r="C12" t="s">
        <v>29</v>
      </c>
    </row>
    <row r="13" spans="1:6" x14ac:dyDescent="0.2">
      <c r="B13">
        <v>410</v>
      </c>
      <c r="C13" t="s">
        <v>29</v>
      </c>
    </row>
    <row r="14" spans="1:6" x14ac:dyDescent="0.2">
      <c r="A14" s="1" t="s">
        <v>13</v>
      </c>
      <c r="B14">
        <f>B4/B3</f>
        <v>3.2857142857142856</v>
      </c>
    </row>
    <row r="15" spans="1:6" x14ac:dyDescent="0.2">
      <c r="A15" s="1"/>
    </row>
    <row r="18" spans="1:7" x14ac:dyDescent="0.2">
      <c r="A18" s="1"/>
    </row>
    <row r="21" spans="1:7" x14ac:dyDescent="0.2">
      <c r="A21" s="3" t="s">
        <v>14</v>
      </c>
    </row>
    <row r="22" spans="1:7" x14ac:dyDescent="0.2">
      <c r="A22" s="1" t="s">
        <v>15</v>
      </c>
      <c r="B22">
        <v>800</v>
      </c>
      <c r="C22" t="s">
        <v>11</v>
      </c>
      <c r="D22" s="1" t="s">
        <v>41</v>
      </c>
      <c r="E22">
        <v>35</v>
      </c>
      <c r="F22" t="s">
        <v>2</v>
      </c>
    </row>
    <row r="23" spans="1:7" x14ac:dyDescent="0.2">
      <c r="A23" s="1" t="s">
        <v>16</v>
      </c>
      <c r="B23">
        <v>579.98400000000004</v>
      </c>
      <c r="C23" t="s">
        <v>11</v>
      </c>
      <c r="D23" s="1" t="s">
        <v>42</v>
      </c>
      <c r="E23">
        <v>35</v>
      </c>
      <c r="F23" t="s">
        <v>2</v>
      </c>
    </row>
    <row r="24" spans="1:7" x14ac:dyDescent="0.2">
      <c r="A24" s="1" t="s">
        <v>17</v>
      </c>
      <c r="B24">
        <v>25.2041</v>
      </c>
      <c r="C24" t="s">
        <v>11</v>
      </c>
      <c r="D24" s="1" t="s">
        <v>43</v>
      </c>
      <c r="E24">
        <v>36</v>
      </c>
      <c r="F24" t="s">
        <v>2</v>
      </c>
      <c r="G24" t="s">
        <v>19</v>
      </c>
    </row>
    <row r="25" spans="1:7" x14ac:dyDescent="0.2">
      <c r="A25" s="1" t="s">
        <v>18</v>
      </c>
      <c r="B25">
        <v>369.98399999999998</v>
      </c>
      <c r="C25" t="s">
        <v>11</v>
      </c>
      <c r="D25" s="1" t="s">
        <v>44</v>
      </c>
      <c r="E25">
        <v>36</v>
      </c>
      <c r="F25" t="s">
        <v>2</v>
      </c>
      <c r="G25" t="s">
        <v>19</v>
      </c>
    </row>
    <row r="26" spans="1:7" x14ac:dyDescent="0.2">
      <c r="A26" s="1" t="s">
        <v>45</v>
      </c>
      <c r="B26">
        <f>4.00688*10^8</f>
        <v>400688000</v>
      </c>
      <c r="C26" t="s">
        <v>46</v>
      </c>
    </row>
    <row r="27" spans="1:7" x14ac:dyDescent="0.2">
      <c r="A27" s="1"/>
    </row>
    <row r="30" spans="1:7" x14ac:dyDescent="0.2">
      <c r="A30" s="1" t="s">
        <v>32</v>
      </c>
      <c r="B30">
        <v>997</v>
      </c>
      <c r="C30" t="s">
        <v>38</v>
      </c>
    </row>
    <row r="31" spans="1:7" x14ac:dyDescent="0.2">
      <c r="A31" s="1" t="s">
        <v>33</v>
      </c>
      <c r="B31">
        <v>2260000</v>
      </c>
      <c r="C31" t="s">
        <v>40</v>
      </c>
    </row>
    <row r="32" spans="1:7" x14ac:dyDescent="0.2">
      <c r="A32" s="1" t="s">
        <v>34</v>
      </c>
      <c r="B32">
        <v>0.5</v>
      </c>
      <c r="C32" t="s">
        <v>49</v>
      </c>
    </row>
    <row r="33" spans="1:3" x14ac:dyDescent="0.2">
      <c r="A33" s="1" t="s">
        <v>35</v>
      </c>
      <c r="B33">
        <v>0.59799999999999998</v>
      </c>
      <c r="C33" t="s">
        <v>39</v>
      </c>
    </row>
    <row r="34" spans="1:3" x14ac:dyDescent="0.2">
      <c r="A34" s="1" t="s">
        <v>36</v>
      </c>
      <c r="B34">
        <f>((B37-B39)-(B38-B40))/(LN((B37-B39)/(B38-B40)))</f>
        <v>432.6306502025966</v>
      </c>
      <c r="C34" t="s">
        <v>37</v>
      </c>
    </row>
    <row r="35" spans="1:3" x14ac:dyDescent="0.2">
      <c r="A35" s="1" t="s">
        <v>52</v>
      </c>
      <c r="B35">
        <f>(B$30*B$31*B32^2)/(8*B$33*B$34)</f>
        <v>272166.80236075801</v>
      </c>
      <c r="C35" t="s">
        <v>47</v>
      </c>
    </row>
    <row r="37" spans="1:3" x14ac:dyDescent="0.2">
      <c r="A37" s="1" t="s">
        <v>15</v>
      </c>
      <c r="B37">
        <f>800+273.15</f>
        <v>1073.1500000000001</v>
      </c>
      <c r="C37" t="s">
        <v>37</v>
      </c>
    </row>
    <row r="38" spans="1:3" x14ac:dyDescent="0.2">
      <c r="A38" s="1" t="s">
        <v>16</v>
      </c>
      <c r="B38">
        <f>579.984+273.15</f>
        <v>853.13400000000001</v>
      </c>
      <c r="C38" t="s">
        <v>37</v>
      </c>
    </row>
    <row r="39" spans="1:3" x14ac:dyDescent="0.2">
      <c r="A39" s="1" t="s">
        <v>17</v>
      </c>
      <c r="B39">
        <f>25.2041+273.15</f>
        <v>298.35409999999996</v>
      </c>
      <c r="C39" t="s">
        <v>37</v>
      </c>
    </row>
    <row r="40" spans="1:3" x14ac:dyDescent="0.2">
      <c r="A40" s="1" t="s">
        <v>18</v>
      </c>
      <c r="B40">
        <f>369.984+273.15</f>
        <v>643.13400000000001</v>
      </c>
      <c r="C40" t="s">
        <v>37</v>
      </c>
    </row>
    <row r="44" spans="1:3" x14ac:dyDescent="0.2">
      <c r="A44" s="1" t="s">
        <v>50</v>
      </c>
      <c r="B44" s="1" t="s">
        <v>52</v>
      </c>
      <c r="C44" s="1" t="s">
        <v>52</v>
      </c>
    </row>
    <row r="45" spans="1:3" x14ac:dyDescent="0.2">
      <c r="A45">
        <v>0</v>
      </c>
      <c r="B45">
        <f>(B$30*B$31*A45^2)/(8*B$33*B$34)</f>
        <v>0</v>
      </c>
      <c r="C45">
        <f>B45/3600</f>
        <v>0</v>
      </c>
    </row>
    <row r="46" spans="1:3" x14ac:dyDescent="0.2">
      <c r="A46">
        <v>0.01</v>
      </c>
      <c r="B46">
        <f>(B$30*B$31*A46^2)/(8*B$33*B$34)</f>
        <v>108.8667209443032</v>
      </c>
      <c r="C46">
        <f t="shared" ref="C46:C109" si="0">B46/3600</f>
        <v>3.0240755817861998E-2</v>
      </c>
    </row>
    <row r="47" spans="1:3" x14ac:dyDescent="0.2">
      <c r="A47">
        <v>0.02</v>
      </c>
      <c r="B47">
        <f>(B$30*B$31*A47^2)/(8*B$33*B$34)</f>
        <v>435.46688377721279</v>
      </c>
      <c r="C47">
        <f t="shared" si="0"/>
        <v>0.12096302327144799</v>
      </c>
    </row>
    <row r="48" spans="1:3" x14ac:dyDescent="0.2">
      <c r="A48">
        <v>0.03</v>
      </c>
      <c r="B48">
        <f>(B$30*B$31*A48^2)/(8*B$33*B$34)</f>
        <v>979.80048849872878</v>
      </c>
      <c r="C48">
        <f t="shared" si="0"/>
        <v>0.27216680236075802</v>
      </c>
    </row>
    <row r="49" spans="1:8" x14ac:dyDescent="0.2">
      <c r="A49">
        <v>0.04</v>
      </c>
      <c r="B49">
        <f>(B$30*B$31*A49^2)/(8*B$33*B$34)</f>
        <v>1741.8675351088511</v>
      </c>
      <c r="C49">
        <f t="shared" si="0"/>
        <v>0.48385209308579197</v>
      </c>
    </row>
    <row r="50" spans="1:8" x14ac:dyDescent="0.2">
      <c r="A50">
        <v>0.05</v>
      </c>
      <c r="B50">
        <f>(B$30*B$31*A50^2)/(8*B$33*B$34)</f>
        <v>2721.6680236075804</v>
      </c>
      <c r="C50">
        <f t="shared" si="0"/>
        <v>0.7560188954465501</v>
      </c>
    </row>
    <row r="51" spans="1:8" x14ac:dyDescent="0.2">
      <c r="A51">
        <v>0.06</v>
      </c>
      <c r="B51">
        <f>(B$30*B$31*A51^2)/(8*B$33*B$34)</f>
        <v>3919.2019539949151</v>
      </c>
      <c r="C51">
        <f t="shared" si="0"/>
        <v>1.0886672094430321</v>
      </c>
    </row>
    <row r="52" spans="1:8" x14ac:dyDescent="0.2">
      <c r="A52">
        <v>7.0000000000000007E-2</v>
      </c>
      <c r="B52">
        <f>(B$30*B$31*A52^2)/(8*B$33*B$34)</f>
        <v>5334.4693262708579</v>
      </c>
      <c r="C52">
        <f t="shared" si="0"/>
        <v>1.4817970350752383</v>
      </c>
    </row>
    <row r="53" spans="1:8" x14ac:dyDescent="0.2">
      <c r="A53">
        <v>0.08</v>
      </c>
      <c r="B53">
        <f>(B$30*B$31*A53^2)/(8*B$33*B$34)</f>
        <v>6967.4701404354046</v>
      </c>
      <c r="C53">
        <f t="shared" si="0"/>
        <v>1.9354083723431679</v>
      </c>
    </row>
    <row r="54" spans="1:8" x14ac:dyDescent="0.2">
      <c r="A54">
        <v>0.09</v>
      </c>
      <c r="B54">
        <f>(B$30*B$31*A54^2)/(8*B$33*B$34)</f>
        <v>8818.2043964885597</v>
      </c>
      <c r="C54">
        <f t="shared" si="0"/>
        <v>2.4495012212468223</v>
      </c>
    </row>
    <row r="55" spans="1:8" x14ac:dyDescent="0.2">
      <c r="A55">
        <v>0.1</v>
      </c>
      <c r="B55">
        <f>(B$30*B$31*A55^2)/(8*B$33*B$34)</f>
        <v>10886.672094430322</v>
      </c>
      <c r="C55">
        <f t="shared" si="0"/>
        <v>3.0240755817862004</v>
      </c>
    </row>
    <row r="56" spans="1:8" x14ac:dyDescent="0.2">
      <c r="A56">
        <v>0.11</v>
      </c>
      <c r="B56">
        <f>(B$30*B$31*A56^2)/(8*B$33*B$34)</f>
        <v>13172.873234260687</v>
      </c>
      <c r="C56">
        <f t="shared" si="0"/>
        <v>3.6591314539613018</v>
      </c>
      <c r="H56" t="s">
        <v>51</v>
      </c>
    </row>
    <row r="57" spans="1:8" x14ac:dyDescent="0.2">
      <c r="A57">
        <v>0.12</v>
      </c>
      <c r="B57">
        <f>(B$30*B$31*A57^2)/(8*B$33*B$34)</f>
        <v>15676.807815979661</v>
      </c>
      <c r="C57">
        <f t="shared" si="0"/>
        <v>4.3546688377721283</v>
      </c>
      <c r="H57" t="s">
        <v>53</v>
      </c>
    </row>
    <row r="58" spans="1:8" x14ac:dyDescent="0.2">
      <c r="A58">
        <v>0.13</v>
      </c>
      <c r="B58">
        <f>(B$30*B$31*A58^2)/(8*B$33*B$34)</f>
        <v>18398.475839587245</v>
      </c>
      <c r="C58">
        <f t="shared" si="0"/>
        <v>5.1106877332186791</v>
      </c>
    </row>
    <row r="59" spans="1:8" x14ac:dyDescent="0.2">
      <c r="A59">
        <v>0.14000000000000001</v>
      </c>
      <c r="B59">
        <f>(B$30*B$31*A59^2)/(8*B$33*B$34)</f>
        <v>21337.877305083432</v>
      </c>
      <c r="C59">
        <f t="shared" si="0"/>
        <v>5.9271881403009532</v>
      </c>
    </row>
    <row r="60" spans="1:8" x14ac:dyDescent="0.2">
      <c r="A60">
        <v>0.15</v>
      </c>
      <c r="B60">
        <f>(B$30*B$31*A60^2)/(8*B$33*B$34)</f>
        <v>24495.01221246822</v>
      </c>
      <c r="C60">
        <f t="shared" si="0"/>
        <v>6.8041700590189498</v>
      </c>
    </row>
    <row r="61" spans="1:8" x14ac:dyDescent="0.2">
      <c r="A61">
        <v>0.16</v>
      </c>
      <c r="B61">
        <f>(B$30*B$31*A61^2)/(8*B$33*B$34)</f>
        <v>27869.880561741618</v>
      </c>
      <c r="C61">
        <f t="shared" si="0"/>
        <v>7.7416334893726715</v>
      </c>
    </row>
    <row r="62" spans="1:8" x14ac:dyDescent="0.2">
      <c r="A62">
        <v>0.17</v>
      </c>
      <c r="B62">
        <f>(B$30*B$31*A62^2)/(8*B$33*B$34)</f>
        <v>31462.482352903633</v>
      </c>
      <c r="C62">
        <f t="shared" si="0"/>
        <v>8.739578431362121</v>
      </c>
    </row>
    <row r="63" spans="1:8" x14ac:dyDescent="0.2">
      <c r="A63">
        <v>0.18</v>
      </c>
      <c r="B63">
        <f>(B$30*B$31*A63^2)/(8*B$33*B$34)</f>
        <v>35272.817585954239</v>
      </c>
      <c r="C63">
        <f t="shared" si="0"/>
        <v>9.7980048849872894</v>
      </c>
    </row>
    <row r="64" spans="1:8" x14ac:dyDescent="0.2">
      <c r="A64">
        <v>0.19</v>
      </c>
      <c r="B64">
        <f>(B$30*B$31*A64^2)/(8*B$33*B$34)</f>
        <v>39300.886260893458</v>
      </c>
      <c r="C64">
        <f t="shared" si="0"/>
        <v>10.916912850248183</v>
      </c>
    </row>
    <row r="65" spans="1:3" x14ac:dyDescent="0.2">
      <c r="A65">
        <v>0.2</v>
      </c>
      <c r="B65">
        <f>(B$30*B$31*A65^2)/(8*B$33*B$34)</f>
        <v>43546.688377721286</v>
      </c>
      <c r="C65">
        <f t="shared" si="0"/>
        <v>12.096302327144802</v>
      </c>
    </row>
    <row r="66" spans="1:3" x14ac:dyDescent="0.2">
      <c r="A66">
        <v>0.21</v>
      </c>
      <c r="B66">
        <f>(B$30*B$31*A66^2)/(8*B$33*B$34)</f>
        <v>48010.223936437702</v>
      </c>
      <c r="C66">
        <f t="shared" si="0"/>
        <v>13.33617331567714</v>
      </c>
    </row>
    <row r="67" spans="1:3" x14ac:dyDescent="0.2">
      <c r="A67">
        <v>0.22</v>
      </c>
      <c r="B67">
        <f>(B$30*B$31*A67^2)/(8*B$33*B$34)</f>
        <v>52691.492937042749</v>
      </c>
      <c r="C67">
        <f t="shared" si="0"/>
        <v>14.636525815845207</v>
      </c>
    </row>
    <row r="68" spans="1:3" x14ac:dyDescent="0.2">
      <c r="A68">
        <v>0.23</v>
      </c>
      <c r="B68">
        <f>(B$30*B$31*A68^2)/(8*B$33*B$34)</f>
        <v>57590.495379536391</v>
      </c>
      <c r="C68">
        <f t="shared" si="0"/>
        <v>15.997359827648998</v>
      </c>
    </row>
    <row r="69" spans="1:3" x14ac:dyDescent="0.2">
      <c r="A69">
        <v>0.24</v>
      </c>
      <c r="B69">
        <f>(B$30*B$31*A69^2)/(8*B$33*B$34)</f>
        <v>62707.231263918642</v>
      </c>
      <c r="C69">
        <f t="shared" si="0"/>
        <v>17.418675351088513</v>
      </c>
    </row>
    <row r="70" spans="1:3" x14ac:dyDescent="0.2">
      <c r="A70">
        <v>0.25</v>
      </c>
      <c r="B70">
        <f>(B$30*B$31*A70^2)/(8*B$33*B$34)</f>
        <v>68041.700590189503</v>
      </c>
      <c r="C70">
        <f t="shared" si="0"/>
        <v>18.900472386163752</v>
      </c>
    </row>
    <row r="71" spans="1:3" x14ac:dyDescent="0.2">
      <c r="A71">
        <v>0.26</v>
      </c>
      <c r="B71">
        <f>(B$30*B$31*A71^2)/(8*B$33*B$34)</f>
        <v>73593.90335834898</v>
      </c>
      <c r="C71">
        <f t="shared" si="0"/>
        <v>20.442750932874716</v>
      </c>
    </row>
    <row r="72" spans="1:3" x14ac:dyDescent="0.2">
      <c r="A72">
        <v>0.27</v>
      </c>
      <c r="B72">
        <f>(B$30*B$31*A72^2)/(8*B$33*B$34)</f>
        <v>79363.83956839703</v>
      </c>
      <c r="C72">
        <f t="shared" si="0"/>
        <v>22.045510991221398</v>
      </c>
    </row>
    <row r="73" spans="1:3" x14ac:dyDescent="0.2">
      <c r="A73">
        <v>0.28000000000000003</v>
      </c>
      <c r="B73">
        <f>(B$30*B$31*A73^2)/(8*B$33*B$34)</f>
        <v>85351.509220333726</v>
      </c>
      <c r="C73">
        <f t="shared" si="0"/>
        <v>23.708752561203813</v>
      </c>
    </row>
    <row r="74" spans="1:3" x14ac:dyDescent="0.2">
      <c r="A74">
        <v>0.28999999999999998</v>
      </c>
      <c r="B74">
        <f>(B$30*B$31*A74^2)/(8*B$33*B$34)</f>
        <v>91556.912314158995</v>
      </c>
      <c r="C74">
        <f t="shared" si="0"/>
        <v>25.432475642821942</v>
      </c>
    </row>
  </sheetData>
  <pageMargins left="0.7" right="0.7" top="0.75" bottom="0.75" header="0.3" footer="0.3"/>
  <pageSetup scale="44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2022-12-09T00:53:20Z</cp:lastPrinted>
  <dcterms:created xsi:type="dcterms:W3CDTF">2022-12-03T22:26:51Z</dcterms:created>
  <dcterms:modified xsi:type="dcterms:W3CDTF">2022-12-09T00:59:11Z</dcterms:modified>
</cp:coreProperties>
</file>