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Excel\Data Analysis\"/>
    </mc:Choice>
  </mc:AlternateContent>
  <xr:revisionPtr revIDLastSave="0" documentId="13_ncr:1_{E4D571D7-49E6-4757-BD85-B35232B9DAE1}" xr6:coauthVersionLast="47" xr6:coauthVersionMax="47" xr10:uidLastSave="{00000000-0000-0000-0000-000000000000}"/>
  <bookViews>
    <workbookView xWindow="-108" yWindow="-108" windowWidth="23256" windowHeight="12576" xr2:uid="{00000000-000D-0000-FFFF-FFFF00000000}"/>
  </bookViews>
  <sheets>
    <sheet name="Pivot Tables" sheetId="11" r:id="rId1"/>
    <sheet name="Orders" sheetId="6" r:id="rId2"/>
    <sheet name="Employees" sheetId="5" r:id="rId3"/>
    <sheet name="Suppliers" sheetId="9" r:id="rId4"/>
    <sheet name="Unique Lists" sheetId="10" r:id="rId5"/>
  </sheets>
  <definedNames>
    <definedName name="_xlnm._FilterDatabase" localSheetId="1" hidden="1">Orders!$A$1:$Z$2156</definedName>
    <definedName name="Kategorie">#REF!</definedName>
    <definedName name="KundenLand">#REF!</definedName>
    <definedName name="KundenTitel">#REF!</definedName>
    <definedName name="LieferantLand">#REF!</definedName>
    <definedName name="Lieferart">#REF!</definedName>
    <definedName name="MATitel">#REF!</definedName>
    <definedName name="OrdersTBL">Order[#All]</definedName>
    <definedName name="Slicer_ProductName">#N/A</definedName>
  </definedNames>
  <calcPr calcId="181029"/>
  <pivotCaches>
    <pivotCache cacheId="6" r:id="rId6"/>
  </pivotCaches>
  <fileRecoveryPr repairLoad="1"/>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AC140" i="6" l="1"/>
  <c r="AC141" i="6"/>
  <c r="AC142" i="6"/>
  <c r="AC143" i="6"/>
  <c r="AC144" i="6"/>
  <c r="AC145" i="6"/>
  <c r="AC146" i="6"/>
  <c r="AC139" i="6"/>
  <c r="AB140" i="6"/>
  <c r="AB141" i="6"/>
  <c r="AB142" i="6"/>
  <c r="AB143" i="6"/>
  <c r="AB144" i="6"/>
  <c r="AB145" i="6"/>
  <c r="AB146" i="6"/>
  <c r="AB139" i="6"/>
  <c r="AC128" i="6"/>
  <c r="AC129" i="6"/>
  <c r="AC130" i="6"/>
  <c r="AC131" i="6"/>
  <c r="AC132" i="6"/>
  <c r="AC133" i="6"/>
  <c r="AC134" i="6"/>
  <c r="AC127" i="6"/>
  <c r="AB128" i="6"/>
  <c r="AB129" i="6"/>
  <c r="AB130" i="6"/>
  <c r="AB131" i="6"/>
  <c r="AB132" i="6"/>
  <c r="AB133" i="6"/>
  <c r="AB134" i="6"/>
  <c r="AB127" i="6"/>
  <c r="AC122" i="6"/>
  <c r="AC121" i="6"/>
  <c r="AC120" i="6"/>
  <c r="AC119" i="6"/>
  <c r="AC118" i="6"/>
  <c r="AC117" i="6"/>
  <c r="AC116" i="6"/>
  <c r="AC115" i="6"/>
  <c r="AC114" i="6"/>
  <c r="AC113" i="6"/>
  <c r="AC112" i="6"/>
  <c r="AC111" i="6"/>
  <c r="AC109" i="6"/>
  <c r="AC108" i="6"/>
  <c r="AC107" i="6"/>
  <c r="AC106" i="6"/>
  <c r="AC105" i="6"/>
  <c r="AC104" i="6"/>
  <c r="AC103" i="6"/>
  <c r="AB109" i="6"/>
  <c r="AB108" i="6"/>
  <c r="AB107" i="6"/>
  <c r="AB106" i="6"/>
  <c r="AB105" i="6"/>
  <c r="AB104" i="6"/>
  <c r="AB103" i="6"/>
  <c r="AB122" i="6"/>
  <c r="AB121" i="6"/>
  <c r="AB120" i="6"/>
  <c r="AB119" i="6"/>
  <c r="AB118" i="6"/>
  <c r="AB117" i="6"/>
  <c r="AB116" i="6"/>
  <c r="AB115" i="6"/>
  <c r="AB114" i="6"/>
  <c r="AB113" i="6"/>
  <c r="AB112" i="6"/>
  <c r="AB111" i="6"/>
  <c r="AB94" i="6" a="1"/>
  <c r="AB94" i="6" s="1"/>
  <c r="AB88" i="6"/>
  <c r="AB87" i="6"/>
  <c r="AC84" i="6"/>
  <c r="AC83" i="6"/>
  <c r="AC82" i="6"/>
  <c r="AB84" i="6"/>
  <c r="AB83" i="6"/>
  <c r="AB82" i="6"/>
  <c r="AB78" i="6"/>
  <c r="AB77" i="6"/>
  <c r="AB76" i="6"/>
  <c r="AB75" i="6"/>
  <c r="AB74" i="6"/>
  <c r="AB73" i="6"/>
  <c r="AB72" i="6"/>
  <c r="I2"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I459" i="6"/>
  <c r="I460" i="6"/>
  <c r="I461" i="6"/>
  <c r="I462" i="6"/>
  <c r="I463" i="6"/>
  <c r="I464" i="6"/>
  <c r="I465" i="6"/>
  <c r="I466" i="6"/>
  <c r="I467" i="6"/>
  <c r="I468" i="6"/>
  <c r="I469" i="6"/>
  <c r="I470" i="6"/>
  <c r="I471" i="6"/>
  <c r="I472" i="6"/>
  <c r="I473" i="6"/>
  <c r="I474" i="6"/>
  <c r="I475" i="6"/>
  <c r="I476" i="6"/>
  <c r="I477" i="6"/>
  <c r="I478" i="6"/>
  <c r="I479" i="6"/>
  <c r="I480" i="6"/>
  <c r="I481" i="6"/>
  <c r="I482" i="6"/>
  <c r="I483" i="6"/>
  <c r="I484" i="6"/>
  <c r="I485" i="6"/>
  <c r="I486" i="6"/>
  <c r="I487" i="6"/>
  <c r="I488" i="6"/>
  <c r="I489" i="6"/>
  <c r="I490" i="6"/>
  <c r="I491" i="6"/>
  <c r="I492" i="6"/>
  <c r="I493" i="6"/>
  <c r="I494" i="6"/>
  <c r="I495" i="6"/>
  <c r="I496" i="6"/>
  <c r="I497" i="6"/>
  <c r="I498" i="6"/>
  <c r="I499" i="6"/>
  <c r="I500" i="6"/>
  <c r="I501" i="6"/>
  <c r="I502" i="6"/>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796" i="6"/>
  <c r="I797" i="6"/>
  <c r="I798" i="6"/>
  <c r="I799" i="6"/>
  <c r="I800" i="6"/>
  <c r="I801" i="6"/>
  <c r="I802" i="6"/>
  <c r="I803" i="6"/>
  <c r="I804" i="6"/>
  <c r="I805" i="6"/>
  <c r="I806" i="6"/>
  <c r="I807" i="6"/>
  <c r="I808" i="6"/>
  <c r="I809" i="6"/>
  <c r="I810" i="6"/>
  <c r="I811" i="6"/>
  <c r="I812" i="6"/>
  <c r="I813" i="6"/>
  <c r="I814" i="6"/>
  <c r="I815" i="6"/>
  <c r="I816" i="6"/>
  <c r="I817" i="6"/>
  <c r="I818" i="6"/>
  <c r="I819" i="6"/>
  <c r="I820" i="6"/>
  <c r="I821" i="6"/>
  <c r="I822" i="6"/>
  <c r="I823" i="6"/>
  <c r="I824" i="6"/>
  <c r="I825" i="6"/>
  <c r="I826" i="6"/>
  <c r="I827" i="6"/>
  <c r="I828" i="6"/>
  <c r="I829" i="6"/>
  <c r="I830" i="6"/>
  <c r="I831" i="6"/>
  <c r="I832" i="6"/>
  <c r="I833" i="6"/>
  <c r="I834" i="6"/>
  <c r="I835" i="6"/>
  <c r="I836" i="6"/>
  <c r="I837" i="6"/>
  <c r="I838" i="6"/>
  <c r="I839" i="6"/>
  <c r="I840" i="6"/>
  <c r="I841" i="6"/>
  <c r="I842" i="6"/>
  <c r="I843" i="6"/>
  <c r="I844" i="6"/>
  <c r="I845" i="6"/>
  <c r="I846" i="6"/>
  <c r="I847" i="6"/>
  <c r="I848" i="6"/>
  <c r="I849" i="6"/>
  <c r="I850" i="6"/>
  <c r="I851" i="6"/>
  <c r="I852" i="6"/>
  <c r="I853" i="6"/>
  <c r="I854" i="6"/>
  <c r="I855" i="6"/>
  <c r="I856" i="6"/>
  <c r="I857" i="6"/>
  <c r="I858" i="6"/>
  <c r="I859" i="6"/>
  <c r="I860" i="6"/>
  <c r="I861" i="6"/>
  <c r="I862" i="6"/>
  <c r="I863" i="6"/>
  <c r="I864" i="6"/>
  <c r="I865" i="6"/>
  <c r="I866" i="6"/>
  <c r="I867" i="6"/>
  <c r="I868" i="6"/>
  <c r="I869" i="6"/>
  <c r="I870" i="6"/>
  <c r="I871" i="6"/>
  <c r="I872" i="6"/>
  <c r="I873" i="6"/>
  <c r="I874" i="6"/>
  <c r="I875" i="6"/>
  <c r="I876" i="6"/>
  <c r="I877" i="6"/>
  <c r="I878" i="6"/>
  <c r="I879" i="6"/>
  <c r="I880" i="6"/>
  <c r="I881" i="6"/>
  <c r="I882" i="6"/>
  <c r="I883" i="6"/>
  <c r="I884" i="6"/>
  <c r="I885" i="6"/>
  <c r="I886" i="6"/>
  <c r="I887" i="6"/>
  <c r="I888" i="6"/>
  <c r="I889" i="6"/>
  <c r="I890" i="6"/>
  <c r="I891" i="6"/>
  <c r="I892" i="6"/>
  <c r="I893" i="6"/>
  <c r="I894" i="6"/>
  <c r="I895" i="6"/>
  <c r="I896" i="6"/>
  <c r="I897" i="6"/>
  <c r="I898" i="6"/>
  <c r="I899" i="6"/>
  <c r="I900" i="6"/>
  <c r="I901" i="6"/>
  <c r="I902" i="6"/>
  <c r="I903" i="6"/>
  <c r="I904" i="6"/>
  <c r="I905" i="6"/>
  <c r="I906" i="6"/>
  <c r="I907" i="6"/>
  <c r="I908" i="6"/>
  <c r="I909" i="6"/>
  <c r="I910" i="6"/>
  <c r="I911" i="6"/>
  <c r="I912" i="6"/>
  <c r="I913" i="6"/>
  <c r="I914" i="6"/>
  <c r="I915" i="6"/>
  <c r="I916" i="6"/>
  <c r="I917" i="6"/>
  <c r="I918" i="6"/>
  <c r="I919" i="6"/>
  <c r="I920" i="6"/>
  <c r="I921" i="6"/>
  <c r="I922" i="6"/>
  <c r="I923" i="6"/>
  <c r="I924" i="6"/>
  <c r="I925" i="6"/>
  <c r="I926" i="6"/>
  <c r="I927" i="6"/>
  <c r="I928" i="6"/>
  <c r="I929" i="6"/>
  <c r="I930" i="6"/>
  <c r="I931" i="6"/>
  <c r="I932" i="6"/>
  <c r="I933" i="6"/>
  <c r="I934" i="6"/>
  <c r="I935" i="6"/>
  <c r="I936" i="6"/>
  <c r="I937" i="6"/>
  <c r="I938" i="6"/>
  <c r="I939" i="6"/>
  <c r="I940" i="6"/>
  <c r="I941" i="6"/>
  <c r="I942" i="6"/>
  <c r="I943" i="6"/>
  <c r="I944" i="6"/>
  <c r="I945" i="6"/>
  <c r="I946" i="6"/>
  <c r="I947" i="6"/>
  <c r="I948" i="6"/>
  <c r="I949" i="6"/>
  <c r="I950" i="6"/>
  <c r="I951" i="6"/>
  <c r="I952" i="6"/>
  <c r="I953" i="6"/>
  <c r="I954" i="6"/>
  <c r="I955" i="6"/>
  <c r="I956" i="6"/>
  <c r="I957" i="6"/>
  <c r="I958" i="6"/>
  <c r="I959" i="6"/>
  <c r="I960" i="6"/>
  <c r="I961" i="6"/>
  <c r="I962" i="6"/>
  <c r="I963" i="6"/>
  <c r="I964" i="6"/>
  <c r="I965" i="6"/>
  <c r="I966" i="6"/>
  <c r="I967" i="6"/>
  <c r="I968" i="6"/>
  <c r="I969" i="6"/>
  <c r="I970" i="6"/>
  <c r="I971" i="6"/>
  <c r="I972" i="6"/>
  <c r="I973" i="6"/>
  <c r="I974" i="6"/>
  <c r="I975" i="6"/>
  <c r="I976" i="6"/>
  <c r="I977" i="6"/>
  <c r="I978" i="6"/>
  <c r="I979" i="6"/>
  <c r="I980" i="6"/>
  <c r="I981" i="6"/>
  <c r="I982" i="6"/>
  <c r="I983" i="6"/>
  <c r="I984" i="6"/>
  <c r="I985" i="6"/>
  <c r="I986" i="6"/>
  <c r="I987" i="6"/>
  <c r="I988" i="6"/>
  <c r="I989" i="6"/>
  <c r="I990" i="6"/>
  <c r="I991" i="6"/>
  <c r="I992" i="6"/>
  <c r="I993" i="6"/>
  <c r="I994" i="6"/>
  <c r="I995" i="6"/>
  <c r="I996" i="6"/>
  <c r="I997" i="6"/>
  <c r="I998" i="6"/>
  <c r="I999" i="6"/>
  <c r="I1000" i="6"/>
  <c r="I1001" i="6"/>
  <c r="I1002" i="6"/>
  <c r="I1003" i="6"/>
  <c r="I1004" i="6"/>
  <c r="I1005" i="6"/>
  <c r="I1006" i="6"/>
  <c r="I1007" i="6"/>
  <c r="I1008" i="6"/>
  <c r="I1009" i="6"/>
  <c r="I1010" i="6"/>
  <c r="I1011" i="6"/>
  <c r="I1012" i="6"/>
  <c r="I1013" i="6"/>
  <c r="I1014" i="6"/>
  <c r="I1015" i="6"/>
  <c r="I1016" i="6"/>
  <c r="I1017" i="6"/>
  <c r="I1018" i="6"/>
  <c r="I1019" i="6"/>
  <c r="I1020" i="6"/>
  <c r="I1021" i="6"/>
  <c r="I1022" i="6"/>
  <c r="I1023" i="6"/>
  <c r="I1024" i="6"/>
  <c r="I1025" i="6"/>
  <c r="I1026" i="6"/>
  <c r="I1027" i="6"/>
  <c r="I1028" i="6"/>
  <c r="I1029" i="6"/>
  <c r="I1030" i="6"/>
  <c r="I1031" i="6"/>
  <c r="I1032" i="6"/>
  <c r="I1033" i="6"/>
  <c r="I1034" i="6"/>
  <c r="I1035" i="6"/>
  <c r="I1036" i="6"/>
  <c r="I1037" i="6"/>
  <c r="I1038" i="6"/>
  <c r="I1039" i="6"/>
  <c r="I1040" i="6"/>
  <c r="I1041" i="6"/>
  <c r="I1042" i="6"/>
  <c r="I1043" i="6"/>
  <c r="I1044" i="6"/>
  <c r="I1045" i="6"/>
  <c r="I1046" i="6"/>
  <c r="I1047" i="6"/>
  <c r="I1048" i="6"/>
  <c r="I1049" i="6"/>
  <c r="I1050" i="6"/>
  <c r="I1051" i="6"/>
  <c r="I1052" i="6"/>
  <c r="I1053" i="6"/>
  <c r="I1054" i="6"/>
  <c r="I1055" i="6"/>
  <c r="I1056" i="6"/>
  <c r="I1057" i="6"/>
  <c r="I1058" i="6"/>
  <c r="I1059" i="6"/>
  <c r="I1060" i="6"/>
  <c r="I1061" i="6"/>
  <c r="I1062" i="6"/>
  <c r="I1063" i="6"/>
  <c r="I1064" i="6"/>
  <c r="I1065" i="6"/>
  <c r="I1066" i="6"/>
  <c r="I1067" i="6"/>
  <c r="I1068" i="6"/>
  <c r="I1069" i="6"/>
  <c r="I1070" i="6"/>
  <c r="I1071" i="6"/>
  <c r="I1072" i="6"/>
  <c r="I1073" i="6"/>
  <c r="I1074" i="6"/>
  <c r="I1075" i="6"/>
  <c r="I1076" i="6"/>
  <c r="I1077" i="6"/>
  <c r="I1078" i="6"/>
  <c r="I1079" i="6"/>
  <c r="I1080" i="6"/>
  <c r="I1081" i="6"/>
  <c r="I1082" i="6"/>
  <c r="I1083" i="6"/>
  <c r="I1084" i="6"/>
  <c r="I1085" i="6"/>
  <c r="I1086" i="6"/>
  <c r="I1087" i="6"/>
  <c r="I1088" i="6"/>
  <c r="I1089" i="6"/>
  <c r="I1090" i="6"/>
  <c r="I1091" i="6"/>
  <c r="I1092" i="6"/>
  <c r="I1093" i="6"/>
  <c r="I1094" i="6"/>
  <c r="I1095" i="6"/>
  <c r="I1096" i="6"/>
  <c r="I1097" i="6"/>
  <c r="I1098" i="6"/>
  <c r="I1099" i="6"/>
  <c r="I1100" i="6"/>
  <c r="I1101" i="6"/>
  <c r="I1102" i="6"/>
  <c r="I1103" i="6"/>
  <c r="I1104" i="6"/>
  <c r="I1105" i="6"/>
  <c r="I1106" i="6"/>
  <c r="I1107" i="6"/>
  <c r="I1108" i="6"/>
  <c r="I1109" i="6"/>
  <c r="I1110" i="6"/>
  <c r="I1111" i="6"/>
  <c r="I1112" i="6"/>
  <c r="I1113" i="6"/>
  <c r="I1114" i="6"/>
  <c r="I1115" i="6"/>
  <c r="I1116" i="6"/>
  <c r="I1117" i="6"/>
  <c r="I1118" i="6"/>
  <c r="I1119" i="6"/>
  <c r="I1120" i="6"/>
  <c r="I1121" i="6"/>
  <c r="I1122" i="6"/>
  <c r="I1123" i="6"/>
  <c r="I1124" i="6"/>
  <c r="I1125" i="6"/>
  <c r="I1126" i="6"/>
  <c r="I1127" i="6"/>
  <c r="I1128" i="6"/>
  <c r="I1129" i="6"/>
  <c r="I1130" i="6"/>
  <c r="I1131" i="6"/>
  <c r="I1132" i="6"/>
  <c r="I1133" i="6"/>
  <c r="I1134" i="6"/>
  <c r="I1135" i="6"/>
  <c r="I1136" i="6"/>
  <c r="I1137" i="6"/>
  <c r="I1138" i="6"/>
  <c r="I1139" i="6"/>
  <c r="I1140" i="6"/>
  <c r="I1141" i="6"/>
  <c r="I1142" i="6"/>
  <c r="I1143" i="6"/>
  <c r="I1144" i="6"/>
  <c r="I1145" i="6"/>
  <c r="I1146" i="6"/>
  <c r="I1147" i="6"/>
  <c r="I1148" i="6"/>
  <c r="I1149" i="6"/>
  <c r="I1150" i="6"/>
  <c r="I1151" i="6"/>
  <c r="I1152" i="6"/>
  <c r="I1153" i="6"/>
  <c r="I1154" i="6"/>
  <c r="I1155" i="6"/>
  <c r="I1156" i="6"/>
  <c r="I1157" i="6"/>
  <c r="I1158" i="6"/>
  <c r="I1159" i="6"/>
  <c r="I1160" i="6"/>
  <c r="I1161" i="6"/>
  <c r="I1162" i="6"/>
  <c r="I1163" i="6"/>
  <c r="I1164" i="6"/>
  <c r="I1165" i="6"/>
  <c r="I1166" i="6"/>
  <c r="I1167" i="6"/>
  <c r="I1168" i="6"/>
  <c r="I1169" i="6"/>
  <c r="I1170" i="6"/>
  <c r="I1171" i="6"/>
  <c r="I1172" i="6"/>
  <c r="I1173" i="6"/>
  <c r="I1174" i="6"/>
  <c r="I1175" i="6"/>
  <c r="I1176" i="6"/>
  <c r="I1177" i="6"/>
  <c r="I1178" i="6"/>
  <c r="I1179" i="6"/>
  <c r="I1180" i="6"/>
  <c r="I1181" i="6"/>
  <c r="I1182" i="6"/>
  <c r="I1183" i="6"/>
  <c r="I1184" i="6"/>
  <c r="I1185" i="6"/>
  <c r="I1186" i="6"/>
  <c r="I1187" i="6"/>
  <c r="I1188" i="6"/>
  <c r="I1189" i="6"/>
  <c r="I1190" i="6"/>
  <c r="I1191" i="6"/>
  <c r="I1192" i="6"/>
  <c r="I1193" i="6"/>
  <c r="I1194" i="6"/>
  <c r="I1195" i="6"/>
  <c r="I1196" i="6"/>
  <c r="I1197" i="6"/>
  <c r="I1198" i="6"/>
  <c r="I1199" i="6"/>
  <c r="I1200" i="6"/>
  <c r="I1201" i="6"/>
  <c r="I1202" i="6"/>
  <c r="I1203" i="6"/>
  <c r="I1204" i="6"/>
  <c r="I1205" i="6"/>
  <c r="I1206" i="6"/>
  <c r="I1207" i="6"/>
  <c r="I1208" i="6"/>
  <c r="I1209" i="6"/>
  <c r="I1210" i="6"/>
  <c r="I1211" i="6"/>
  <c r="I1212" i="6"/>
  <c r="I1213" i="6"/>
  <c r="I1214" i="6"/>
  <c r="I1215" i="6"/>
  <c r="I1216" i="6"/>
  <c r="I1217" i="6"/>
  <c r="I1218" i="6"/>
  <c r="I1219" i="6"/>
  <c r="I1220" i="6"/>
  <c r="I1221" i="6"/>
  <c r="I1222" i="6"/>
  <c r="I1223" i="6"/>
  <c r="I1224" i="6"/>
  <c r="I1225" i="6"/>
  <c r="I1226" i="6"/>
  <c r="I1227" i="6"/>
  <c r="I1228" i="6"/>
  <c r="I1229" i="6"/>
  <c r="I1230" i="6"/>
  <c r="I1231" i="6"/>
  <c r="I1232" i="6"/>
  <c r="I1233" i="6"/>
  <c r="I1234" i="6"/>
  <c r="I1235" i="6"/>
  <c r="I1236" i="6"/>
  <c r="I1237" i="6"/>
  <c r="I1238" i="6"/>
  <c r="I1239" i="6"/>
  <c r="I1240" i="6"/>
  <c r="I1241" i="6"/>
  <c r="I1242" i="6"/>
  <c r="I1243" i="6"/>
  <c r="I1244" i="6"/>
  <c r="I1245" i="6"/>
  <c r="I1246" i="6"/>
  <c r="I1247" i="6"/>
  <c r="I1248" i="6"/>
  <c r="I1249" i="6"/>
  <c r="I1250" i="6"/>
  <c r="I1251" i="6"/>
  <c r="I1252" i="6"/>
  <c r="I1253" i="6"/>
  <c r="I1254" i="6"/>
  <c r="I1255" i="6"/>
  <c r="I1256" i="6"/>
  <c r="I1257" i="6"/>
  <c r="I1258" i="6"/>
  <c r="I1259" i="6"/>
  <c r="I1260" i="6"/>
  <c r="I1261" i="6"/>
  <c r="I1262" i="6"/>
  <c r="I1263" i="6"/>
  <c r="I1264" i="6"/>
  <c r="I1265" i="6"/>
  <c r="I1266" i="6"/>
  <c r="I1267" i="6"/>
  <c r="I1268" i="6"/>
  <c r="I1269" i="6"/>
  <c r="I1270" i="6"/>
  <c r="I1271" i="6"/>
  <c r="I1272" i="6"/>
  <c r="I1273" i="6"/>
  <c r="I1274" i="6"/>
  <c r="I1275" i="6"/>
  <c r="I1276" i="6"/>
  <c r="I1277" i="6"/>
  <c r="I1278" i="6"/>
  <c r="I1279" i="6"/>
  <c r="I1280" i="6"/>
  <c r="I1281" i="6"/>
  <c r="I1282" i="6"/>
  <c r="I1283" i="6"/>
  <c r="I1284" i="6"/>
  <c r="I1285" i="6"/>
  <c r="I1286" i="6"/>
  <c r="I1287" i="6"/>
  <c r="I1288" i="6"/>
  <c r="I1289" i="6"/>
  <c r="I1290" i="6"/>
  <c r="I1291" i="6"/>
  <c r="I1292" i="6"/>
  <c r="I1293" i="6"/>
  <c r="I1294" i="6"/>
  <c r="I1295" i="6"/>
  <c r="I1296" i="6"/>
  <c r="I1297" i="6"/>
  <c r="I1298" i="6"/>
  <c r="I1299" i="6"/>
  <c r="I1300" i="6"/>
  <c r="I1301" i="6"/>
  <c r="I1302" i="6"/>
  <c r="I1303" i="6"/>
  <c r="I1304" i="6"/>
  <c r="I1305" i="6"/>
  <c r="I1306" i="6"/>
  <c r="I1307" i="6"/>
  <c r="I1308" i="6"/>
  <c r="I1309" i="6"/>
  <c r="I1310" i="6"/>
  <c r="I1311" i="6"/>
  <c r="I1312" i="6"/>
  <c r="I1313" i="6"/>
  <c r="I1314" i="6"/>
  <c r="I1315" i="6"/>
  <c r="I1316" i="6"/>
  <c r="I1317" i="6"/>
  <c r="I1318" i="6"/>
  <c r="I1319" i="6"/>
  <c r="I1320" i="6"/>
  <c r="I1321" i="6"/>
  <c r="I1322" i="6"/>
  <c r="I1323" i="6"/>
  <c r="I1324" i="6"/>
  <c r="I1325" i="6"/>
  <c r="I1326" i="6"/>
  <c r="I1327" i="6"/>
  <c r="I1328" i="6"/>
  <c r="I1329" i="6"/>
  <c r="I1330" i="6"/>
  <c r="I1331" i="6"/>
  <c r="I1332" i="6"/>
  <c r="I1333" i="6"/>
  <c r="I1334" i="6"/>
  <c r="I1335" i="6"/>
  <c r="I1336" i="6"/>
  <c r="I1337" i="6"/>
  <c r="I1338" i="6"/>
  <c r="I1339" i="6"/>
  <c r="I1340" i="6"/>
  <c r="I1341" i="6"/>
  <c r="I1342" i="6"/>
  <c r="I1343" i="6"/>
  <c r="I1344" i="6"/>
  <c r="I1345" i="6"/>
  <c r="I1346" i="6"/>
  <c r="I1347" i="6"/>
  <c r="I1348" i="6"/>
  <c r="I1349" i="6"/>
  <c r="I1350" i="6"/>
  <c r="I1351" i="6"/>
  <c r="I1352" i="6"/>
  <c r="I1353" i="6"/>
  <c r="I1354" i="6"/>
  <c r="I1355" i="6"/>
  <c r="I1356" i="6"/>
  <c r="I1357" i="6"/>
  <c r="I1358" i="6"/>
  <c r="I1359" i="6"/>
  <c r="I1360" i="6"/>
  <c r="I1361" i="6"/>
  <c r="I1362" i="6"/>
  <c r="I1363" i="6"/>
  <c r="I1364" i="6"/>
  <c r="I1365" i="6"/>
  <c r="I1366" i="6"/>
  <c r="I1367" i="6"/>
  <c r="I1368" i="6"/>
  <c r="I1369" i="6"/>
  <c r="I1370" i="6"/>
  <c r="I1371" i="6"/>
  <c r="I1372" i="6"/>
  <c r="I1373" i="6"/>
  <c r="I1374" i="6"/>
  <c r="I1375" i="6"/>
  <c r="I1376" i="6"/>
  <c r="I1377" i="6"/>
  <c r="I1378" i="6"/>
  <c r="I1379" i="6"/>
  <c r="I1380" i="6"/>
  <c r="I1381" i="6"/>
  <c r="I1382" i="6"/>
  <c r="I1383" i="6"/>
  <c r="I1384" i="6"/>
  <c r="I1385" i="6"/>
  <c r="I1386" i="6"/>
  <c r="I1387" i="6"/>
  <c r="I1388" i="6"/>
  <c r="I1389" i="6"/>
  <c r="I1390" i="6"/>
  <c r="I1391" i="6"/>
  <c r="I1392" i="6"/>
  <c r="I1393" i="6"/>
  <c r="I1394" i="6"/>
  <c r="I1395" i="6"/>
  <c r="I1396" i="6"/>
  <c r="I1397" i="6"/>
  <c r="I1398" i="6"/>
  <c r="I1399" i="6"/>
  <c r="I1400" i="6"/>
  <c r="I1401" i="6"/>
  <c r="I1402" i="6"/>
  <c r="I1403" i="6"/>
  <c r="I1404" i="6"/>
  <c r="I1405" i="6"/>
  <c r="I1406" i="6"/>
  <c r="I1407" i="6"/>
  <c r="I1408" i="6"/>
  <c r="I1409" i="6"/>
  <c r="I1410" i="6"/>
  <c r="I1411" i="6"/>
  <c r="I1412" i="6"/>
  <c r="I1413" i="6"/>
  <c r="I1414" i="6"/>
  <c r="I1415" i="6"/>
  <c r="I1416" i="6"/>
  <c r="I1417" i="6"/>
  <c r="I1418" i="6"/>
  <c r="I1419" i="6"/>
  <c r="I1420" i="6"/>
  <c r="I1421" i="6"/>
  <c r="I1422" i="6"/>
  <c r="I1423" i="6"/>
  <c r="I1424" i="6"/>
  <c r="I1425" i="6"/>
  <c r="I1426" i="6"/>
  <c r="I1427" i="6"/>
  <c r="I1428" i="6"/>
  <c r="I1429" i="6"/>
  <c r="I1430" i="6"/>
  <c r="I1431" i="6"/>
  <c r="I1432" i="6"/>
  <c r="I1433" i="6"/>
  <c r="I1434" i="6"/>
  <c r="I1435" i="6"/>
  <c r="I1436" i="6"/>
  <c r="I1437" i="6"/>
  <c r="I1438" i="6"/>
  <c r="I1439" i="6"/>
  <c r="I1440" i="6"/>
  <c r="I1441" i="6"/>
  <c r="I1442" i="6"/>
  <c r="I1443" i="6"/>
  <c r="I1444" i="6"/>
  <c r="I1445" i="6"/>
  <c r="I1446" i="6"/>
  <c r="I1447" i="6"/>
  <c r="I1448" i="6"/>
  <c r="I1449" i="6"/>
  <c r="I1450" i="6"/>
  <c r="I1451" i="6"/>
  <c r="I1452" i="6"/>
  <c r="I1453" i="6"/>
  <c r="I1454" i="6"/>
  <c r="I1455" i="6"/>
  <c r="I1456" i="6"/>
  <c r="I1457" i="6"/>
  <c r="I1458" i="6"/>
  <c r="I1459" i="6"/>
  <c r="I1460" i="6"/>
  <c r="I1461" i="6"/>
  <c r="I1462" i="6"/>
  <c r="I1463" i="6"/>
  <c r="I1464" i="6"/>
  <c r="I1465" i="6"/>
  <c r="I1466" i="6"/>
  <c r="I1467" i="6"/>
  <c r="I1468" i="6"/>
  <c r="I1469" i="6"/>
  <c r="I1470" i="6"/>
  <c r="I1471" i="6"/>
  <c r="I1472" i="6"/>
  <c r="I1473" i="6"/>
  <c r="I1474" i="6"/>
  <c r="I1475" i="6"/>
  <c r="I1476" i="6"/>
  <c r="I1477" i="6"/>
  <c r="I1478" i="6"/>
  <c r="I1479" i="6"/>
  <c r="I1480" i="6"/>
  <c r="I1481" i="6"/>
  <c r="I1482" i="6"/>
  <c r="I1483" i="6"/>
  <c r="I1484" i="6"/>
  <c r="I1485" i="6"/>
  <c r="I1486" i="6"/>
  <c r="I1487" i="6"/>
  <c r="I1488" i="6"/>
  <c r="I1489" i="6"/>
  <c r="I1490" i="6"/>
  <c r="I1491" i="6"/>
  <c r="I1492" i="6"/>
  <c r="I1493" i="6"/>
  <c r="I1494" i="6"/>
  <c r="I1495" i="6"/>
  <c r="I1496" i="6"/>
  <c r="I1497" i="6"/>
  <c r="I1498" i="6"/>
  <c r="I1499" i="6"/>
  <c r="I1500" i="6"/>
  <c r="I1501" i="6"/>
  <c r="I1502" i="6"/>
  <c r="I1503" i="6"/>
  <c r="I1504" i="6"/>
  <c r="I1505" i="6"/>
  <c r="I1506" i="6"/>
  <c r="I1507" i="6"/>
  <c r="I1508" i="6"/>
  <c r="I1509" i="6"/>
  <c r="I1510" i="6"/>
  <c r="I1511" i="6"/>
  <c r="I1512" i="6"/>
  <c r="I1513" i="6"/>
  <c r="I1514" i="6"/>
  <c r="I1515" i="6"/>
  <c r="I1516" i="6"/>
  <c r="I1517" i="6"/>
  <c r="I1518" i="6"/>
  <c r="I1519" i="6"/>
  <c r="I1520" i="6"/>
  <c r="I1521" i="6"/>
  <c r="I1522" i="6"/>
  <c r="I1523" i="6"/>
  <c r="I1524" i="6"/>
  <c r="I1525" i="6"/>
  <c r="I1526" i="6"/>
  <c r="I1527" i="6"/>
  <c r="I1528" i="6"/>
  <c r="I1529" i="6"/>
  <c r="I1530" i="6"/>
  <c r="I1531" i="6"/>
  <c r="I1532" i="6"/>
  <c r="I1533" i="6"/>
  <c r="I1534" i="6"/>
  <c r="I1535" i="6"/>
  <c r="I1536" i="6"/>
  <c r="I1537" i="6"/>
  <c r="I1538" i="6"/>
  <c r="I1539" i="6"/>
  <c r="I1540" i="6"/>
  <c r="I1541" i="6"/>
  <c r="I1542" i="6"/>
  <c r="I1543" i="6"/>
  <c r="I1544" i="6"/>
  <c r="I1545" i="6"/>
  <c r="I1546" i="6"/>
  <c r="I1547" i="6"/>
  <c r="I1548" i="6"/>
  <c r="I1549" i="6"/>
  <c r="I1550" i="6"/>
  <c r="I1551" i="6"/>
  <c r="I1552" i="6"/>
  <c r="I1553" i="6"/>
  <c r="I1554" i="6"/>
  <c r="I1555" i="6"/>
  <c r="I1556" i="6"/>
  <c r="I1557" i="6"/>
  <c r="I1558" i="6"/>
  <c r="I1559" i="6"/>
  <c r="I1560" i="6"/>
  <c r="I1561" i="6"/>
  <c r="I1562" i="6"/>
  <c r="I1563" i="6"/>
  <c r="I1564" i="6"/>
  <c r="I1565" i="6"/>
  <c r="I1566" i="6"/>
  <c r="I1567" i="6"/>
  <c r="I1568" i="6"/>
  <c r="I1569" i="6"/>
  <c r="I1570" i="6"/>
  <c r="I1571" i="6"/>
  <c r="I1572" i="6"/>
  <c r="I1573" i="6"/>
  <c r="I1574" i="6"/>
  <c r="I1575" i="6"/>
  <c r="I1576" i="6"/>
  <c r="I1577" i="6"/>
  <c r="I1578" i="6"/>
  <c r="I1579" i="6"/>
  <c r="I1580" i="6"/>
  <c r="I1581" i="6"/>
  <c r="I1582" i="6"/>
  <c r="I1583" i="6"/>
  <c r="I1584" i="6"/>
  <c r="I1585" i="6"/>
  <c r="I1586" i="6"/>
  <c r="I1587" i="6"/>
  <c r="I1588" i="6"/>
  <c r="I1589" i="6"/>
  <c r="I1590" i="6"/>
  <c r="I1591" i="6"/>
  <c r="I1592" i="6"/>
  <c r="I1593" i="6"/>
  <c r="I1594" i="6"/>
  <c r="I1595" i="6"/>
  <c r="I1596" i="6"/>
  <c r="I1597" i="6"/>
  <c r="I1598" i="6"/>
  <c r="I1599" i="6"/>
  <c r="I1600" i="6"/>
  <c r="I1601" i="6"/>
  <c r="I1602" i="6"/>
  <c r="I1603" i="6"/>
  <c r="I1604" i="6"/>
  <c r="I1605" i="6"/>
  <c r="I1606" i="6"/>
  <c r="I1607" i="6"/>
  <c r="I1608" i="6"/>
  <c r="I1609" i="6"/>
  <c r="I1610" i="6"/>
  <c r="I1611" i="6"/>
  <c r="I1612" i="6"/>
  <c r="I1613" i="6"/>
  <c r="I1614" i="6"/>
  <c r="I1615" i="6"/>
  <c r="I1616" i="6"/>
  <c r="I1617" i="6"/>
  <c r="I1618" i="6"/>
  <c r="I1619" i="6"/>
  <c r="I1620" i="6"/>
  <c r="I1621" i="6"/>
  <c r="I1622" i="6"/>
  <c r="I1623" i="6"/>
  <c r="I1624" i="6"/>
  <c r="I1625" i="6"/>
  <c r="I1626" i="6"/>
  <c r="I1627" i="6"/>
  <c r="I1628" i="6"/>
  <c r="I1629" i="6"/>
  <c r="I1630" i="6"/>
  <c r="I1631" i="6"/>
  <c r="I1632" i="6"/>
  <c r="I1633" i="6"/>
  <c r="I1634" i="6"/>
  <c r="I1635" i="6"/>
  <c r="I1636" i="6"/>
  <c r="I1637" i="6"/>
  <c r="I1638" i="6"/>
  <c r="I1639" i="6"/>
  <c r="I1640" i="6"/>
  <c r="I1641" i="6"/>
  <c r="I1642" i="6"/>
  <c r="I1643" i="6"/>
  <c r="I1644" i="6"/>
  <c r="I1645" i="6"/>
  <c r="I1646" i="6"/>
  <c r="I1647" i="6"/>
  <c r="I1648" i="6"/>
  <c r="I1649" i="6"/>
  <c r="I1650" i="6"/>
  <c r="I1651" i="6"/>
  <c r="I1652" i="6"/>
  <c r="I1653" i="6"/>
  <c r="I1654" i="6"/>
  <c r="I1655" i="6"/>
  <c r="I1656" i="6"/>
  <c r="I1657" i="6"/>
  <c r="I1658" i="6"/>
  <c r="I1659" i="6"/>
  <c r="I1660" i="6"/>
  <c r="I1661" i="6"/>
  <c r="I1662" i="6"/>
  <c r="I1663" i="6"/>
  <c r="I1664" i="6"/>
  <c r="I1665" i="6"/>
  <c r="I1666" i="6"/>
  <c r="I1667" i="6"/>
  <c r="I1668" i="6"/>
  <c r="I1669" i="6"/>
  <c r="I1670" i="6"/>
  <c r="I1671" i="6"/>
  <c r="I1672" i="6"/>
  <c r="I1673" i="6"/>
  <c r="I1674" i="6"/>
  <c r="I1675" i="6"/>
  <c r="I1676" i="6"/>
  <c r="I1677" i="6"/>
  <c r="I1678" i="6"/>
  <c r="I1679" i="6"/>
  <c r="I1680" i="6"/>
  <c r="I1681" i="6"/>
  <c r="I1682" i="6"/>
  <c r="I1683" i="6"/>
  <c r="I1684" i="6"/>
  <c r="I1685" i="6"/>
  <c r="I1686" i="6"/>
  <c r="I1687" i="6"/>
  <c r="I1688" i="6"/>
  <c r="I1689" i="6"/>
  <c r="I1690" i="6"/>
  <c r="I1691" i="6"/>
  <c r="I1692" i="6"/>
  <c r="I1693" i="6"/>
  <c r="I1694" i="6"/>
  <c r="I1695" i="6"/>
  <c r="I1696" i="6"/>
  <c r="I1697" i="6"/>
  <c r="I1698" i="6"/>
  <c r="I1699" i="6"/>
  <c r="I1700" i="6"/>
  <c r="I1701" i="6"/>
  <c r="I1702" i="6"/>
  <c r="I1703" i="6"/>
  <c r="I1704" i="6"/>
  <c r="I1705" i="6"/>
  <c r="I1706" i="6"/>
  <c r="I1707" i="6"/>
  <c r="I1708" i="6"/>
  <c r="I1709" i="6"/>
  <c r="I1710" i="6"/>
  <c r="I1711" i="6"/>
  <c r="I1712" i="6"/>
  <c r="I1713" i="6"/>
  <c r="I1714" i="6"/>
  <c r="I1715" i="6"/>
  <c r="I1716" i="6"/>
  <c r="I1717" i="6"/>
  <c r="I1718" i="6"/>
  <c r="I1719" i="6"/>
  <c r="I1720" i="6"/>
  <c r="I1721" i="6"/>
  <c r="I1722" i="6"/>
  <c r="I1723" i="6"/>
  <c r="I1724" i="6"/>
  <c r="I1725" i="6"/>
  <c r="I1726" i="6"/>
  <c r="I1727" i="6"/>
  <c r="I1728" i="6"/>
  <c r="I1729" i="6"/>
  <c r="I1730" i="6"/>
  <c r="I1731" i="6"/>
  <c r="I1732" i="6"/>
  <c r="I1733" i="6"/>
  <c r="I1734" i="6"/>
  <c r="I1735" i="6"/>
  <c r="I1736" i="6"/>
  <c r="I1737" i="6"/>
  <c r="I1738" i="6"/>
  <c r="I1739" i="6"/>
  <c r="I1740" i="6"/>
  <c r="I1741" i="6"/>
  <c r="I1742" i="6"/>
  <c r="I1743" i="6"/>
  <c r="I1744" i="6"/>
  <c r="I1745" i="6"/>
  <c r="I1746" i="6"/>
  <c r="I1747" i="6"/>
  <c r="I1748" i="6"/>
  <c r="I1749" i="6"/>
  <c r="I1750" i="6"/>
  <c r="I1751" i="6"/>
  <c r="I1752" i="6"/>
  <c r="I1753" i="6"/>
  <c r="I1754" i="6"/>
  <c r="I1755" i="6"/>
  <c r="I1756" i="6"/>
  <c r="I1757" i="6"/>
  <c r="I1758" i="6"/>
  <c r="I1759" i="6"/>
  <c r="I1760" i="6"/>
  <c r="I1761" i="6"/>
  <c r="I1762" i="6"/>
  <c r="I1763" i="6"/>
  <c r="I1764" i="6"/>
  <c r="I1765" i="6"/>
  <c r="I1766" i="6"/>
  <c r="I1767" i="6"/>
  <c r="I1768" i="6"/>
  <c r="I1769" i="6"/>
  <c r="I1770" i="6"/>
  <c r="I1771" i="6"/>
  <c r="I1772" i="6"/>
  <c r="I1773" i="6"/>
  <c r="I1774" i="6"/>
  <c r="I1775" i="6"/>
  <c r="I1776" i="6"/>
  <c r="I1777" i="6"/>
  <c r="I1778" i="6"/>
  <c r="I1779" i="6"/>
  <c r="I1780" i="6"/>
  <c r="I1781" i="6"/>
  <c r="I1782" i="6"/>
  <c r="I1783" i="6"/>
  <c r="I1784" i="6"/>
  <c r="I1785" i="6"/>
  <c r="I1786" i="6"/>
  <c r="I1787" i="6"/>
  <c r="I1788" i="6"/>
  <c r="I1789" i="6"/>
  <c r="I1790" i="6"/>
  <c r="I1791" i="6"/>
  <c r="I1792" i="6"/>
  <c r="I1793" i="6"/>
  <c r="I1794" i="6"/>
  <c r="I1795" i="6"/>
  <c r="I1796" i="6"/>
  <c r="I1797" i="6"/>
  <c r="I1798" i="6"/>
  <c r="I1799" i="6"/>
  <c r="I1800" i="6"/>
  <c r="I1801" i="6"/>
  <c r="I1802" i="6"/>
  <c r="I1803" i="6"/>
  <c r="I1804" i="6"/>
  <c r="I1805" i="6"/>
  <c r="I1806" i="6"/>
  <c r="I1807" i="6"/>
  <c r="I1808" i="6"/>
  <c r="I1809" i="6"/>
  <c r="I1810" i="6"/>
  <c r="I1811" i="6"/>
  <c r="I1812" i="6"/>
  <c r="I1813" i="6"/>
  <c r="I1814" i="6"/>
  <c r="I1815" i="6"/>
  <c r="I1816" i="6"/>
  <c r="I1817" i="6"/>
  <c r="I1818" i="6"/>
  <c r="I1819" i="6"/>
  <c r="I1820" i="6"/>
  <c r="I1821" i="6"/>
  <c r="I1822" i="6"/>
  <c r="I1823" i="6"/>
  <c r="I1824" i="6"/>
  <c r="I1825" i="6"/>
  <c r="I1826" i="6"/>
  <c r="I1827" i="6"/>
  <c r="I1828" i="6"/>
  <c r="I1829" i="6"/>
  <c r="I1830" i="6"/>
  <c r="I1831" i="6"/>
  <c r="I1832" i="6"/>
  <c r="I1833" i="6"/>
  <c r="I1834" i="6"/>
  <c r="I1835" i="6"/>
  <c r="I1836" i="6"/>
  <c r="I1837" i="6"/>
  <c r="I1838" i="6"/>
  <c r="I1839" i="6"/>
  <c r="I1840" i="6"/>
  <c r="I1841" i="6"/>
  <c r="I1842" i="6"/>
  <c r="I1843" i="6"/>
  <c r="I1844" i="6"/>
  <c r="I1845" i="6"/>
  <c r="I1846" i="6"/>
  <c r="I1847" i="6"/>
  <c r="I1848" i="6"/>
  <c r="I1849" i="6"/>
  <c r="I1850" i="6"/>
  <c r="I1851" i="6"/>
  <c r="I1852" i="6"/>
  <c r="I1853" i="6"/>
  <c r="I1854" i="6"/>
  <c r="I1855" i="6"/>
  <c r="I1856" i="6"/>
  <c r="I1857" i="6"/>
  <c r="I1858" i="6"/>
  <c r="I1859" i="6"/>
  <c r="I1860" i="6"/>
  <c r="I1861" i="6"/>
  <c r="I1862" i="6"/>
  <c r="I1863" i="6"/>
  <c r="I1864" i="6"/>
  <c r="I1865" i="6"/>
  <c r="I1866" i="6"/>
  <c r="I1867" i="6"/>
  <c r="I1868" i="6"/>
  <c r="I1869" i="6"/>
  <c r="I1870" i="6"/>
  <c r="I1871" i="6"/>
  <c r="I1872" i="6"/>
  <c r="I1873" i="6"/>
  <c r="I1874" i="6"/>
  <c r="I1875" i="6"/>
  <c r="I1876" i="6"/>
  <c r="I1877" i="6"/>
  <c r="I1878" i="6"/>
  <c r="I1879" i="6"/>
  <c r="I1880" i="6"/>
  <c r="I1881" i="6"/>
  <c r="I1882" i="6"/>
  <c r="I1883" i="6"/>
  <c r="I1884" i="6"/>
  <c r="I1885" i="6"/>
  <c r="I1886" i="6"/>
  <c r="I1887" i="6"/>
  <c r="I1888" i="6"/>
  <c r="I1889" i="6"/>
  <c r="I1890" i="6"/>
  <c r="I1891" i="6"/>
  <c r="I1892" i="6"/>
  <c r="I1893" i="6"/>
  <c r="I1894" i="6"/>
  <c r="I1895" i="6"/>
  <c r="I1896" i="6"/>
  <c r="I1897" i="6"/>
  <c r="I1898" i="6"/>
  <c r="I1899" i="6"/>
  <c r="I1900" i="6"/>
  <c r="I1901" i="6"/>
  <c r="I1902" i="6"/>
  <c r="I1903" i="6"/>
  <c r="I1904" i="6"/>
  <c r="I1905" i="6"/>
  <c r="I1906" i="6"/>
  <c r="I1907" i="6"/>
  <c r="I1908" i="6"/>
  <c r="I1909" i="6"/>
  <c r="I1910" i="6"/>
  <c r="I1911" i="6"/>
  <c r="I1912" i="6"/>
  <c r="I1913" i="6"/>
  <c r="I1914" i="6"/>
  <c r="I1915" i="6"/>
  <c r="I1916" i="6"/>
  <c r="I1917" i="6"/>
  <c r="I1918" i="6"/>
  <c r="I1919" i="6"/>
  <c r="I1920" i="6"/>
  <c r="I1921" i="6"/>
  <c r="I1922" i="6"/>
  <c r="I1923" i="6"/>
  <c r="I1924" i="6"/>
  <c r="I1925" i="6"/>
  <c r="I1926" i="6"/>
  <c r="I1927" i="6"/>
  <c r="I1928" i="6"/>
  <c r="I1929" i="6"/>
  <c r="I1930" i="6"/>
  <c r="I1931" i="6"/>
  <c r="I1932" i="6"/>
  <c r="I1933" i="6"/>
  <c r="I1934" i="6"/>
  <c r="I1935" i="6"/>
  <c r="I1936" i="6"/>
  <c r="I1937" i="6"/>
  <c r="I1938" i="6"/>
  <c r="I1939" i="6"/>
  <c r="I1940" i="6"/>
  <c r="I1941" i="6"/>
  <c r="I1942" i="6"/>
  <c r="I1943" i="6"/>
  <c r="I1944" i="6"/>
  <c r="I1945" i="6"/>
  <c r="I1946" i="6"/>
  <c r="I1947" i="6"/>
  <c r="I1948" i="6"/>
  <c r="I1949" i="6"/>
  <c r="I1950" i="6"/>
  <c r="I1951" i="6"/>
  <c r="I1952" i="6"/>
  <c r="I1953" i="6"/>
  <c r="I1954" i="6"/>
  <c r="I1955" i="6"/>
  <c r="I1956" i="6"/>
  <c r="I1957" i="6"/>
  <c r="I1958" i="6"/>
  <c r="I1959" i="6"/>
  <c r="I1960" i="6"/>
  <c r="I1961" i="6"/>
  <c r="I1962" i="6"/>
  <c r="I1963" i="6"/>
  <c r="I1964" i="6"/>
  <c r="I1965" i="6"/>
  <c r="I1966" i="6"/>
  <c r="I1967" i="6"/>
  <c r="I1968" i="6"/>
  <c r="I1969" i="6"/>
  <c r="I1970" i="6"/>
  <c r="I1971" i="6"/>
  <c r="I1972" i="6"/>
  <c r="I1973" i="6"/>
  <c r="I1974" i="6"/>
  <c r="I1975" i="6"/>
  <c r="I1976" i="6"/>
  <c r="I1977" i="6"/>
  <c r="I1978" i="6"/>
  <c r="I1979" i="6"/>
  <c r="I1980" i="6"/>
  <c r="I1981" i="6"/>
  <c r="I1982" i="6"/>
  <c r="I1983" i="6"/>
  <c r="I1984" i="6"/>
  <c r="I1985" i="6"/>
  <c r="I1986" i="6"/>
  <c r="I1987" i="6"/>
  <c r="I1988" i="6"/>
  <c r="I1989" i="6"/>
  <c r="I1990" i="6"/>
  <c r="I1991" i="6"/>
  <c r="I1992" i="6"/>
  <c r="I1993" i="6"/>
  <c r="I1994" i="6"/>
  <c r="I1995" i="6"/>
  <c r="I1996" i="6"/>
  <c r="I1997" i="6"/>
  <c r="I1998" i="6"/>
  <c r="I1999" i="6"/>
  <c r="I2000" i="6"/>
  <c r="I2001" i="6"/>
  <c r="I2002" i="6"/>
  <c r="I2003" i="6"/>
  <c r="I2004" i="6"/>
  <c r="I2005" i="6"/>
  <c r="I2006" i="6"/>
  <c r="I2007" i="6"/>
  <c r="I2008" i="6"/>
  <c r="I2009" i="6"/>
  <c r="I2010" i="6"/>
  <c r="I2011" i="6"/>
  <c r="I2012" i="6"/>
  <c r="I2013" i="6"/>
  <c r="I2014" i="6"/>
  <c r="I2015" i="6"/>
  <c r="I2016" i="6"/>
  <c r="I2017" i="6"/>
  <c r="I2018" i="6"/>
  <c r="I2019" i="6"/>
  <c r="I2020" i="6"/>
  <c r="I2021" i="6"/>
  <c r="I2022" i="6"/>
  <c r="I2023" i="6"/>
  <c r="I2024" i="6"/>
  <c r="I2025" i="6"/>
  <c r="I2026" i="6"/>
  <c r="I2027" i="6"/>
  <c r="I2028" i="6"/>
  <c r="I2029" i="6"/>
  <c r="I2030" i="6"/>
  <c r="I2031" i="6"/>
  <c r="I2032" i="6"/>
  <c r="I2033" i="6"/>
  <c r="I2034" i="6"/>
  <c r="I2035" i="6"/>
  <c r="I2036" i="6"/>
  <c r="I2037" i="6"/>
  <c r="I2038" i="6"/>
  <c r="I2039" i="6"/>
  <c r="I2040" i="6"/>
  <c r="I2041" i="6"/>
  <c r="I2042" i="6"/>
  <c r="I2043" i="6"/>
  <c r="I2044" i="6"/>
  <c r="I2045" i="6"/>
  <c r="I2046" i="6"/>
  <c r="I2047" i="6"/>
  <c r="I2048" i="6"/>
  <c r="I2049" i="6"/>
  <c r="I2050" i="6"/>
  <c r="I2051" i="6"/>
  <c r="I2052" i="6"/>
  <c r="I2053" i="6"/>
  <c r="I2054" i="6"/>
  <c r="I2055" i="6"/>
  <c r="I2056" i="6"/>
  <c r="I2057" i="6"/>
  <c r="I2058" i="6"/>
  <c r="I2059" i="6"/>
  <c r="I2060" i="6"/>
  <c r="I2061" i="6"/>
  <c r="I2062" i="6"/>
  <c r="I2063" i="6"/>
  <c r="I2064" i="6"/>
  <c r="I2065" i="6"/>
  <c r="I2066" i="6"/>
  <c r="I2067" i="6"/>
  <c r="I2068" i="6"/>
  <c r="I2069" i="6"/>
  <c r="I2070" i="6"/>
  <c r="I2071" i="6"/>
  <c r="I2072" i="6"/>
  <c r="I2073" i="6"/>
  <c r="I2074" i="6"/>
  <c r="I2075" i="6"/>
  <c r="I2076" i="6"/>
  <c r="I2077" i="6"/>
  <c r="I2078" i="6"/>
  <c r="I2079" i="6"/>
  <c r="I2080" i="6"/>
  <c r="I2081" i="6"/>
  <c r="I2082" i="6"/>
  <c r="I2083" i="6"/>
  <c r="I2084" i="6"/>
  <c r="I2085" i="6"/>
  <c r="I2086" i="6"/>
  <c r="I2087" i="6"/>
  <c r="I2088" i="6"/>
  <c r="I2089" i="6"/>
  <c r="I2090" i="6"/>
  <c r="I2091" i="6"/>
  <c r="I2092" i="6"/>
  <c r="I2093" i="6"/>
  <c r="I2094" i="6"/>
  <c r="I2095" i="6"/>
  <c r="I2096" i="6"/>
  <c r="I2097" i="6"/>
  <c r="I2098" i="6"/>
  <c r="I2099" i="6"/>
  <c r="I2100" i="6"/>
  <c r="I2101" i="6"/>
  <c r="I2102" i="6"/>
  <c r="I2103" i="6"/>
  <c r="I2104" i="6"/>
  <c r="I2105" i="6"/>
  <c r="I2106" i="6"/>
  <c r="I2107" i="6"/>
  <c r="I2108" i="6"/>
  <c r="I2109" i="6"/>
  <c r="I2110" i="6"/>
  <c r="I2111" i="6"/>
  <c r="I2112" i="6"/>
  <c r="I2113" i="6"/>
  <c r="I2114" i="6"/>
  <c r="I2115" i="6"/>
  <c r="I2116" i="6"/>
  <c r="I2117" i="6"/>
  <c r="I2118" i="6"/>
  <c r="I2119" i="6"/>
  <c r="I2120" i="6"/>
  <c r="I2121" i="6"/>
  <c r="I2122" i="6"/>
  <c r="I2123" i="6"/>
  <c r="I2124" i="6"/>
  <c r="I2125" i="6"/>
  <c r="I2126" i="6"/>
  <c r="I2127" i="6"/>
  <c r="I2128" i="6"/>
  <c r="I2129" i="6"/>
  <c r="I2130" i="6"/>
  <c r="I2131" i="6"/>
  <c r="I2132" i="6"/>
  <c r="I2133" i="6"/>
  <c r="I2134" i="6"/>
  <c r="I2135" i="6"/>
  <c r="I2136" i="6"/>
  <c r="I2137" i="6"/>
  <c r="I2138" i="6"/>
  <c r="I2139" i="6"/>
  <c r="I2140" i="6"/>
  <c r="I2141" i="6"/>
  <c r="I2142" i="6"/>
  <c r="I2143" i="6"/>
  <c r="I2144" i="6"/>
  <c r="I2145" i="6"/>
  <c r="I2146" i="6"/>
  <c r="I2147" i="6"/>
  <c r="I2148" i="6"/>
  <c r="I2149" i="6"/>
  <c r="I2150" i="6"/>
  <c r="I2151" i="6"/>
  <c r="I2152" i="6"/>
  <c r="I2153" i="6"/>
  <c r="I2154" i="6"/>
  <c r="I2155" i="6"/>
  <c r="I2156" i="6"/>
  <c r="H2" i="6"/>
  <c r="H3" i="6"/>
  <c r="H4" i="6"/>
  <c r="H5" i="6"/>
  <c r="H6"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4" i="6"/>
  <c r="H185" i="6"/>
  <c r="H186" i="6"/>
  <c r="H187" i="6"/>
  <c r="H188" i="6"/>
  <c r="H189" i="6"/>
  <c r="H190" i="6"/>
  <c r="H191" i="6"/>
  <c r="H192" i="6"/>
  <c r="H193" i="6"/>
  <c r="H194" i="6"/>
  <c r="H195" i="6"/>
  <c r="H196" i="6"/>
  <c r="H197" i="6"/>
  <c r="H198" i="6"/>
  <c r="H199" i="6"/>
  <c r="H200" i="6"/>
  <c r="H201" i="6"/>
  <c r="H202"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284" i="6"/>
  <c r="H285" i="6"/>
  <c r="H286" i="6"/>
  <c r="H287" i="6"/>
  <c r="H288" i="6"/>
  <c r="H289" i="6"/>
  <c r="H290" i="6"/>
  <c r="H291" i="6"/>
  <c r="H292" i="6"/>
  <c r="H293" i="6"/>
  <c r="H294" i="6"/>
  <c r="H295" i="6"/>
  <c r="H296" i="6"/>
  <c r="H297" i="6"/>
  <c r="H298" i="6"/>
  <c r="H299" i="6"/>
  <c r="H300" i="6"/>
  <c r="H301" i="6"/>
  <c r="H302" i="6"/>
  <c r="H303" i="6"/>
  <c r="H304" i="6"/>
  <c r="H305" i="6"/>
  <c r="H306" i="6"/>
  <c r="H307" i="6"/>
  <c r="H308" i="6"/>
  <c r="H309" i="6"/>
  <c r="H310" i="6"/>
  <c r="H311" i="6"/>
  <c r="H312" i="6"/>
  <c r="H313" i="6"/>
  <c r="H314" i="6"/>
  <c r="H315" i="6"/>
  <c r="H316" i="6"/>
  <c r="H317" i="6"/>
  <c r="H318" i="6"/>
  <c r="H319" i="6"/>
  <c r="H320" i="6"/>
  <c r="H321" i="6"/>
  <c r="H322" i="6"/>
  <c r="H323" i="6"/>
  <c r="H324" i="6"/>
  <c r="H325" i="6"/>
  <c r="H326" i="6"/>
  <c r="H327" i="6"/>
  <c r="H328" i="6"/>
  <c r="H329" i="6"/>
  <c r="H330" i="6"/>
  <c r="H331" i="6"/>
  <c r="H332" i="6"/>
  <c r="H333" i="6"/>
  <c r="H334" i="6"/>
  <c r="H335" i="6"/>
  <c r="H336" i="6"/>
  <c r="H337" i="6"/>
  <c r="H338" i="6"/>
  <c r="H339" i="6"/>
  <c r="H340" i="6"/>
  <c r="H341" i="6"/>
  <c r="H342" i="6"/>
  <c r="H343" i="6"/>
  <c r="H344" i="6"/>
  <c r="H345" i="6"/>
  <c r="H346" i="6"/>
  <c r="H347" i="6"/>
  <c r="H348" i="6"/>
  <c r="H349" i="6"/>
  <c r="H350" i="6"/>
  <c r="H351" i="6"/>
  <c r="H352" i="6"/>
  <c r="H353" i="6"/>
  <c r="H354" i="6"/>
  <c r="H355" i="6"/>
  <c r="H356" i="6"/>
  <c r="H357" i="6"/>
  <c r="H358" i="6"/>
  <c r="H359" i="6"/>
  <c r="H360" i="6"/>
  <c r="H361" i="6"/>
  <c r="H362" i="6"/>
  <c r="H363" i="6"/>
  <c r="H364" i="6"/>
  <c r="H365" i="6"/>
  <c r="H366" i="6"/>
  <c r="H367" i="6"/>
  <c r="H368" i="6"/>
  <c r="H369" i="6"/>
  <c r="H370" i="6"/>
  <c r="H371" i="6"/>
  <c r="H372" i="6"/>
  <c r="H373" i="6"/>
  <c r="H374" i="6"/>
  <c r="H375" i="6"/>
  <c r="H376" i="6"/>
  <c r="H377" i="6"/>
  <c r="H378" i="6"/>
  <c r="H379" i="6"/>
  <c r="H380" i="6"/>
  <c r="H381" i="6"/>
  <c r="H382" i="6"/>
  <c r="H383" i="6"/>
  <c r="H384" i="6"/>
  <c r="H385" i="6"/>
  <c r="H386" i="6"/>
  <c r="H387" i="6"/>
  <c r="H388" i="6"/>
  <c r="H389" i="6"/>
  <c r="H390" i="6"/>
  <c r="H391" i="6"/>
  <c r="H392" i="6"/>
  <c r="H393" i="6"/>
  <c r="H394" i="6"/>
  <c r="H395" i="6"/>
  <c r="H396" i="6"/>
  <c r="H397" i="6"/>
  <c r="H398" i="6"/>
  <c r="H399" i="6"/>
  <c r="H400" i="6"/>
  <c r="H401" i="6"/>
  <c r="H402" i="6"/>
  <c r="H403" i="6"/>
  <c r="H404" i="6"/>
  <c r="H405" i="6"/>
  <c r="H406" i="6"/>
  <c r="H407" i="6"/>
  <c r="H408" i="6"/>
  <c r="H409" i="6"/>
  <c r="H410" i="6"/>
  <c r="H411" i="6"/>
  <c r="H412" i="6"/>
  <c r="H413" i="6"/>
  <c r="H414" i="6"/>
  <c r="H415" i="6"/>
  <c r="H416" i="6"/>
  <c r="H417" i="6"/>
  <c r="H418" i="6"/>
  <c r="H419" i="6"/>
  <c r="H420" i="6"/>
  <c r="H421" i="6"/>
  <c r="H422" i="6"/>
  <c r="H423" i="6"/>
  <c r="H424" i="6"/>
  <c r="H425" i="6"/>
  <c r="H426" i="6"/>
  <c r="H427" i="6"/>
  <c r="H428" i="6"/>
  <c r="H429" i="6"/>
  <c r="H430" i="6"/>
  <c r="H431" i="6"/>
  <c r="H432" i="6"/>
  <c r="H433" i="6"/>
  <c r="H434" i="6"/>
  <c r="H435" i="6"/>
  <c r="H436" i="6"/>
  <c r="H437" i="6"/>
  <c r="H438" i="6"/>
  <c r="H439" i="6"/>
  <c r="H440" i="6"/>
  <c r="H441" i="6"/>
  <c r="H442" i="6"/>
  <c r="H443" i="6"/>
  <c r="H444" i="6"/>
  <c r="H445" i="6"/>
  <c r="H446" i="6"/>
  <c r="H447" i="6"/>
  <c r="H448" i="6"/>
  <c r="H449" i="6"/>
  <c r="H450" i="6"/>
  <c r="H451" i="6"/>
  <c r="H452" i="6"/>
  <c r="H453" i="6"/>
  <c r="H454" i="6"/>
  <c r="H455" i="6"/>
  <c r="H456" i="6"/>
  <c r="H457" i="6"/>
  <c r="H458" i="6"/>
  <c r="H459" i="6"/>
  <c r="H460" i="6"/>
  <c r="H461" i="6"/>
  <c r="H462" i="6"/>
  <c r="H463" i="6"/>
  <c r="H464" i="6"/>
  <c r="H465" i="6"/>
  <c r="H466" i="6"/>
  <c r="H467" i="6"/>
  <c r="H468" i="6"/>
  <c r="H469" i="6"/>
  <c r="H470" i="6"/>
  <c r="H471" i="6"/>
  <c r="H472" i="6"/>
  <c r="H473" i="6"/>
  <c r="H474" i="6"/>
  <c r="H475" i="6"/>
  <c r="H476" i="6"/>
  <c r="H477" i="6"/>
  <c r="H478" i="6"/>
  <c r="H479" i="6"/>
  <c r="H480" i="6"/>
  <c r="H481" i="6"/>
  <c r="H482" i="6"/>
  <c r="H483" i="6"/>
  <c r="H484" i="6"/>
  <c r="H485" i="6"/>
  <c r="H486" i="6"/>
  <c r="H487" i="6"/>
  <c r="H488" i="6"/>
  <c r="H489" i="6"/>
  <c r="H490" i="6"/>
  <c r="H491" i="6"/>
  <c r="H492" i="6"/>
  <c r="H493" i="6"/>
  <c r="H494" i="6"/>
  <c r="H495" i="6"/>
  <c r="H496" i="6"/>
  <c r="H497" i="6"/>
  <c r="H498" i="6"/>
  <c r="H499" i="6"/>
  <c r="H500" i="6"/>
  <c r="H501" i="6"/>
  <c r="H502" i="6"/>
  <c r="H503" i="6"/>
  <c r="H504" i="6"/>
  <c r="H505" i="6"/>
  <c r="H506" i="6"/>
  <c r="H507" i="6"/>
  <c r="H508" i="6"/>
  <c r="H509" i="6"/>
  <c r="H510" i="6"/>
  <c r="H511" i="6"/>
  <c r="H512" i="6"/>
  <c r="H513" i="6"/>
  <c r="H514" i="6"/>
  <c r="H515" i="6"/>
  <c r="H516" i="6"/>
  <c r="H517" i="6"/>
  <c r="H518" i="6"/>
  <c r="H519" i="6"/>
  <c r="H520" i="6"/>
  <c r="H521" i="6"/>
  <c r="H522" i="6"/>
  <c r="H523" i="6"/>
  <c r="H524" i="6"/>
  <c r="H525" i="6"/>
  <c r="H526" i="6"/>
  <c r="H527" i="6"/>
  <c r="H528" i="6"/>
  <c r="H529" i="6"/>
  <c r="H530" i="6"/>
  <c r="H531" i="6"/>
  <c r="H532" i="6"/>
  <c r="H533" i="6"/>
  <c r="H534" i="6"/>
  <c r="H535" i="6"/>
  <c r="H536" i="6"/>
  <c r="H537" i="6"/>
  <c r="H538" i="6"/>
  <c r="H539" i="6"/>
  <c r="H540" i="6"/>
  <c r="H541" i="6"/>
  <c r="H542" i="6"/>
  <c r="H543" i="6"/>
  <c r="H544" i="6"/>
  <c r="H545" i="6"/>
  <c r="H546" i="6"/>
  <c r="H547" i="6"/>
  <c r="H548" i="6"/>
  <c r="H549" i="6"/>
  <c r="H550" i="6"/>
  <c r="H551" i="6"/>
  <c r="H552" i="6"/>
  <c r="H553" i="6"/>
  <c r="H554" i="6"/>
  <c r="H555" i="6"/>
  <c r="H556" i="6"/>
  <c r="H557" i="6"/>
  <c r="H558" i="6"/>
  <c r="H559" i="6"/>
  <c r="H560" i="6"/>
  <c r="H561" i="6"/>
  <c r="H562" i="6"/>
  <c r="H563" i="6"/>
  <c r="H564" i="6"/>
  <c r="H565" i="6"/>
  <c r="H566" i="6"/>
  <c r="H567" i="6"/>
  <c r="H568" i="6"/>
  <c r="H569" i="6"/>
  <c r="H570" i="6"/>
  <c r="H571" i="6"/>
  <c r="H572" i="6"/>
  <c r="H573" i="6"/>
  <c r="H574" i="6"/>
  <c r="H575" i="6"/>
  <c r="H576" i="6"/>
  <c r="H577" i="6"/>
  <c r="H578" i="6"/>
  <c r="H579" i="6"/>
  <c r="H580" i="6"/>
  <c r="H581" i="6"/>
  <c r="H582" i="6"/>
  <c r="H583" i="6"/>
  <c r="H584" i="6"/>
  <c r="H585" i="6"/>
  <c r="H586" i="6"/>
  <c r="H587" i="6"/>
  <c r="H588" i="6"/>
  <c r="H589" i="6"/>
  <c r="H590" i="6"/>
  <c r="H591" i="6"/>
  <c r="H592" i="6"/>
  <c r="H593" i="6"/>
  <c r="H594" i="6"/>
  <c r="H595" i="6"/>
  <c r="H596" i="6"/>
  <c r="H597" i="6"/>
  <c r="H598" i="6"/>
  <c r="H599" i="6"/>
  <c r="H600" i="6"/>
  <c r="H601" i="6"/>
  <c r="H602" i="6"/>
  <c r="H603" i="6"/>
  <c r="H604" i="6"/>
  <c r="H605" i="6"/>
  <c r="H606" i="6"/>
  <c r="H607" i="6"/>
  <c r="H608" i="6"/>
  <c r="H609" i="6"/>
  <c r="H610" i="6"/>
  <c r="H611" i="6"/>
  <c r="H612" i="6"/>
  <c r="H613" i="6"/>
  <c r="H614" i="6"/>
  <c r="H615" i="6"/>
  <c r="H616" i="6"/>
  <c r="H617" i="6"/>
  <c r="H618" i="6"/>
  <c r="H619" i="6"/>
  <c r="H620" i="6"/>
  <c r="H621" i="6"/>
  <c r="H622" i="6"/>
  <c r="H623" i="6"/>
  <c r="H624" i="6"/>
  <c r="H625" i="6"/>
  <c r="H626" i="6"/>
  <c r="H627" i="6"/>
  <c r="H628" i="6"/>
  <c r="H629" i="6"/>
  <c r="H630" i="6"/>
  <c r="H631" i="6"/>
  <c r="H632" i="6"/>
  <c r="H633" i="6"/>
  <c r="H634" i="6"/>
  <c r="H635" i="6"/>
  <c r="H636" i="6"/>
  <c r="H637" i="6"/>
  <c r="H638" i="6"/>
  <c r="H639" i="6"/>
  <c r="H640" i="6"/>
  <c r="H641" i="6"/>
  <c r="H642" i="6"/>
  <c r="H643" i="6"/>
  <c r="H644" i="6"/>
  <c r="H645" i="6"/>
  <c r="H646" i="6"/>
  <c r="H647" i="6"/>
  <c r="H648" i="6"/>
  <c r="H649" i="6"/>
  <c r="H650" i="6"/>
  <c r="H651" i="6"/>
  <c r="H652" i="6"/>
  <c r="H653" i="6"/>
  <c r="H654" i="6"/>
  <c r="H655" i="6"/>
  <c r="H656" i="6"/>
  <c r="H657" i="6"/>
  <c r="H658" i="6"/>
  <c r="H659" i="6"/>
  <c r="H660" i="6"/>
  <c r="H661" i="6"/>
  <c r="H662" i="6"/>
  <c r="H663" i="6"/>
  <c r="H664" i="6"/>
  <c r="H665" i="6"/>
  <c r="H666" i="6"/>
  <c r="H667" i="6"/>
  <c r="H668" i="6"/>
  <c r="H669" i="6"/>
  <c r="H670" i="6"/>
  <c r="H671" i="6"/>
  <c r="H672" i="6"/>
  <c r="H673" i="6"/>
  <c r="H674" i="6"/>
  <c r="H675" i="6"/>
  <c r="H676" i="6"/>
  <c r="H677" i="6"/>
  <c r="H678" i="6"/>
  <c r="H679" i="6"/>
  <c r="H680" i="6"/>
  <c r="H681" i="6"/>
  <c r="H682" i="6"/>
  <c r="H683" i="6"/>
  <c r="H684" i="6"/>
  <c r="H685" i="6"/>
  <c r="H686" i="6"/>
  <c r="H687" i="6"/>
  <c r="H688" i="6"/>
  <c r="H689" i="6"/>
  <c r="H690" i="6"/>
  <c r="H691" i="6"/>
  <c r="H692" i="6"/>
  <c r="H693" i="6"/>
  <c r="H694" i="6"/>
  <c r="H695" i="6"/>
  <c r="H696" i="6"/>
  <c r="H697" i="6"/>
  <c r="H698" i="6"/>
  <c r="H699" i="6"/>
  <c r="H700" i="6"/>
  <c r="H701" i="6"/>
  <c r="H702" i="6"/>
  <c r="H703" i="6"/>
  <c r="H704" i="6"/>
  <c r="H705" i="6"/>
  <c r="H706" i="6"/>
  <c r="H707" i="6"/>
  <c r="H708" i="6"/>
  <c r="H709" i="6"/>
  <c r="H710" i="6"/>
  <c r="H711" i="6"/>
  <c r="H712" i="6"/>
  <c r="H713" i="6"/>
  <c r="H714" i="6"/>
  <c r="H715" i="6"/>
  <c r="H716" i="6"/>
  <c r="H717" i="6"/>
  <c r="H718" i="6"/>
  <c r="H719" i="6"/>
  <c r="H720" i="6"/>
  <c r="H721" i="6"/>
  <c r="H722" i="6"/>
  <c r="H723" i="6"/>
  <c r="H724" i="6"/>
  <c r="H725" i="6"/>
  <c r="H726" i="6"/>
  <c r="H727" i="6"/>
  <c r="H728" i="6"/>
  <c r="H729" i="6"/>
  <c r="H730" i="6"/>
  <c r="H731" i="6"/>
  <c r="H732" i="6"/>
  <c r="H733" i="6"/>
  <c r="H734" i="6"/>
  <c r="H735" i="6"/>
  <c r="H736" i="6"/>
  <c r="H737" i="6"/>
  <c r="H738" i="6"/>
  <c r="H739" i="6"/>
  <c r="H740" i="6"/>
  <c r="H741" i="6"/>
  <c r="H742" i="6"/>
  <c r="H743" i="6"/>
  <c r="H744" i="6"/>
  <c r="H745" i="6"/>
  <c r="H746" i="6"/>
  <c r="H747" i="6"/>
  <c r="H748" i="6"/>
  <c r="H749" i="6"/>
  <c r="H750" i="6"/>
  <c r="H751" i="6"/>
  <c r="H752" i="6"/>
  <c r="H753" i="6"/>
  <c r="H754" i="6"/>
  <c r="H755" i="6"/>
  <c r="H756" i="6"/>
  <c r="H757" i="6"/>
  <c r="H758" i="6"/>
  <c r="H759" i="6"/>
  <c r="H760" i="6"/>
  <c r="H761" i="6"/>
  <c r="H762" i="6"/>
  <c r="H763" i="6"/>
  <c r="H764" i="6"/>
  <c r="H765" i="6"/>
  <c r="H766" i="6"/>
  <c r="H767" i="6"/>
  <c r="H768" i="6"/>
  <c r="H769" i="6"/>
  <c r="H770" i="6"/>
  <c r="H771" i="6"/>
  <c r="H772" i="6"/>
  <c r="H773" i="6"/>
  <c r="H774" i="6"/>
  <c r="H775" i="6"/>
  <c r="H776" i="6"/>
  <c r="H777" i="6"/>
  <c r="H778" i="6"/>
  <c r="H779" i="6"/>
  <c r="H780" i="6"/>
  <c r="H781" i="6"/>
  <c r="H782" i="6"/>
  <c r="H783" i="6"/>
  <c r="H784" i="6"/>
  <c r="H785" i="6"/>
  <c r="H786" i="6"/>
  <c r="H787" i="6"/>
  <c r="H788" i="6"/>
  <c r="H789" i="6"/>
  <c r="H790" i="6"/>
  <c r="H791" i="6"/>
  <c r="H792" i="6"/>
  <c r="H793" i="6"/>
  <c r="H794" i="6"/>
  <c r="H795" i="6"/>
  <c r="H796" i="6"/>
  <c r="H797" i="6"/>
  <c r="H798" i="6"/>
  <c r="H799" i="6"/>
  <c r="H800" i="6"/>
  <c r="H801" i="6"/>
  <c r="H802" i="6"/>
  <c r="H803" i="6"/>
  <c r="H804" i="6"/>
  <c r="H805" i="6"/>
  <c r="H806" i="6"/>
  <c r="H807" i="6"/>
  <c r="H808" i="6"/>
  <c r="H809" i="6"/>
  <c r="H810" i="6"/>
  <c r="H811" i="6"/>
  <c r="H812" i="6"/>
  <c r="H813" i="6"/>
  <c r="H814" i="6"/>
  <c r="H815" i="6"/>
  <c r="H816" i="6"/>
  <c r="H817" i="6"/>
  <c r="H818" i="6"/>
  <c r="H819" i="6"/>
  <c r="H820" i="6"/>
  <c r="H821" i="6"/>
  <c r="H822" i="6"/>
  <c r="H823" i="6"/>
  <c r="H824" i="6"/>
  <c r="H825" i="6"/>
  <c r="H826" i="6"/>
  <c r="H827" i="6"/>
  <c r="H828" i="6"/>
  <c r="H829" i="6"/>
  <c r="H830" i="6"/>
  <c r="H831" i="6"/>
  <c r="H832" i="6"/>
  <c r="H833" i="6"/>
  <c r="H834" i="6"/>
  <c r="H835" i="6"/>
  <c r="H836" i="6"/>
  <c r="H837" i="6"/>
  <c r="H838" i="6"/>
  <c r="H839" i="6"/>
  <c r="H840" i="6"/>
  <c r="H841" i="6"/>
  <c r="H842" i="6"/>
  <c r="H843" i="6"/>
  <c r="H844" i="6"/>
  <c r="H845" i="6"/>
  <c r="H846" i="6"/>
  <c r="H847" i="6"/>
  <c r="H848" i="6"/>
  <c r="H849" i="6"/>
  <c r="H850" i="6"/>
  <c r="H851" i="6"/>
  <c r="H852" i="6"/>
  <c r="H853" i="6"/>
  <c r="H854" i="6"/>
  <c r="H855" i="6"/>
  <c r="H856" i="6"/>
  <c r="H857" i="6"/>
  <c r="H858" i="6"/>
  <c r="H859" i="6"/>
  <c r="H860" i="6"/>
  <c r="H861" i="6"/>
  <c r="H862" i="6"/>
  <c r="H863" i="6"/>
  <c r="H864" i="6"/>
  <c r="H865" i="6"/>
  <c r="H866" i="6"/>
  <c r="H867" i="6"/>
  <c r="H868" i="6"/>
  <c r="H869" i="6"/>
  <c r="H870" i="6"/>
  <c r="H871" i="6"/>
  <c r="H872" i="6"/>
  <c r="H873" i="6"/>
  <c r="H874" i="6"/>
  <c r="H875" i="6"/>
  <c r="H876" i="6"/>
  <c r="H877" i="6"/>
  <c r="H878" i="6"/>
  <c r="H879" i="6"/>
  <c r="H880" i="6"/>
  <c r="H881" i="6"/>
  <c r="H882" i="6"/>
  <c r="H883" i="6"/>
  <c r="H884" i="6"/>
  <c r="H885" i="6"/>
  <c r="H886" i="6"/>
  <c r="H887" i="6"/>
  <c r="H888" i="6"/>
  <c r="H889" i="6"/>
  <c r="H890" i="6"/>
  <c r="H891" i="6"/>
  <c r="H892" i="6"/>
  <c r="H893" i="6"/>
  <c r="H894" i="6"/>
  <c r="H895" i="6"/>
  <c r="H896" i="6"/>
  <c r="H897" i="6"/>
  <c r="H898" i="6"/>
  <c r="H899" i="6"/>
  <c r="H900" i="6"/>
  <c r="H901" i="6"/>
  <c r="H902" i="6"/>
  <c r="H903" i="6"/>
  <c r="H904" i="6"/>
  <c r="H905" i="6"/>
  <c r="H906" i="6"/>
  <c r="H907" i="6"/>
  <c r="H908" i="6"/>
  <c r="H909" i="6"/>
  <c r="H910" i="6"/>
  <c r="H911" i="6"/>
  <c r="H912" i="6"/>
  <c r="H913" i="6"/>
  <c r="H914" i="6"/>
  <c r="H915" i="6"/>
  <c r="H916" i="6"/>
  <c r="H917" i="6"/>
  <c r="H918" i="6"/>
  <c r="H919" i="6"/>
  <c r="H920" i="6"/>
  <c r="H921" i="6"/>
  <c r="H922" i="6"/>
  <c r="H923" i="6"/>
  <c r="H924" i="6"/>
  <c r="H925" i="6"/>
  <c r="H926" i="6"/>
  <c r="H927" i="6"/>
  <c r="H928" i="6"/>
  <c r="H929" i="6"/>
  <c r="H930" i="6"/>
  <c r="H931" i="6"/>
  <c r="H932" i="6"/>
  <c r="H933" i="6"/>
  <c r="H934" i="6"/>
  <c r="H935" i="6"/>
  <c r="H936" i="6"/>
  <c r="H937" i="6"/>
  <c r="H938" i="6"/>
  <c r="H939" i="6"/>
  <c r="H940" i="6"/>
  <c r="H941" i="6"/>
  <c r="H942" i="6"/>
  <c r="H943" i="6"/>
  <c r="H944" i="6"/>
  <c r="H945" i="6"/>
  <c r="H946" i="6"/>
  <c r="H947" i="6"/>
  <c r="H948" i="6"/>
  <c r="H949" i="6"/>
  <c r="H950" i="6"/>
  <c r="H951" i="6"/>
  <c r="H952" i="6"/>
  <c r="H953" i="6"/>
  <c r="H954" i="6"/>
  <c r="H955" i="6"/>
  <c r="H956" i="6"/>
  <c r="H957" i="6"/>
  <c r="H958" i="6"/>
  <c r="H959" i="6"/>
  <c r="H960" i="6"/>
  <c r="H961" i="6"/>
  <c r="H962" i="6"/>
  <c r="H963" i="6"/>
  <c r="H964" i="6"/>
  <c r="H965" i="6"/>
  <c r="H966" i="6"/>
  <c r="H967" i="6"/>
  <c r="H968" i="6"/>
  <c r="H969" i="6"/>
  <c r="H970" i="6"/>
  <c r="H971" i="6"/>
  <c r="H972" i="6"/>
  <c r="H973" i="6"/>
  <c r="H974" i="6"/>
  <c r="H975" i="6"/>
  <c r="H976" i="6"/>
  <c r="H977" i="6"/>
  <c r="H978" i="6"/>
  <c r="H979" i="6"/>
  <c r="H980" i="6"/>
  <c r="H981" i="6"/>
  <c r="H982" i="6"/>
  <c r="H983" i="6"/>
  <c r="H984" i="6"/>
  <c r="H985" i="6"/>
  <c r="H986" i="6"/>
  <c r="H987" i="6"/>
  <c r="H988" i="6"/>
  <c r="H989" i="6"/>
  <c r="H990" i="6"/>
  <c r="H991" i="6"/>
  <c r="H992" i="6"/>
  <c r="H993" i="6"/>
  <c r="H994" i="6"/>
  <c r="H995" i="6"/>
  <c r="H996" i="6"/>
  <c r="H997" i="6"/>
  <c r="H998" i="6"/>
  <c r="H999" i="6"/>
  <c r="H1000" i="6"/>
  <c r="H1001" i="6"/>
  <c r="H1002" i="6"/>
  <c r="H1003" i="6"/>
  <c r="H1004" i="6"/>
  <c r="H1005" i="6"/>
  <c r="H1006" i="6"/>
  <c r="H1007" i="6"/>
  <c r="H1008" i="6"/>
  <c r="H1009" i="6"/>
  <c r="H1010" i="6"/>
  <c r="H1011" i="6"/>
  <c r="H1012" i="6"/>
  <c r="H1013" i="6"/>
  <c r="H1014" i="6"/>
  <c r="H1015" i="6"/>
  <c r="H1016" i="6"/>
  <c r="H1017" i="6"/>
  <c r="H1018" i="6"/>
  <c r="H1019" i="6"/>
  <c r="H1020" i="6"/>
  <c r="H1021" i="6"/>
  <c r="H1022" i="6"/>
  <c r="H1023" i="6"/>
  <c r="H1024" i="6"/>
  <c r="H1025" i="6"/>
  <c r="H1026" i="6"/>
  <c r="H1027" i="6"/>
  <c r="H1028" i="6"/>
  <c r="H1029" i="6"/>
  <c r="H1030" i="6"/>
  <c r="H1031" i="6"/>
  <c r="H1032" i="6"/>
  <c r="H1033" i="6"/>
  <c r="H1034" i="6"/>
  <c r="H1035" i="6"/>
  <c r="H1036" i="6"/>
  <c r="H1037" i="6"/>
  <c r="H1038" i="6"/>
  <c r="H1039" i="6"/>
  <c r="H1040" i="6"/>
  <c r="H1041" i="6"/>
  <c r="H1042" i="6"/>
  <c r="H1043" i="6"/>
  <c r="H1044" i="6"/>
  <c r="H1045" i="6"/>
  <c r="H1046" i="6"/>
  <c r="H1047" i="6"/>
  <c r="H1048" i="6"/>
  <c r="H1049" i="6"/>
  <c r="H1050" i="6"/>
  <c r="H1051" i="6"/>
  <c r="H1052" i="6"/>
  <c r="H1053" i="6"/>
  <c r="H1054" i="6"/>
  <c r="H1055" i="6"/>
  <c r="H1056" i="6"/>
  <c r="H1057" i="6"/>
  <c r="H1058" i="6"/>
  <c r="H1059" i="6"/>
  <c r="H1060" i="6"/>
  <c r="H1061" i="6"/>
  <c r="H1062" i="6"/>
  <c r="H1063" i="6"/>
  <c r="H1064" i="6"/>
  <c r="H1065" i="6"/>
  <c r="H1066" i="6"/>
  <c r="H1067" i="6"/>
  <c r="H1068" i="6"/>
  <c r="H1069" i="6"/>
  <c r="H1070" i="6"/>
  <c r="H1071" i="6"/>
  <c r="H1072" i="6"/>
  <c r="H1073" i="6"/>
  <c r="H1074" i="6"/>
  <c r="H1075" i="6"/>
  <c r="H1076" i="6"/>
  <c r="H1077" i="6"/>
  <c r="H1078" i="6"/>
  <c r="H1079" i="6"/>
  <c r="H1080" i="6"/>
  <c r="H1081" i="6"/>
  <c r="H1082" i="6"/>
  <c r="H1083" i="6"/>
  <c r="H1084" i="6"/>
  <c r="H1085" i="6"/>
  <c r="H1086" i="6"/>
  <c r="H1087" i="6"/>
  <c r="H1088" i="6"/>
  <c r="H1089" i="6"/>
  <c r="H1090" i="6"/>
  <c r="H1091" i="6"/>
  <c r="H1092" i="6"/>
  <c r="H1093" i="6"/>
  <c r="H1094" i="6"/>
  <c r="H1095" i="6"/>
  <c r="H1096" i="6"/>
  <c r="H1097" i="6"/>
  <c r="H1098" i="6"/>
  <c r="H1099" i="6"/>
  <c r="H1100" i="6"/>
  <c r="H1101" i="6"/>
  <c r="H1102" i="6"/>
  <c r="H1103" i="6"/>
  <c r="H1104" i="6"/>
  <c r="H1105" i="6"/>
  <c r="H1106" i="6"/>
  <c r="H1107" i="6"/>
  <c r="H1108" i="6"/>
  <c r="H1109" i="6"/>
  <c r="H1110" i="6"/>
  <c r="H1111" i="6"/>
  <c r="H1112" i="6"/>
  <c r="H1113" i="6"/>
  <c r="H1114" i="6"/>
  <c r="H1115" i="6"/>
  <c r="H1116" i="6"/>
  <c r="H1117" i="6"/>
  <c r="H1118" i="6"/>
  <c r="H1119" i="6"/>
  <c r="H1120" i="6"/>
  <c r="H1121" i="6"/>
  <c r="H1122" i="6"/>
  <c r="H1123" i="6"/>
  <c r="H1124" i="6"/>
  <c r="H1125" i="6"/>
  <c r="H1126" i="6"/>
  <c r="H1127" i="6"/>
  <c r="H1128" i="6"/>
  <c r="H1129" i="6"/>
  <c r="H1130" i="6"/>
  <c r="H1131" i="6"/>
  <c r="H1132" i="6"/>
  <c r="H1133" i="6"/>
  <c r="H1134" i="6"/>
  <c r="H1135" i="6"/>
  <c r="H1136" i="6"/>
  <c r="H1137" i="6"/>
  <c r="H1138" i="6"/>
  <c r="H1139" i="6"/>
  <c r="H1140" i="6"/>
  <c r="H1141" i="6"/>
  <c r="H1142" i="6"/>
  <c r="H1143" i="6"/>
  <c r="H1144" i="6"/>
  <c r="H1145" i="6"/>
  <c r="H1146" i="6"/>
  <c r="H1147" i="6"/>
  <c r="H1148" i="6"/>
  <c r="H1149" i="6"/>
  <c r="H1150" i="6"/>
  <c r="H1151" i="6"/>
  <c r="H1152" i="6"/>
  <c r="H1153" i="6"/>
  <c r="H1154" i="6"/>
  <c r="H1155" i="6"/>
  <c r="H1156" i="6"/>
  <c r="H1157" i="6"/>
  <c r="H1158" i="6"/>
  <c r="H1159" i="6"/>
  <c r="H1160" i="6"/>
  <c r="H1161" i="6"/>
  <c r="H1162" i="6"/>
  <c r="H1163" i="6"/>
  <c r="H1164" i="6"/>
  <c r="H1165" i="6"/>
  <c r="H1166" i="6"/>
  <c r="H1167" i="6"/>
  <c r="H1168" i="6"/>
  <c r="H1169" i="6"/>
  <c r="H1170" i="6"/>
  <c r="H1171" i="6"/>
  <c r="H1172" i="6"/>
  <c r="H1173" i="6"/>
  <c r="H1174" i="6"/>
  <c r="H1175" i="6"/>
  <c r="H1176" i="6"/>
  <c r="H1177" i="6"/>
  <c r="H1178" i="6"/>
  <c r="H1179" i="6"/>
  <c r="H1180" i="6"/>
  <c r="H1181" i="6"/>
  <c r="H1182" i="6"/>
  <c r="H1183" i="6"/>
  <c r="H1184" i="6"/>
  <c r="H1185" i="6"/>
  <c r="H1186" i="6"/>
  <c r="H1187" i="6"/>
  <c r="H1188" i="6"/>
  <c r="H1189" i="6"/>
  <c r="H1190" i="6"/>
  <c r="H1191" i="6"/>
  <c r="H1192" i="6"/>
  <c r="H1193" i="6"/>
  <c r="H1194" i="6"/>
  <c r="H1195" i="6"/>
  <c r="H1196" i="6"/>
  <c r="H1197" i="6"/>
  <c r="H1198" i="6"/>
  <c r="H1199" i="6"/>
  <c r="H1200" i="6"/>
  <c r="H1201" i="6"/>
  <c r="H1202" i="6"/>
  <c r="H1203" i="6"/>
  <c r="H1204" i="6"/>
  <c r="H1205" i="6"/>
  <c r="H1206" i="6"/>
  <c r="H1207" i="6"/>
  <c r="H1208" i="6"/>
  <c r="H1209" i="6"/>
  <c r="H1210" i="6"/>
  <c r="H1211" i="6"/>
  <c r="H1212" i="6"/>
  <c r="H1213" i="6"/>
  <c r="H1214" i="6"/>
  <c r="H1215" i="6"/>
  <c r="H1216" i="6"/>
  <c r="H1217" i="6"/>
  <c r="H1218" i="6"/>
  <c r="H1219" i="6"/>
  <c r="H1220" i="6"/>
  <c r="H1221" i="6"/>
  <c r="H1222" i="6"/>
  <c r="H1223" i="6"/>
  <c r="H1224" i="6"/>
  <c r="H1225" i="6"/>
  <c r="H1226" i="6"/>
  <c r="H1227" i="6"/>
  <c r="H1228" i="6"/>
  <c r="H1229" i="6"/>
  <c r="H1230" i="6"/>
  <c r="H1231" i="6"/>
  <c r="H1232" i="6"/>
  <c r="H1233" i="6"/>
  <c r="H1234" i="6"/>
  <c r="H1235" i="6"/>
  <c r="H1236" i="6"/>
  <c r="H1237" i="6"/>
  <c r="H1238" i="6"/>
  <c r="H1239" i="6"/>
  <c r="H1240" i="6"/>
  <c r="H1241" i="6"/>
  <c r="H1242" i="6"/>
  <c r="H1243" i="6"/>
  <c r="H1244" i="6"/>
  <c r="H1245" i="6"/>
  <c r="H1246" i="6"/>
  <c r="H1247" i="6"/>
  <c r="H1248" i="6"/>
  <c r="H1249" i="6"/>
  <c r="H1250" i="6"/>
  <c r="H1251" i="6"/>
  <c r="H1252" i="6"/>
  <c r="H1253" i="6"/>
  <c r="H1254" i="6"/>
  <c r="H1255" i="6"/>
  <c r="H1256" i="6"/>
  <c r="H1257" i="6"/>
  <c r="H1258" i="6"/>
  <c r="H1259" i="6"/>
  <c r="H1260" i="6"/>
  <c r="H1261" i="6"/>
  <c r="H1262" i="6"/>
  <c r="H1263" i="6"/>
  <c r="H1264" i="6"/>
  <c r="H1265" i="6"/>
  <c r="H1266" i="6"/>
  <c r="H1267" i="6"/>
  <c r="H1268" i="6"/>
  <c r="H1269" i="6"/>
  <c r="H1270" i="6"/>
  <c r="H1271" i="6"/>
  <c r="H1272" i="6"/>
  <c r="H1273" i="6"/>
  <c r="H1274" i="6"/>
  <c r="H1275" i="6"/>
  <c r="H1276" i="6"/>
  <c r="H1277" i="6"/>
  <c r="H1278" i="6"/>
  <c r="H1279" i="6"/>
  <c r="H1280" i="6"/>
  <c r="H1281" i="6"/>
  <c r="H1282" i="6"/>
  <c r="H1283" i="6"/>
  <c r="H1284" i="6"/>
  <c r="H1285" i="6"/>
  <c r="H1286" i="6"/>
  <c r="H1287" i="6"/>
  <c r="H1288" i="6"/>
  <c r="H1289" i="6"/>
  <c r="H1290" i="6"/>
  <c r="H1291" i="6"/>
  <c r="H1292" i="6"/>
  <c r="H1293" i="6"/>
  <c r="H1294" i="6"/>
  <c r="H1295" i="6"/>
  <c r="H1296" i="6"/>
  <c r="H1297" i="6"/>
  <c r="H1298" i="6"/>
  <c r="H1299" i="6"/>
  <c r="H1300" i="6"/>
  <c r="H1301" i="6"/>
  <c r="H1302" i="6"/>
  <c r="H1303" i="6"/>
  <c r="H1304" i="6"/>
  <c r="H1305" i="6"/>
  <c r="H1306" i="6"/>
  <c r="H1307" i="6"/>
  <c r="H1308" i="6"/>
  <c r="H1309" i="6"/>
  <c r="H1310" i="6"/>
  <c r="H1311" i="6"/>
  <c r="H1312" i="6"/>
  <c r="H1313" i="6"/>
  <c r="H1314" i="6"/>
  <c r="H1315" i="6"/>
  <c r="H1316" i="6"/>
  <c r="H1317" i="6"/>
  <c r="H1318" i="6"/>
  <c r="H1319" i="6"/>
  <c r="H1320" i="6"/>
  <c r="H1321" i="6"/>
  <c r="H1322" i="6"/>
  <c r="H1323" i="6"/>
  <c r="H1324" i="6"/>
  <c r="H1325" i="6"/>
  <c r="H1326" i="6"/>
  <c r="H1327" i="6"/>
  <c r="H1328" i="6"/>
  <c r="H1329" i="6"/>
  <c r="H1330" i="6"/>
  <c r="H1331" i="6"/>
  <c r="H1332" i="6"/>
  <c r="H1333" i="6"/>
  <c r="H1334" i="6"/>
  <c r="H1335" i="6"/>
  <c r="H1336" i="6"/>
  <c r="H1337" i="6"/>
  <c r="H1338" i="6"/>
  <c r="H1339" i="6"/>
  <c r="H1340" i="6"/>
  <c r="H1341" i="6"/>
  <c r="H1342" i="6"/>
  <c r="H1343" i="6"/>
  <c r="H1344" i="6"/>
  <c r="H1345" i="6"/>
  <c r="H1346" i="6"/>
  <c r="H1347" i="6"/>
  <c r="H1348" i="6"/>
  <c r="H1349" i="6"/>
  <c r="H1350" i="6"/>
  <c r="H1351" i="6"/>
  <c r="H1352" i="6"/>
  <c r="H1353" i="6"/>
  <c r="H1354" i="6"/>
  <c r="H1355" i="6"/>
  <c r="H1356" i="6"/>
  <c r="H1357" i="6"/>
  <c r="H1358" i="6"/>
  <c r="H1359" i="6"/>
  <c r="H1360" i="6"/>
  <c r="H1361" i="6"/>
  <c r="H1362" i="6"/>
  <c r="H1363" i="6"/>
  <c r="H1364" i="6"/>
  <c r="H1365" i="6"/>
  <c r="H1366" i="6"/>
  <c r="H1367" i="6"/>
  <c r="H1368" i="6"/>
  <c r="H1369" i="6"/>
  <c r="H1370" i="6"/>
  <c r="H1371" i="6"/>
  <c r="H1372" i="6"/>
  <c r="H1373" i="6"/>
  <c r="H1374" i="6"/>
  <c r="H1375" i="6"/>
  <c r="H1376" i="6"/>
  <c r="H1377" i="6"/>
  <c r="H1378" i="6"/>
  <c r="H1379" i="6"/>
  <c r="H1380" i="6"/>
  <c r="H1381" i="6"/>
  <c r="H1382" i="6"/>
  <c r="H1383" i="6"/>
  <c r="H1384" i="6"/>
  <c r="H1385" i="6"/>
  <c r="H1386" i="6"/>
  <c r="H1387" i="6"/>
  <c r="H1388" i="6"/>
  <c r="H1389" i="6"/>
  <c r="H1390" i="6"/>
  <c r="H1391" i="6"/>
  <c r="H1392" i="6"/>
  <c r="H1393" i="6"/>
  <c r="H1394" i="6"/>
  <c r="H1395" i="6"/>
  <c r="H1396" i="6"/>
  <c r="H1397" i="6"/>
  <c r="H1398" i="6"/>
  <c r="H1399" i="6"/>
  <c r="H1400" i="6"/>
  <c r="H1401" i="6"/>
  <c r="H1402" i="6"/>
  <c r="H1403" i="6"/>
  <c r="H1404" i="6"/>
  <c r="H1405" i="6"/>
  <c r="H1406" i="6"/>
  <c r="H1407" i="6"/>
  <c r="H1408" i="6"/>
  <c r="H1409" i="6"/>
  <c r="H1410" i="6"/>
  <c r="H1411" i="6"/>
  <c r="H1412" i="6"/>
  <c r="H1413" i="6"/>
  <c r="H1414" i="6"/>
  <c r="H1415" i="6"/>
  <c r="H1416" i="6"/>
  <c r="H1417" i="6"/>
  <c r="H1418" i="6"/>
  <c r="H1419" i="6"/>
  <c r="H1420" i="6"/>
  <c r="H1421" i="6"/>
  <c r="H1422" i="6"/>
  <c r="H1423" i="6"/>
  <c r="H1424" i="6"/>
  <c r="H1425" i="6"/>
  <c r="H1426" i="6"/>
  <c r="H1427" i="6"/>
  <c r="H1428" i="6"/>
  <c r="H1429" i="6"/>
  <c r="H1430" i="6"/>
  <c r="H1431" i="6"/>
  <c r="H1432" i="6"/>
  <c r="H1433" i="6"/>
  <c r="H1434" i="6"/>
  <c r="H1435" i="6"/>
  <c r="H1436" i="6"/>
  <c r="H1437" i="6"/>
  <c r="H1438" i="6"/>
  <c r="H1439" i="6"/>
  <c r="H1440" i="6"/>
  <c r="H1441" i="6"/>
  <c r="H1442" i="6"/>
  <c r="H1443" i="6"/>
  <c r="H1444" i="6"/>
  <c r="H1445" i="6"/>
  <c r="H1446" i="6"/>
  <c r="H1447" i="6"/>
  <c r="H1448" i="6"/>
  <c r="H1449" i="6"/>
  <c r="H1450" i="6"/>
  <c r="H1451" i="6"/>
  <c r="H1452" i="6"/>
  <c r="H1453" i="6"/>
  <c r="H1454" i="6"/>
  <c r="H1455" i="6"/>
  <c r="H1456" i="6"/>
  <c r="H1457" i="6"/>
  <c r="H1458" i="6"/>
  <c r="H1459" i="6"/>
  <c r="H1460" i="6"/>
  <c r="H1461" i="6"/>
  <c r="H1462" i="6"/>
  <c r="H1463" i="6"/>
  <c r="H1464" i="6"/>
  <c r="H1465" i="6"/>
  <c r="H1466" i="6"/>
  <c r="H1467" i="6"/>
  <c r="H1468" i="6"/>
  <c r="H1469" i="6"/>
  <c r="H1470" i="6"/>
  <c r="H1471" i="6"/>
  <c r="H1472" i="6"/>
  <c r="H1473" i="6"/>
  <c r="H1474" i="6"/>
  <c r="H1475" i="6"/>
  <c r="H1476" i="6"/>
  <c r="H1477" i="6"/>
  <c r="H1478" i="6"/>
  <c r="H1479" i="6"/>
  <c r="H1480" i="6"/>
  <c r="H1481" i="6"/>
  <c r="H1482" i="6"/>
  <c r="H1483" i="6"/>
  <c r="H1484" i="6"/>
  <c r="H1485" i="6"/>
  <c r="H1486" i="6"/>
  <c r="H1487" i="6"/>
  <c r="H1488" i="6"/>
  <c r="H1489" i="6"/>
  <c r="H1490" i="6"/>
  <c r="H1491" i="6"/>
  <c r="H1492" i="6"/>
  <c r="H1493" i="6"/>
  <c r="H1494" i="6"/>
  <c r="H1495" i="6"/>
  <c r="H1496" i="6"/>
  <c r="H1497" i="6"/>
  <c r="H1498" i="6"/>
  <c r="H1499" i="6"/>
  <c r="H1500" i="6"/>
  <c r="H1501" i="6"/>
  <c r="H1502" i="6"/>
  <c r="H1503" i="6"/>
  <c r="H1504" i="6"/>
  <c r="H1505" i="6"/>
  <c r="H1506" i="6"/>
  <c r="H1507" i="6"/>
  <c r="H1508" i="6"/>
  <c r="H1509" i="6"/>
  <c r="H1510" i="6"/>
  <c r="H1511" i="6"/>
  <c r="H1512" i="6"/>
  <c r="H1513" i="6"/>
  <c r="H1514" i="6"/>
  <c r="H1515" i="6"/>
  <c r="H1516" i="6"/>
  <c r="H1517" i="6"/>
  <c r="H1518" i="6"/>
  <c r="H1519" i="6"/>
  <c r="H1520" i="6"/>
  <c r="H1521" i="6"/>
  <c r="H1522" i="6"/>
  <c r="H1523" i="6"/>
  <c r="H1524" i="6"/>
  <c r="H1525" i="6"/>
  <c r="H1526" i="6"/>
  <c r="H1527" i="6"/>
  <c r="H1528" i="6"/>
  <c r="H1529" i="6"/>
  <c r="H1530" i="6"/>
  <c r="H1531" i="6"/>
  <c r="H1532" i="6"/>
  <c r="H1533" i="6"/>
  <c r="H1534" i="6"/>
  <c r="H1535" i="6"/>
  <c r="H1536" i="6"/>
  <c r="H1537" i="6"/>
  <c r="H1538" i="6"/>
  <c r="H1539" i="6"/>
  <c r="H1540" i="6"/>
  <c r="H1541" i="6"/>
  <c r="H1542" i="6"/>
  <c r="H1543" i="6"/>
  <c r="H1544" i="6"/>
  <c r="H1545" i="6"/>
  <c r="H1546" i="6"/>
  <c r="H1547" i="6"/>
  <c r="H1548" i="6"/>
  <c r="H1549" i="6"/>
  <c r="H1550" i="6"/>
  <c r="H1551" i="6"/>
  <c r="H1552" i="6"/>
  <c r="H1553" i="6"/>
  <c r="H1554" i="6"/>
  <c r="H1555" i="6"/>
  <c r="H1556" i="6"/>
  <c r="H1557" i="6"/>
  <c r="H1558" i="6"/>
  <c r="H1559" i="6"/>
  <c r="H1560" i="6"/>
  <c r="H1561" i="6"/>
  <c r="H1562" i="6"/>
  <c r="H1563" i="6"/>
  <c r="H1564" i="6"/>
  <c r="H1565" i="6"/>
  <c r="H1566" i="6"/>
  <c r="H1567" i="6"/>
  <c r="H1568" i="6"/>
  <c r="H1569" i="6"/>
  <c r="H1570" i="6"/>
  <c r="H1571" i="6"/>
  <c r="H1572" i="6"/>
  <c r="H1573" i="6"/>
  <c r="H1574" i="6"/>
  <c r="H1575" i="6"/>
  <c r="H1576" i="6"/>
  <c r="H1577" i="6"/>
  <c r="H1578" i="6"/>
  <c r="H1579" i="6"/>
  <c r="H1580" i="6"/>
  <c r="H1581" i="6"/>
  <c r="H1582" i="6"/>
  <c r="H1583" i="6"/>
  <c r="H1584" i="6"/>
  <c r="H1585" i="6"/>
  <c r="H1586" i="6"/>
  <c r="H1587" i="6"/>
  <c r="H1588" i="6"/>
  <c r="H1589" i="6"/>
  <c r="H1590" i="6"/>
  <c r="H1591" i="6"/>
  <c r="H1592" i="6"/>
  <c r="H1593" i="6"/>
  <c r="H1594" i="6"/>
  <c r="H1595" i="6"/>
  <c r="H1596" i="6"/>
  <c r="H1597" i="6"/>
  <c r="H1598" i="6"/>
  <c r="H1599" i="6"/>
  <c r="H1600" i="6"/>
  <c r="H1601" i="6"/>
  <c r="H1602" i="6"/>
  <c r="H1603" i="6"/>
  <c r="H1604" i="6"/>
  <c r="H1605" i="6"/>
  <c r="H1606" i="6"/>
  <c r="H1607" i="6"/>
  <c r="H1608" i="6"/>
  <c r="H1609" i="6"/>
  <c r="H1610" i="6"/>
  <c r="H1611" i="6"/>
  <c r="H1612" i="6"/>
  <c r="H1613" i="6"/>
  <c r="H1614" i="6"/>
  <c r="H1615" i="6"/>
  <c r="H1616" i="6"/>
  <c r="H1617" i="6"/>
  <c r="H1618" i="6"/>
  <c r="H1619" i="6"/>
  <c r="H1620" i="6"/>
  <c r="H1621" i="6"/>
  <c r="H1622" i="6"/>
  <c r="H1623" i="6"/>
  <c r="H1624" i="6"/>
  <c r="H1625" i="6"/>
  <c r="H1626" i="6"/>
  <c r="H1627" i="6"/>
  <c r="H1628" i="6"/>
  <c r="H1629" i="6"/>
  <c r="H1630" i="6"/>
  <c r="H1631" i="6"/>
  <c r="H1632" i="6"/>
  <c r="H1633" i="6"/>
  <c r="H1634" i="6"/>
  <c r="H1635" i="6"/>
  <c r="H1636" i="6"/>
  <c r="H1637" i="6"/>
  <c r="H1638" i="6"/>
  <c r="H1639" i="6"/>
  <c r="H1640" i="6"/>
  <c r="H1641" i="6"/>
  <c r="H1642" i="6"/>
  <c r="H1643" i="6"/>
  <c r="H1644" i="6"/>
  <c r="H1645" i="6"/>
  <c r="H1646" i="6"/>
  <c r="H1647" i="6"/>
  <c r="H1648" i="6"/>
  <c r="H1649" i="6"/>
  <c r="H1650" i="6"/>
  <c r="H1651" i="6"/>
  <c r="H1652" i="6"/>
  <c r="H1653" i="6"/>
  <c r="H1654" i="6"/>
  <c r="H1655" i="6"/>
  <c r="H1656" i="6"/>
  <c r="H1657" i="6"/>
  <c r="H1658" i="6"/>
  <c r="H1659" i="6"/>
  <c r="H1660" i="6"/>
  <c r="H1661" i="6"/>
  <c r="H1662" i="6"/>
  <c r="H1663" i="6"/>
  <c r="H1664" i="6"/>
  <c r="H1665" i="6"/>
  <c r="H1666" i="6"/>
  <c r="H1667" i="6"/>
  <c r="H1668" i="6"/>
  <c r="H1669" i="6"/>
  <c r="H1670" i="6"/>
  <c r="H1671" i="6"/>
  <c r="H1672" i="6"/>
  <c r="H1673" i="6"/>
  <c r="H1674" i="6"/>
  <c r="H1675" i="6"/>
  <c r="H1676" i="6"/>
  <c r="H1677" i="6"/>
  <c r="H1678" i="6"/>
  <c r="H1679" i="6"/>
  <c r="H1680" i="6"/>
  <c r="H1681" i="6"/>
  <c r="H1682" i="6"/>
  <c r="H1683" i="6"/>
  <c r="H1684" i="6"/>
  <c r="H1685" i="6"/>
  <c r="H1686" i="6"/>
  <c r="H1687" i="6"/>
  <c r="H1688" i="6"/>
  <c r="H1689" i="6"/>
  <c r="H1690" i="6"/>
  <c r="H1691" i="6"/>
  <c r="H1692" i="6"/>
  <c r="H1693" i="6"/>
  <c r="H1694" i="6"/>
  <c r="H1695" i="6"/>
  <c r="H1696" i="6"/>
  <c r="H1697" i="6"/>
  <c r="H1698" i="6"/>
  <c r="H1699" i="6"/>
  <c r="H1700" i="6"/>
  <c r="H1701" i="6"/>
  <c r="H1702" i="6"/>
  <c r="H1703" i="6"/>
  <c r="H1704" i="6"/>
  <c r="H1705" i="6"/>
  <c r="H1706" i="6"/>
  <c r="H1707" i="6"/>
  <c r="H1708" i="6"/>
  <c r="H1709" i="6"/>
  <c r="H1710" i="6"/>
  <c r="H1711" i="6"/>
  <c r="H1712" i="6"/>
  <c r="H1713" i="6"/>
  <c r="H1714" i="6"/>
  <c r="H1715" i="6"/>
  <c r="H1716" i="6"/>
  <c r="H1717" i="6"/>
  <c r="H1718" i="6"/>
  <c r="H1719" i="6"/>
  <c r="H1720" i="6"/>
  <c r="H1721" i="6"/>
  <c r="H1722" i="6"/>
  <c r="H1723" i="6"/>
  <c r="H1724" i="6"/>
  <c r="H1725" i="6"/>
  <c r="H1726" i="6"/>
  <c r="H1727" i="6"/>
  <c r="H1728" i="6"/>
  <c r="H1729" i="6"/>
  <c r="H1730" i="6"/>
  <c r="H1731" i="6"/>
  <c r="H1732" i="6"/>
  <c r="H1733" i="6"/>
  <c r="H1734" i="6"/>
  <c r="H1735" i="6"/>
  <c r="H1736" i="6"/>
  <c r="H1737" i="6"/>
  <c r="H1738" i="6"/>
  <c r="H1739" i="6"/>
  <c r="H1740" i="6"/>
  <c r="H1741" i="6"/>
  <c r="H1742" i="6"/>
  <c r="H1743" i="6"/>
  <c r="H1744" i="6"/>
  <c r="H1745" i="6"/>
  <c r="H1746" i="6"/>
  <c r="H1747" i="6"/>
  <c r="H1748" i="6"/>
  <c r="H1749" i="6"/>
  <c r="H1750" i="6"/>
  <c r="H1751" i="6"/>
  <c r="H1752" i="6"/>
  <c r="H1753" i="6"/>
  <c r="H1754" i="6"/>
  <c r="H1755" i="6"/>
  <c r="H1756" i="6"/>
  <c r="H1757" i="6"/>
  <c r="H1758" i="6"/>
  <c r="H1759" i="6"/>
  <c r="H1760" i="6"/>
  <c r="H1761" i="6"/>
  <c r="H1762" i="6"/>
  <c r="H1763" i="6"/>
  <c r="H1764" i="6"/>
  <c r="H1765" i="6"/>
  <c r="H1766" i="6"/>
  <c r="H1767" i="6"/>
  <c r="H1768" i="6"/>
  <c r="H1769" i="6"/>
  <c r="H1770" i="6"/>
  <c r="H1771" i="6"/>
  <c r="H1772" i="6"/>
  <c r="H1773" i="6"/>
  <c r="H1774" i="6"/>
  <c r="H1775" i="6"/>
  <c r="H1776" i="6"/>
  <c r="H1777" i="6"/>
  <c r="H1778" i="6"/>
  <c r="H1779" i="6"/>
  <c r="H1780" i="6"/>
  <c r="H1781" i="6"/>
  <c r="H1782" i="6"/>
  <c r="H1783" i="6"/>
  <c r="H1784" i="6"/>
  <c r="H1785" i="6"/>
  <c r="H1786" i="6"/>
  <c r="H1787" i="6"/>
  <c r="H1788" i="6"/>
  <c r="H1789" i="6"/>
  <c r="H1790" i="6"/>
  <c r="H1791" i="6"/>
  <c r="H1792" i="6"/>
  <c r="H1793" i="6"/>
  <c r="H1794" i="6"/>
  <c r="H1795" i="6"/>
  <c r="H1796" i="6"/>
  <c r="H1797" i="6"/>
  <c r="H1798" i="6"/>
  <c r="H1799" i="6"/>
  <c r="H1800" i="6"/>
  <c r="H1801" i="6"/>
  <c r="H1802" i="6"/>
  <c r="H1803" i="6"/>
  <c r="H1804" i="6"/>
  <c r="H1805" i="6"/>
  <c r="H1806" i="6"/>
  <c r="H1807" i="6"/>
  <c r="H1808" i="6"/>
  <c r="H1809" i="6"/>
  <c r="H1810" i="6"/>
  <c r="H1811" i="6"/>
  <c r="H1812" i="6"/>
  <c r="H1813" i="6"/>
  <c r="H1814" i="6"/>
  <c r="H1815" i="6"/>
  <c r="H1816" i="6"/>
  <c r="H1817" i="6"/>
  <c r="H1818" i="6"/>
  <c r="H1819" i="6"/>
  <c r="H1820" i="6"/>
  <c r="H1821" i="6"/>
  <c r="H1822" i="6"/>
  <c r="H1823" i="6"/>
  <c r="H1824" i="6"/>
  <c r="H1825" i="6"/>
  <c r="H1826" i="6"/>
  <c r="H1827" i="6"/>
  <c r="H1828" i="6"/>
  <c r="H1829" i="6"/>
  <c r="H1830" i="6"/>
  <c r="H1831" i="6"/>
  <c r="H1832" i="6"/>
  <c r="H1833" i="6"/>
  <c r="H1834" i="6"/>
  <c r="H1835" i="6"/>
  <c r="H1836" i="6"/>
  <c r="H1837" i="6"/>
  <c r="H1838" i="6"/>
  <c r="H1839" i="6"/>
  <c r="H1840" i="6"/>
  <c r="H1841" i="6"/>
  <c r="H1842" i="6"/>
  <c r="H1843" i="6"/>
  <c r="H1844" i="6"/>
  <c r="H1845" i="6"/>
  <c r="H1846" i="6"/>
  <c r="H1847" i="6"/>
  <c r="H1848" i="6"/>
  <c r="H1849" i="6"/>
  <c r="H1850" i="6"/>
  <c r="H1851" i="6"/>
  <c r="H1852" i="6"/>
  <c r="H1853" i="6"/>
  <c r="H1854" i="6"/>
  <c r="H1855" i="6"/>
  <c r="H1856" i="6"/>
  <c r="H1857" i="6"/>
  <c r="H1858" i="6"/>
  <c r="H1859" i="6"/>
  <c r="H1860" i="6"/>
  <c r="H1861" i="6"/>
  <c r="H1862" i="6"/>
  <c r="H1863" i="6"/>
  <c r="H1864" i="6"/>
  <c r="H1865" i="6"/>
  <c r="H1866" i="6"/>
  <c r="H1867" i="6"/>
  <c r="H1868" i="6"/>
  <c r="H1869" i="6"/>
  <c r="H1870" i="6"/>
  <c r="H1871" i="6"/>
  <c r="H1872" i="6"/>
  <c r="H1873" i="6"/>
  <c r="H1874" i="6"/>
  <c r="H1875" i="6"/>
  <c r="H1876" i="6"/>
  <c r="H1877" i="6"/>
  <c r="H1878" i="6"/>
  <c r="H1879" i="6"/>
  <c r="H1880" i="6"/>
  <c r="H1881" i="6"/>
  <c r="H1882" i="6"/>
  <c r="H1883" i="6"/>
  <c r="H1884" i="6"/>
  <c r="H1885" i="6"/>
  <c r="H1886" i="6"/>
  <c r="H1887" i="6"/>
  <c r="H1888" i="6"/>
  <c r="H1889" i="6"/>
  <c r="H1890" i="6"/>
  <c r="H1891" i="6"/>
  <c r="H1892" i="6"/>
  <c r="H1893" i="6"/>
  <c r="H1894" i="6"/>
  <c r="H1895" i="6"/>
  <c r="H1896" i="6"/>
  <c r="H1897" i="6"/>
  <c r="H1898" i="6"/>
  <c r="H1899" i="6"/>
  <c r="H1900" i="6"/>
  <c r="H1901" i="6"/>
  <c r="H1902" i="6"/>
  <c r="H1903" i="6"/>
  <c r="H1904" i="6"/>
  <c r="H1905" i="6"/>
  <c r="H1906" i="6"/>
  <c r="H1907" i="6"/>
  <c r="H1908" i="6"/>
  <c r="H1909" i="6"/>
  <c r="H1910" i="6"/>
  <c r="H1911" i="6"/>
  <c r="H1912" i="6"/>
  <c r="H1913" i="6"/>
  <c r="H1914" i="6"/>
  <c r="H1915" i="6"/>
  <c r="H1916" i="6"/>
  <c r="H1917" i="6"/>
  <c r="H1918" i="6"/>
  <c r="H1919" i="6"/>
  <c r="H1920" i="6"/>
  <c r="H1921" i="6"/>
  <c r="H1922" i="6"/>
  <c r="H1923" i="6"/>
  <c r="H1924" i="6"/>
  <c r="H1925" i="6"/>
  <c r="H1926" i="6"/>
  <c r="H1927" i="6"/>
  <c r="H1928" i="6"/>
  <c r="H1929" i="6"/>
  <c r="H1930" i="6"/>
  <c r="H1931" i="6"/>
  <c r="H1932" i="6"/>
  <c r="H1933" i="6"/>
  <c r="H1934" i="6"/>
  <c r="H1935" i="6"/>
  <c r="H1936" i="6"/>
  <c r="H1937" i="6"/>
  <c r="H1938" i="6"/>
  <c r="H1939" i="6"/>
  <c r="H1940" i="6"/>
  <c r="H1941" i="6"/>
  <c r="H1942" i="6"/>
  <c r="H1943" i="6"/>
  <c r="H1944" i="6"/>
  <c r="H1945" i="6"/>
  <c r="H1946" i="6"/>
  <c r="H1947" i="6"/>
  <c r="H1948" i="6"/>
  <c r="H1949" i="6"/>
  <c r="H1950" i="6"/>
  <c r="H1951" i="6"/>
  <c r="H1952" i="6"/>
  <c r="H1953" i="6"/>
  <c r="H1954" i="6"/>
  <c r="H1955" i="6"/>
  <c r="H1956" i="6"/>
  <c r="H1957" i="6"/>
  <c r="H1958" i="6"/>
  <c r="H1959" i="6"/>
  <c r="H1960" i="6"/>
  <c r="H1961" i="6"/>
  <c r="H1962" i="6"/>
  <c r="H1963" i="6"/>
  <c r="H1964" i="6"/>
  <c r="H1965" i="6"/>
  <c r="H1966" i="6"/>
  <c r="H1967" i="6"/>
  <c r="H1968" i="6"/>
  <c r="H1969" i="6"/>
  <c r="H1970" i="6"/>
  <c r="H1971" i="6"/>
  <c r="H1972" i="6"/>
  <c r="H1973" i="6"/>
  <c r="H1974" i="6"/>
  <c r="H1975" i="6"/>
  <c r="H1976" i="6"/>
  <c r="H1977" i="6"/>
  <c r="H1978" i="6"/>
  <c r="H1979" i="6"/>
  <c r="H1980" i="6"/>
  <c r="H1981" i="6"/>
  <c r="H1982" i="6"/>
  <c r="H1983" i="6"/>
  <c r="H1984" i="6"/>
  <c r="H1985" i="6"/>
  <c r="H1986" i="6"/>
  <c r="H1987" i="6"/>
  <c r="H1988" i="6"/>
  <c r="H1989" i="6"/>
  <c r="H1990" i="6"/>
  <c r="H1991" i="6"/>
  <c r="H1992" i="6"/>
  <c r="H1993" i="6"/>
  <c r="H1994" i="6"/>
  <c r="H1995" i="6"/>
  <c r="H1996" i="6"/>
  <c r="H1997" i="6"/>
  <c r="H1998" i="6"/>
  <c r="H1999" i="6"/>
  <c r="H2000" i="6"/>
  <c r="H2001" i="6"/>
  <c r="H2002" i="6"/>
  <c r="H2003" i="6"/>
  <c r="H2004" i="6"/>
  <c r="H2005" i="6"/>
  <c r="H2006" i="6"/>
  <c r="H2007" i="6"/>
  <c r="H2008" i="6"/>
  <c r="H2009" i="6"/>
  <c r="H2010" i="6"/>
  <c r="H2011" i="6"/>
  <c r="H2012" i="6"/>
  <c r="H2013" i="6"/>
  <c r="H2014" i="6"/>
  <c r="H2015" i="6"/>
  <c r="H2016" i="6"/>
  <c r="H2017" i="6"/>
  <c r="H2018" i="6"/>
  <c r="H2019" i="6"/>
  <c r="H2020" i="6"/>
  <c r="H2021" i="6"/>
  <c r="H2022" i="6"/>
  <c r="H2023" i="6"/>
  <c r="H2024" i="6"/>
  <c r="H2025" i="6"/>
  <c r="H2026" i="6"/>
  <c r="H2027" i="6"/>
  <c r="H2028" i="6"/>
  <c r="H2029" i="6"/>
  <c r="H2030" i="6"/>
  <c r="H2031" i="6"/>
  <c r="H2032" i="6"/>
  <c r="H2033" i="6"/>
  <c r="H2034" i="6"/>
  <c r="H2035" i="6"/>
  <c r="H2036" i="6"/>
  <c r="H2037" i="6"/>
  <c r="H2038" i="6"/>
  <c r="H2039" i="6"/>
  <c r="H2040" i="6"/>
  <c r="H2041" i="6"/>
  <c r="H2042" i="6"/>
  <c r="H2043" i="6"/>
  <c r="H2044" i="6"/>
  <c r="H2045" i="6"/>
  <c r="H2046" i="6"/>
  <c r="H2047" i="6"/>
  <c r="H2048" i="6"/>
  <c r="H2049" i="6"/>
  <c r="H2050" i="6"/>
  <c r="H2051" i="6"/>
  <c r="H2052" i="6"/>
  <c r="H2053" i="6"/>
  <c r="H2054" i="6"/>
  <c r="H2055" i="6"/>
  <c r="H2056" i="6"/>
  <c r="H2057" i="6"/>
  <c r="H2058" i="6"/>
  <c r="H2059" i="6"/>
  <c r="H2060" i="6"/>
  <c r="H2061" i="6"/>
  <c r="H2062" i="6"/>
  <c r="H2063" i="6"/>
  <c r="H2064" i="6"/>
  <c r="H2065" i="6"/>
  <c r="H2066" i="6"/>
  <c r="H2067" i="6"/>
  <c r="H2068" i="6"/>
  <c r="H2069" i="6"/>
  <c r="H2070" i="6"/>
  <c r="H2071" i="6"/>
  <c r="H2072" i="6"/>
  <c r="H2073" i="6"/>
  <c r="H2074" i="6"/>
  <c r="H2075" i="6"/>
  <c r="H2076" i="6"/>
  <c r="H2077" i="6"/>
  <c r="H2078" i="6"/>
  <c r="H2079" i="6"/>
  <c r="H2080" i="6"/>
  <c r="H2081" i="6"/>
  <c r="H2082" i="6"/>
  <c r="H2083" i="6"/>
  <c r="H2084" i="6"/>
  <c r="H2085" i="6"/>
  <c r="H2086" i="6"/>
  <c r="H2087" i="6"/>
  <c r="H2088" i="6"/>
  <c r="H2089" i="6"/>
  <c r="H2090" i="6"/>
  <c r="H2091" i="6"/>
  <c r="H2092" i="6"/>
  <c r="H2093" i="6"/>
  <c r="H2094" i="6"/>
  <c r="H2095" i="6"/>
  <c r="H2096" i="6"/>
  <c r="H2097" i="6"/>
  <c r="H2098" i="6"/>
  <c r="H2099" i="6"/>
  <c r="H2100" i="6"/>
  <c r="H2101" i="6"/>
  <c r="H2102" i="6"/>
  <c r="H2103" i="6"/>
  <c r="H2104" i="6"/>
  <c r="H2105" i="6"/>
  <c r="H2106" i="6"/>
  <c r="H2107" i="6"/>
  <c r="H2108" i="6"/>
  <c r="H2109" i="6"/>
  <c r="H2110" i="6"/>
  <c r="H2111" i="6"/>
  <c r="H2112" i="6"/>
  <c r="H2113" i="6"/>
  <c r="H2114" i="6"/>
  <c r="H2115" i="6"/>
  <c r="H2116" i="6"/>
  <c r="H2117" i="6"/>
  <c r="H2118" i="6"/>
  <c r="H2119" i="6"/>
  <c r="H2120" i="6"/>
  <c r="H2121" i="6"/>
  <c r="H2122" i="6"/>
  <c r="H2123" i="6"/>
  <c r="H2124" i="6"/>
  <c r="H2125" i="6"/>
  <c r="H2126" i="6"/>
  <c r="H2127" i="6"/>
  <c r="H2128" i="6"/>
  <c r="H2129" i="6"/>
  <c r="H2130" i="6"/>
  <c r="H2131" i="6"/>
  <c r="H2132" i="6"/>
  <c r="H2133" i="6"/>
  <c r="H2134" i="6"/>
  <c r="H2135" i="6"/>
  <c r="H2136" i="6"/>
  <c r="H2137" i="6"/>
  <c r="H2138" i="6"/>
  <c r="H2139" i="6"/>
  <c r="H2140" i="6"/>
  <c r="H2141" i="6"/>
  <c r="H2142" i="6"/>
  <c r="H2143" i="6"/>
  <c r="H2144" i="6"/>
  <c r="H2145" i="6"/>
  <c r="H2146" i="6"/>
  <c r="H2147" i="6"/>
  <c r="H2148" i="6"/>
  <c r="H2149" i="6"/>
  <c r="H2150" i="6"/>
  <c r="H2151" i="6"/>
  <c r="H2152" i="6"/>
  <c r="H2153" i="6"/>
  <c r="H2154" i="6"/>
  <c r="H2155" i="6"/>
  <c r="H2156" i="6"/>
  <c r="G2" i="6"/>
  <c r="G3" i="6"/>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58" i="6"/>
  <c r="G259" i="6"/>
  <c r="G260" i="6"/>
  <c r="G261" i="6"/>
  <c r="G262" i="6"/>
  <c r="G263" i="6"/>
  <c r="G264" i="6"/>
  <c r="G265" i="6"/>
  <c r="G266" i="6"/>
  <c r="G267" i="6"/>
  <c r="G268" i="6"/>
  <c r="G269" i="6"/>
  <c r="G270" i="6"/>
  <c r="G271" i="6"/>
  <c r="G272" i="6"/>
  <c r="G273" i="6"/>
  <c r="G274" i="6"/>
  <c r="G275" i="6"/>
  <c r="G276" i="6"/>
  <c r="G277" i="6"/>
  <c r="G278" i="6"/>
  <c r="G279" i="6"/>
  <c r="G280" i="6"/>
  <c r="G281" i="6"/>
  <c r="G282" i="6"/>
  <c r="G283" i="6"/>
  <c r="G284" i="6"/>
  <c r="G285" i="6"/>
  <c r="G286" i="6"/>
  <c r="G287" i="6"/>
  <c r="G288" i="6"/>
  <c r="G289" i="6"/>
  <c r="G290" i="6"/>
  <c r="G291" i="6"/>
  <c r="G292" i="6"/>
  <c r="G293" i="6"/>
  <c r="G294" i="6"/>
  <c r="G295" i="6"/>
  <c r="G296" i="6"/>
  <c r="G297" i="6"/>
  <c r="G298" i="6"/>
  <c r="G299" i="6"/>
  <c r="G300" i="6"/>
  <c r="G301" i="6"/>
  <c r="G302" i="6"/>
  <c r="G303" i="6"/>
  <c r="G304" i="6"/>
  <c r="G305" i="6"/>
  <c r="G306" i="6"/>
  <c r="G307" i="6"/>
  <c r="G308" i="6"/>
  <c r="G309" i="6"/>
  <c r="G310" i="6"/>
  <c r="G311" i="6"/>
  <c r="G312" i="6"/>
  <c r="G313" i="6"/>
  <c r="G314" i="6"/>
  <c r="G315" i="6"/>
  <c r="G316" i="6"/>
  <c r="G317" i="6"/>
  <c r="G318" i="6"/>
  <c r="G319" i="6"/>
  <c r="G320" i="6"/>
  <c r="G321" i="6"/>
  <c r="G322" i="6"/>
  <c r="G323" i="6"/>
  <c r="G324" i="6"/>
  <c r="G325" i="6"/>
  <c r="G326" i="6"/>
  <c r="G327" i="6"/>
  <c r="G328" i="6"/>
  <c r="G329" i="6"/>
  <c r="G330" i="6"/>
  <c r="G331" i="6"/>
  <c r="G332" i="6"/>
  <c r="G333" i="6"/>
  <c r="G334" i="6"/>
  <c r="G335" i="6"/>
  <c r="G336" i="6"/>
  <c r="G337" i="6"/>
  <c r="G338" i="6"/>
  <c r="G339" i="6"/>
  <c r="G340" i="6"/>
  <c r="G341" i="6"/>
  <c r="G342" i="6"/>
  <c r="G343" i="6"/>
  <c r="G344" i="6"/>
  <c r="G345" i="6"/>
  <c r="G346" i="6"/>
  <c r="G347" i="6"/>
  <c r="G348" i="6"/>
  <c r="G349" i="6"/>
  <c r="G350" i="6"/>
  <c r="G351" i="6"/>
  <c r="G352" i="6"/>
  <c r="G353" i="6"/>
  <c r="G354" i="6"/>
  <c r="G355" i="6"/>
  <c r="G356" i="6"/>
  <c r="G357" i="6"/>
  <c r="G358" i="6"/>
  <c r="G359" i="6"/>
  <c r="G360" i="6"/>
  <c r="G361" i="6"/>
  <c r="G362" i="6"/>
  <c r="G363" i="6"/>
  <c r="G364" i="6"/>
  <c r="G365" i="6"/>
  <c r="G366" i="6"/>
  <c r="G367" i="6"/>
  <c r="G368" i="6"/>
  <c r="G369" i="6"/>
  <c r="G370" i="6"/>
  <c r="G371" i="6"/>
  <c r="G372" i="6"/>
  <c r="G373" i="6"/>
  <c r="G374" i="6"/>
  <c r="G375" i="6"/>
  <c r="G376" i="6"/>
  <c r="G377" i="6"/>
  <c r="G378" i="6"/>
  <c r="G379" i="6"/>
  <c r="G380" i="6"/>
  <c r="G381" i="6"/>
  <c r="G382" i="6"/>
  <c r="G383" i="6"/>
  <c r="G384" i="6"/>
  <c r="G385" i="6"/>
  <c r="G386" i="6"/>
  <c r="G387" i="6"/>
  <c r="G388" i="6"/>
  <c r="G389" i="6"/>
  <c r="G390" i="6"/>
  <c r="G391" i="6"/>
  <c r="G392" i="6"/>
  <c r="G393" i="6"/>
  <c r="G394" i="6"/>
  <c r="G395" i="6"/>
  <c r="G396" i="6"/>
  <c r="G397" i="6"/>
  <c r="G398" i="6"/>
  <c r="G399" i="6"/>
  <c r="G400" i="6"/>
  <c r="G401" i="6"/>
  <c r="G402" i="6"/>
  <c r="G403" i="6"/>
  <c r="G404" i="6"/>
  <c r="G405" i="6"/>
  <c r="G406" i="6"/>
  <c r="G407" i="6"/>
  <c r="G408" i="6"/>
  <c r="G409" i="6"/>
  <c r="G410" i="6"/>
  <c r="G411" i="6"/>
  <c r="G412" i="6"/>
  <c r="G413" i="6"/>
  <c r="G414" i="6"/>
  <c r="G415" i="6"/>
  <c r="G416" i="6"/>
  <c r="G417" i="6"/>
  <c r="G418" i="6"/>
  <c r="G419" i="6"/>
  <c r="G420" i="6"/>
  <c r="G421" i="6"/>
  <c r="G422" i="6"/>
  <c r="G423" i="6"/>
  <c r="G424" i="6"/>
  <c r="G425" i="6"/>
  <c r="G426" i="6"/>
  <c r="G427" i="6"/>
  <c r="G428" i="6"/>
  <c r="G429" i="6"/>
  <c r="G430" i="6"/>
  <c r="G431" i="6"/>
  <c r="G432" i="6"/>
  <c r="G433" i="6"/>
  <c r="G434" i="6"/>
  <c r="G435" i="6"/>
  <c r="G436" i="6"/>
  <c r="G437" i="6"/>
  <c r="G438" i="6"/>
  <c r="G439" i="6"/>
  <c r="G440" i="6"/>
  <c r="G441" i="6"/>
  <c r="G442" i="6"/>
  <c r="G443" i="6"/>
  <c r="G444" i="6"/>
  <c r="G445" i="6"/>
  <c r="G446" i="6"/>
  <c r="G447" i="6"/>
  <c r="G448" i="6"/>
  <c r="G449" i="6"/>
  <c r="G450" i="6"/>
  <c r="G451" i="6"/>
  <c r="G452" i="6"/>
  <c r="G453" i="6"/>
  <c r="G454" i="6"/>
  <c r="G455" i="6"/>
  <c r="G456" i="6"/>
  <c r="G457" i="6"/>
  <c r="G458" i="6"/>
  <c r="G459" i="6"/>
  <c r="G460" i="6"/>
  <c r="G461" i="6"/>
  <c r="G462" i="6"/>
  <c r="G463" i="6"/>
  <c r="G464" i="6"/>
  <c r="G465" i="6"/>
  <c r="G466" i="6"/>
  <c r="G467" i="6"/>
  <c r="G468" i="6"/>
  <c r="G469" i="6"/>
  <c r="G470" i="6"/>
  <c r="G471" i="6"/>
  <c r="G472" i="6"/>
  <c r="G473" i="6"/>
  <c r="G474" i="6"/>
  <c r="G475" i="6"/>
  <c r="G476" i="6"/>
  <c r="G477" i="6"/>
  <c r="G478" i="6"/>
  <c r="G479" i="6"/>
  <c r="G480" i="6"/>
  <c r="G481" i="6"/>
  <c r="G482" i="6"/>
  <c r="G483" i="6"/>
  <c r="G484" i="6"/>
  <c r="G485" i="6"/>
  <c r="G486" i="6"/>
  <c r="G487" i="6"/>
  <c r="G488" i="6"/>
  <c r="G489" i="6"/>
  <c r="G490" i="6"/>
  <c r="G491" i="6"/>
  <c r="G492" i="6"/>
  <c r="G493" i="6"/>
  <c r="G494" i="6"/>
  <c r="G495" i="6"/>
  <c r="G496" i="6"/>
  <c r="G497" i="6"/>
  <c r="G498" i="6"/>
  <c r="G499" i="6"/>
  <c r="G500" i="6"/>
  <c r="G501" i="6"/>
  <c r="G502" i="6"/>
  <c r="G503" i="6"/>
  <c r="G504" i="6"/>
  <c r="G505" i="6"/>
  <c r="G506" i="6"/>
  <c r="G507" i="6"/>
  <c r="G508" i="6"/>
  <c r="G509" i="6"/>
  <c r="G510" i="6"/>
  <c r="G511" i="6"/>
  <c r="G512" i="6"/>
  <c r="G513" i="6"/>
  <c r="G514" i="6"/>
  <c r="G515" i="6"/>
  <c r="G516" i="6"/>
  <c r="G517" i="6"/>
  <c r="G518" i="6"/>
  <c r="G519" i="6"/>
  <c r="G520" i="6"/>
  <c r="G521" i="6"/>
  <c r="G522" i="6"/>
  <c r="G523" i="6"/>
  <c r="G524" i="6"/>
  <c r="G525" i="6"/>
  <c r="G526" i="6"/>
  <c r="G527" i="6"/>
  <c r="G528" i="6"/>
  <c r="G529" i="6"/>
  <c r="G530" i="6"/>
  <c r="G531" i="6"/>
  <c r="G532" i="6"/>
  <c r="G533" i="6"/>
  <c r="G534" i="6"/>
  <c r="G535" i="6"/>
  <c r="G536" i="6"/>
  <c r="G537" i="6"/>
  <c r="G538" i="6"/>
  <c r="G539" i="6"/>
  <c r="G540" i="6"/>
  <c r="G541" i="6"/>
  <c r="G542" i="6"/>
  <c r="G543" i="6"/>
  <c r="G544" i="6"/>
  <c r="G545" i="6"/>
  <c r="G546" i="6"/>
  <c r="G547" i="6"/>
  <c r="G548" i="6"/>
  <c r="G549" i="6"/>
  <c r="G550" i="6"/>
  <c r="G551" i="6"/>
  <c r="G552" i="6"/>
  <c r="G553" i="6"/>
  <c r="G554" i="6"/>
  <c r="G555" i="6"/>
  <c r="G556" i="6"/>
  <c r="G557" i="6"/>
  <c r="G558" i="6"/>
  <c r="G559" i="6"/>
  <c r="G560" i="6"/>
  <c r="G561" i="6"/>
  <c r="G562" i="6"/>
  <c r="G563" i="6"/>
  <c r="G564" i="6"/>
  <c r="G565" i="6"/>
  <c r="G566" i="6"/>
  <c r="G567" i="6"/>
  <c r="G568" i="6"/>
  <c r="G569" i="6"/>
  <c r="G570" i="6"/>
  <c r="G571" i="6"/>
  <c r="G572" i="6"/>
  <c r="G573" i="6"/>
  <c r="G574" i="6"/>
  <c r="G575" i="6"/>
  <c r="G576" i="6"/>
  <c r="G577" i="6"/>
  <c r="G578" i="6"/>
  <c r="G579" i="6"/>
  <c r="G580" i="6"/>
  <c r="G581" i="6"/>
  <c r="G582" i="6"/>
  <c r="G583" i="6"/>
  <c r="G584" i="6"/>
  <c r="G585" i="6"/>
  <c r="G586" i="6"/>
  <c r="G587" i="6"/>
  <c r="G588" i="6"/>
  <c r="G589" i="6"/>
  <c r="G590" i="6"/>
  <c r="G591" i="6"/>
  <c r="G592" i="6"/>
  <c r="G593" i="6"/>
  <c r="G594" i="6"/>
  <c r="G595" i="6"/>
  <c r="G596" i="6"/>
  <c r="G597" i="6"/>
  <c r="G598" i="6"/>
  <c r="G599" i="6"/>
  <c r="G600" i="6"/>
  <c r="G601" i="6"/>
  <c r="G602" i="6"/>
  <c r="G603" i="6"/>
  <c r="G604" i="6"/>
  <c r="G605" i="6"/>
  <c r="G606" i="6"/>
  <c r="G607" i="6"/>
  <c r="G608" i="6"/>
  <c r="G609" i="6"/>
  <c r="G610" i="6"/>
  <c r="G611" i="6"/>
  <c r="G612" i="6"/>
  <c r="G613" i="6"/>
  <c r="G614" i="6"/>
  <c r="G615" i="6"/>
  <c r="G616" i="6"/>
  <c r="G617" i="6"/>
  <c r="G618" i="6"/>
  <c r="G619" i="6"/>
  <c r="G620" i="6"/>
  <c r="G621" i="6"/>
  <c r="G622" i="6"/>
  <c r="G623" i="6"/>
  <c r="G624" i="6"/>
  <c r="G625" i="6"/>
  <c r="G626" i="6"/>
  <c r="G627" i="6"/>
  <c r="G628" i="6"/>
  <c r="G629" i="6"/>
  <c r="G630" i="6"/>
  <c r="G631" i="6"/>
  <c r="G632" i="6"/>
  <c r="G633" i="6"/>
  <c r="G634" i="6"/>
  <c r="G635" i="6"/>
  <c r="G636" i="6"/>
  <c r="G637" i="6"/>
  <c r="G638" i="6"/>
  <c r="G639" i="6"/>
  <c r="G640" i="6"/>
  <c r="G641" i="6"/>
  <c r="G642" i="6"/>
  <c r="G643" i="6"/>
  <c r="G644" i="6"/>
  <c r="G645" i="6"/>
  <c r="G646" i="6"/>
  <c r="G647" i="6"/>
  <c r="G648" i="6"/>
  <c r="G649" i="6"/>
  <c r="G650" i="6"/>
  <c r="G651" i="6"/>
  <c r="G652" i="6"/>
  <c r="G653" i="6"/>
  <c r="G654" i="6"/>
  <c r="G655" i="6"/>
  <c r="G656" i="6"/>
  <c r="G657" i="6"/>
  <c r="G658" i="6"/>
  <c r="G659" i="6"/>
  <c r="G660" i="6"/>
  <c r="G661" i="6"/>
  <c r="G662" i="6"/>
  <c r="G663" i="6"/>
  <c r="G664" i="6"/>
  <c r="G665" i="6"/>
  <c r="G666" i="6"/>
  <c r="G667" i="6"/>
  <c r="G668" i="6"/>
  <c r="G669" i="6"/>
  <c r="G670" i="6"/>
  <c r="G671" i="6"/>
  <c r="G672" i="6"/>
  <c r="G673" i="6"/>
  <c r="G674" i="6"/>
  <c r="G675" i="6"/>
  <c r="G676" i="6"/>
  <c r="G677" i="6"/>
  <c r="G678" i="6"/>
  <c r="G679" i="6"/>
  <c r="G680" i="6"/>
  <c r="G681" i="6"/>
  <c r="G682" i="6"/>
  <c r="G683" i="6"/>
  <c r="G684" i="6"/>
  <c r="G685" i="6"/>
  <c r="G686" i="6"/>
  <c r="G687" i="6"/>
  <c r="G688" i="6"/>
  <c r="G689" i="6"/>
  <c r="G690" i="6"/>
  <c r="G691" i="6"/>
  <c r="G692" i="6"/>
  <c r="G693" i="6"/>
  <c r="G694" i="6"/>
  <c r="G695" i="6"/>
  <c r="G696" i="6"/>
  <c r="G697" i="6"/>
  <c r="G698" i="6"/>
  <c r="G699" i="6"/>
  <c r="G700" i="6"/>
  <c r="G701" i="6"/>
  <c r="G702" i="6"/>
  <c r="G703" i="6"/>
  <c r="G704" i="6"/>
  <c r="G705" i="6"/>
  <c r="G706" i="6"/>
  <c r="G707" i="6"/>
  <c r="G708" i="6"/>
  <c r="G709" i="6"/>
  <c r="G710" i="6"/>
  <c r="G711" i="6"/>
  <c r="G712" i="6"/>
  <c r="G713" i="6"/>
  <c r="G714" i="6"/>
  <c r="G715" i="6"/>
  <c r="G716" i="6"/>
  <c r="G717" i="6"/>
  <c r="G718" i="6"/>
  <c r="G719" i="6"/>
  <c r="G720" i="6"/>
  <c r="G721" i="6"/>
  <c r="G722" i="6"/>
  <c r="G723" i="6"/>
  <c r="G724" i="6"/>
  <c r="G725" i="6"/>
  <c r="G726" i="6"/>
  <c r="G727" i="6"/>
  <c r="G728" i="6"/>
  <c r="G729" i="6"/>
  <c r="G730" i="6"/>
  <c r="G731" i="6"/>
  <c r="G732" i="6"/>
  <c r="G733" i="6"/>
  <c r="G734" i="6"/>
  <c r="G735" i="6"/>
  <c r="G736" i="6"/>
  <c r="G737" i="6"/>
  <c r="G738" i="6"/>
  <c r="G739" i="6"/>
  <c r="G740" i="6"/>
  <c r="G741" i="6"/>
  <c r="G742" i="6"/>
  <c r="G743" i="6"/>
  <c r="G744" i="6"/>
  <c r="G745" i="6"/>
  <c r="G746" i="6"/>
  <c r="G747" i="6"/>
  <c r="G748" i="6"/>
  <c r="G749" i="6"/>
  <c r="G750" i="6"/>
  <c r="G751" i="6"/>
  <c r="G752" i="6"/>
  <c r="G753" i="6"/>
  <c r="G754" i="6"/>
  <c r="G755" i="6"/>
  <c r="G756" i="6"/>
  <c r="G757" i="6"/>
  <c r="G758" i="6"/>
  <c r="G759" i="6"/>
  <c r="G760" i="6"/>
  <c r="G761" i="6"/>
  <c r="G762" i="6"/>
  <c r="G763" i="6"/>
  <c r="G764" i="6"/>
  <c r="G765" i="6"/>
  <c r="G766" i="6"/>
  <c r="G767" i="6"/>
  <c r="G768" i="6"/>
  <c r="G769" i="6"/>
  <c r="G770" i="6"/>
  <c r="G771" i="6"/>
  <c r="G772" i="6"/>
  <c r="G773" i="6"/>
  <c r="G774" i="6"/>
  <c r="G775" i="6"/>
  <c r="G776" i="6"/>
  <c r="G777" i="6"/>
  <c r="G778" i="6"/>
  <c r="G779" i="6"/>
  <c r="G780" i="6"/>
  <c r="G781" i="6"/>
  <c r="G782" i="6"/>
  <c r="G783" i="6"/>
  <c r="G784" i="6"/>
  <c r="G785" i="6"/>
  <c r="G786" i="6"/>
  <c r="G787" i="6"/>
  <c r="G788" i="6"/>
  <c r="G789" i="6"/>
  <c r="G790" i="6"/>
  <c r="G791" i="6"/>
  <c r="G792" i="6"/>
  <c r="G793" i="6"/>
  <c r="G794" i="6"/>
  <c r="G795" i="6"/>
  <c r="G796" i="6"/>
  <c r="G797" i="6"/>
  <c r="G798" i="6"/>
  <c r="G799" i="6"/>
  <c r="G800" i="6"/>
  <c r="G801" i="6"/>
  <c r="G802" i="6"/>
  <c r="G803" i="6"/>
  <c r="G804" i="6"/>
  <c r="G805" i="6"/>
  <c r="G806" i="6"/>
  <c r="G807" i="6"/>
  <c r="G808" i="6"/>
  <c r="G809" i="6"/>
  <c r="G810" i="6"/>
  <c r="G811" i="6"/>
  <c r="G812" i="6"/>
  <c r="G813" i="6"/>
  <c r="G814" i="6"/>
  <c r="G815" i="6"/>
  <c r="G816" i="6"/>
  <c r="G817" i="6"/>
  <c r="G818" i="6"/>
  <c r="G819" i="6"/>
  <c r="G820" i="6"/>
  <c r="G821" i="6"/>
  <c r="G822" i="6"/>
  <c r="G823" i="6"/>
  <c r="G824" i="6"/>
  <c r="G825" i="6"/>
  <c r="G826" i="6"/>
  <c r="G827" i="6"/>
  <c r="G828" i="6"/>
  <c r="G829" i="6"/>
  <c r="G830" i="6"/>
  <c r="G831" i="6"/>
  <c r="G832" i="6"/>
  <c r="G833" i="6"/>
  <c r="G834" i="6"/>
  <c r="G835" i="6"/>
  <c r="G836" i="6"/>
  <c r="G837" i="6"/>
  <c r="G838" i="6"/>
  <c r="G839" i="6"/>
  <c r="G840" i="6"/>
  <c r="G841" i="6"/>
  <c r="G842" i="6"/>
  <c r="G843" i="6"/>
  <c r="G844" i="6"/>
  <c r="G845" i="6"/>
  <c r="G846" i="6"/>
  <c r="G847" i="6"/>
  <c r="G848" i="6"/>
  <c r="G849" i="6"/>
  <c r="G850" i="6"/>
  <c r="G851" i="6"/>
  <c r="G852" i="6"/>
  <c r="G853" i="6"/>
  <c r="G854" i="6"/>
  <c r="G855" i="6"/>
  <c r="G856" i="6"/>
  <c r="G857" i="6"/>
  <c r="G858" i="6"/>
  <c r="G859" i="6"/>
  <c r="G860" i="6"/>
  <c r="G861" i="6"/>
  <c r="G862" i="6"/>
  <c r="G863" i="6"/>
  <c r="G864" i="6"/>
  <c r="G865" i="6"/>
  <c r="G866" i="6"/>
  <c r="G867" i="6"/>
  <c r="G868" i="6"/>
  <c r="G869" i="6"/>
  <c r="G870" i="6"/>
  <c r="G871" i="6"/>
  <c r="G872" i="6"/>
  <c r="G873" i="6"/>
  <c r="G874" i="6"/>
  <c r="G875" i="6"/>
  <c r="G876" i="6"/>
  <c r="G877" i="6"/>
  <c r="G878" i="6"/>
  <c r="G879" i="6"/>
  <c r="G880" i="6"/>
  <c r="G881" i="6"/>
  <c r="G882" i="6"/>
  <c r="G883" i="6"/>
  <c r="G884" i="6"/>
  <c r="G885" i="6"/>
  <c r="G886" i="6"/>
  <c r="G887" i="6"/>
  <c r="G888" i="6"/>
  <c r="G889" i="6"/>
  <c r="G890" i="6"/>
  <c r="G891" i="6"/>
  <c r="G892" i="6"/>
  <c r="G893" i="6"/>
  <c r="G894" i="6"/>
  <c r="G895" i="6"/>
  <c r="G896" i="6"/>
  <c r="G897" i="6"/>
  <c r="G898" i="6"/>
  <c r="G899" i="6"/>
  <c r="G900" i="6"/>
  <c r="G901" i="6"/>
  <c r="G902" i="6"/>
  <c r="G903" i="6"/>
  <c r="G904" i="6"/>
  <c r="G905" i="6"/>
  <c r="G906" i="6"/>
  <c r="G907" i="6"/>
  <c r="G908" i="6"/>
  <c r="G909" i="6"/>
  <c r="G910" i="6"/>
  <c r="G911" i="6"/>
  <c r="G912" i="6"/>
  <c r="G913" i="6"/>
  <c r="G914" i="6"/>
  <c r="G915" i="6"/>
  <c r="G916" i="6"/>
  <c r="G917" i="6"/>
  <c r="G918" i="6"/>
  <c r="G919" i="6"/>
  <c r="G920" i="6"/>
  <c r="G921" i="6"/>
  <c r="G922" i="6"/>
  <c r="G923" i="6"/>
  <c r="G924" i="6"/>
  <c r="G925" i="6"/>
  <c r="G926" i="6"/>
  <c r="G927" i="6"/>
  <c r="G928" i="6"/>
  <c r="G929" i="6"/>
  <c r="G930" i="6"/>
  <c r="G931" i="6"/>
  <c r="G932" i="6"/>
  <c r="G933" i="6"/>
  <c r="G934" i="6"/>
  <c r="G935" i="6"/>
  <c r="G936" i="6"/>
  <c r="G937" i="6"/>
  <c r="G938" i="6"/>
  <c r="G939" i="6"/>
  <c r="G940" i="6"/>
  <c r="G941" i="6"/>
  <c r="G942" i="6"/>
  <c r="G943" i="6"/>
  <c r="G944" i="6"/>
  <c r="G945" i="6"/>
  <c r="G946" i="6"/>
  <c r="G947" i="6"/>
  <c r="G948" i="6"/>
  <c r="G949" i="6"/>
  <c r="G950" i="6"/>
  <c r="G951" i="6"/>
  <c r="G952" i="6"/>
  <c r="G953" i="6"/>
  <c r="G954" i="6"/>
  <c r="G955" i="6"/>
  <c r="G956" i="6"/>
  <c r="G957" i="6"/>
  <c r="G958" i="6"/>
  <c r="G959" i="6"/>
  <c r="G960" i="6"/>
  <c r="G961" i="6"/>
  <c r="G962" i="6"/>
  <c r="G963" i="6"/>
  <c r="G964" i="6"/>
  <c r="G965" i="6"/>
  <c r="G966" i="6"/>
  <c r="G967" i="6"/>
  <c r="G968" i="6"/>
  <c r="G969" i="6"/>
  <c r="G970" i="6"/>
  <c r="G971" i="6"/>
  <c r="G972" i="6"/>
  <c r="G973" i="6"/>
  <c r="G974" i="6"/>
  <c r="G975" i="6"/>
  <c r="G976" i="6"/>
  <c r="G977" i="6"/>
  <c r="G978" i="6"/>
  <c r="G979" i="6"/>
  <c r="G980" i="6"/>
  <c r="G981" i="6"/>
  <c r="G982" i="6"/>
  <c r="G983" i="6"/>
  <c r="G984" i="6"/>
  <c r="G985" i="6"/>
  <c r="G986" i="6"/>
  <c r="G987" i="6"/>
  <c r="G988" i="6"/>
  <c r="G989" i="6"/>
  <c r="G990" i="6"/>
  <c r="G991" i="6"/>
  <c r="G992" i="6"/>
  <c r="G993" i="6"/>
  <c r="G994" i="6"/>
  <c r="G995" i="6"/>
  <c r="G996" i="6"/>
  <c r="G997" i="6"/>
  <c r="G998" i="6"/>
  <c r="G999" i="6"/>
  <c r="G1000" i="6"/>
  <c r="G1001" i="6"/>
  <c r="G1002" i="6"/>
  <c r="G1003" i="6"/>
  <c r="G1004" i="6"/>
  <c r="G1005" i="6"/>
  <c r="G1006" i="6"/>
  <c r="G1007" i="6"/>
  <c r="G1008" i="6"/>
  <c r="G1009" i="6"/>
  <c r="G1010" i="6"/>
  <c r="G1011" i="6"/>
  <c r="G1012" i="6"/>
  <c r="G1013" i="6"/>
  <c r="G1014" i="6"/>
  <c r="G1015" i="6"/>
  <c r="G1016" i="6"/>
  <c r="G1017" i="6"/>
  <c r="G1018" i="6"/>
  <c r="G1019" i="6"/>
  <c r="G1020" i="6"/>
  <c r="G1021" i="6"/>
  <c r="G1022" i="6"/>
  <c r="G1023" i="6"/>
  <c r="G1024" i="6"/>
  <c r="G1025" i="6"/>
  <c r="G1026" i="6"/>
  <c r="G1027" i="6"/>
  <c r="G1028" i="6"/>
  <c r="G1029" i="6"/>
  <c r="G1030" i="6"/>
  <c r="G1031" i="6"/>
  <c r="G1032" i="6"/>
  <c r="G1033" i="6"/>
  <c r="G1034" i="6"/>
  <c r="G1035" i="6"/>
  <c r="G1036" i="6"/>
  <c r="G1037" i="6"/>
  <c r="G1038" i="6"/>
  <c r="G1039" i="6"/>
  <c r="G1040" i="6"/>
  <c r="G1041" i="6"/>
  <c r="G1042" i="6"/>
  <c r="G1043" i="6"/>
  <c r="G1044" i="6"/>
  <c r="G1045" i="6"/>
  <c r="G1046" i="6"/>
  <c r="G1047" i="6"/>
  <c r="G1048" i="6"/>
  <c r="G1049" i="6"/>
  <c r="G1050" i="6"/>
  <c r="G1051" i="6"/>
  <c r="G1052" i="6"/>
  <c r="G1053" i="6"/>
  <c r="G1054" i="6"/>
  <c r="G1055" i="6"/>
  <c r="G1056" i="6"/>
  <c r="G1057" i="6"/>
  <c r="G1058" i="6"/>
  <c r="G1059" i="6"/>
  <c r="G1060" i="6"/>
  <c r="G1061" i="6"/>
  <c r="G1062" i="6"/>
  <c r="G1063" i="6"/>
  <c r="G1064" i="6"/>
  <c r="G1065" i="6"/>
  <c r="G1066" i="6"/>
  <c r="G1067" i="6"/>
  <c r="G1068" i="6"/>
  <c r="G1069" i="6"/>
  <c r="G1070" i="6"/>
  <c r="G1071" i="6"/>
  <c r="G1072" i="6"/>
  <c r="G1073" i="6"/>
  <c r="G1074" i="6"/>
  <c r="G1075" i="6"/>
  <c r="G1076" i="6"/>
  <c r="G1077" i="6"/>
  <c r="G1078" i="6"/>
  <c r="G1079" i="6"/>
  <c r="G1080" i="6"/>
  <c r="G1081" i="6"/>
  <c r="G1082" i="6"/>
  <c r="G1083" i="6"/>
  <c r="G1084" i="6"/>
  <c r="G1085" i="6"/>
  <c r="G1086" i="6"/>
  <c r="G1087" i="6"/>
  <c r="G1088" i="6"/>
  <c r="G1089" i="6"/>
  <c r="G1090" i="6"/>
  <c r="G1091" i="6"/>
  <c r="G1092" i="6"/>
  <c r="G1093" i="6"/>
  <c r="G1094" i="6"/>
  <c r="G1095" i="6"/>
  <c r="G1096" i="6"/>
  <c r="G1097" i="6"/>
  <c r="G1098" i="6"/>
  <c r="G1099" i="6"/>
  <c r="G1100" i="6"/>
  <c r="G1101" i="6"/>
  <c r="G1102" i="6"/>
  <c r="G1103" i="6"/>
  <c r="G1104" i="6"/>
  <c r="G1105" i="6"/>
  <c r="G1106" i="6"/>
  <c r="G1107" i="6"/>
  <c r="G1108" i="6"/>
  <c r="G1109" i="6"/>
  <c r="G1110" i="6"/>
  <c r="G1111" i="6"/>
  <c r="G1112" i="6"/>
  <c r="G1113" i="6"/>
  <c r="G1114" i="6"/>
  <c r="G1115" i="6"/>
  <c r="G1116" i="6"/>
  <c r="G1117" i="6"/>
  <c r="G1118" i="6"/>
  <c r="G1119" i="6"/>
  <c r="G1120" i="6"/>
  <c r="G1121" i="6"/>
  <c r="G1122" i="6"/>
  <c r="G1123" i="6"/>
  <c r="G1124" i="6"/>
  <c r="G1125" i="6"/>
  <c r="G1126" i="6"/>
  <c r="G1127" i="6"/>
  <c r="G1128" i="6"/>
  <c r="G1129" i="6"/>
  <c r="G1130" i="6"/>
  <c r="G1131" i="6"/>
  <c r="G1132" i="6"/>
  <c r="G1133" i="6"/>
  <c r="G1134" i="6"/>
  <c r="G1135" i="6"/>
  <c r="G1136" i="6"/>
  <c r="G1137" i="6"/>
  <c r="G1138" i="6"/>
  <c r="G1139" i="6"/>
  <c r="G1140" i="6"/>
  <c r="G1141" i="6"/>
  <c r="G1142" i="6"/>
  <c r="G1143" i="6"/>
  <c r="G1144" i="6"/>
  <c r="G1145" i="6"/>
  <c r="G1146" i="6"/>
  <c r="G1147" i="6"/>
  <c r="G1148" i="6"/>
  <c r="G1149" i="6"/>
  <c r="G1150" i="6"/>
  <c r="G1151" i="6"/>
  <c r="G1152" i="6"/>
  <c r="G1153" i="6"/>
  <c r="G1154" i="6"/>
  <c r="G1155" i="6"/>
  <c r="G1156" i="6"/>
  <c r="G1157" i="6"/>
  <c r="G1158" i="6"/>
  <c r="G1159" i="6"/>
  <c r="G1160" i="6"/>
  <c r="G1161" i="6"/>
  <c r="G1162" i="6"/>
  <c r="G1163" i="6"/>
  <c r="G1164" i="6"/>
  <c r="G1165" i="6"/>
  <c r="G1166" i="6"/>
  <c r="G1167" i="6"/>
  <c r="G1168" i="6"/>
  <c r="G1169" i="6"/>
  <c r="G1170" i="6"/>
  <c r="G1171" i="6"/>
  <c r="G1172" i="6"/>
  <c r="G1173" i="6"/>
  <c r="G1174" i="6"/>
  <c r="G1175" i="6"/>
  <c r="G1176" i="6"/>
  <c r="G1177" i="6"/>
  <c r="G1178" i="6"/>
  <c r="G1179" i="6"/>
  <c r="G1180" i="6"/>
  <c r="G1181" i="6"/>
  <c r="G1182" i="6"/>
  <c r="G1183" i="6"/>
  <c r="G1184" i="6"/>
  <c r="G1185" i="6"/>
  <c r="G1186" i="6"/>
  <c r="G1187" i="6"/>
  <c r="G1188" i="6"/>
  <c r="G1189" i="6"/>
  <c r="G1190" i="6"/>
  <c r="G1191" i="6"/>
  <c r="G1192" i="6"/>
  <c r="G1193" i="6"/>
  <c r="G1194" i="6"/>
  <c r="G1195" i="6"/>
  <c r="G1196" i="6"/>
  <c r="G1197" i="6"/>
  <c r="G1198" i="6"/>
  <c r="G1199" i="6"/>
  <c r="G1200" i="6"/>
  <c r="G1201" i="6"/>
  <c r="G1202" i="6"/>
  <c r="G1203" i="6"/>
  <c r="G1204" i="6"/>
  <c r="G1205" i="6"/>
  <c r="G1206" i="6"/>
  <c r="G1207" i="6"/>
  <c r="G1208" i="6"/>
  <c r="G1209" i="6"/>
  <c r="G1210" i="6"/>
  <c r="G1211" i="6"/>
  <c r="G1212" i="6"/>
  <c r="G1213" i="6"/>
  <c r="G1214" i="6"/>
  <c r="G1215" i="6"/>
  <c r="G1216" i="6"/>
  <c r="G1217" i="6"/>
  <c r="G1218" i="6"/>
  <c r="G1219" i="6"/>
  <c r="G1220" i="6"/>
  <c r="G1221" i="6"/>
  <c r="G1222" i="6"/>
  <c r="G1223" i="6"/>
  <c r="G1224" i="6"/>
  <c r="G1225" i="6"/>
  <c r="G1226" i="6"/>
  <c r="G1227" i="6"/>
  <c r="G1228" i="6"/>
  <c r="G1229" i="6"/>
  <c r="G1230" i="6"/>
  <c r="G1231" i="6"/>
  <c r="G1232" i="6"/>
  <c r="G1233" i="6"/>
  <c r="G1234" i="6"/>
  <c r="G1235" i="6"/>
  <c r="G1236" i="6"/>
  <c r="G1237" i="6"/>
  <c r="G1238" i="6"/>
  <c r="G1239" i="6"/>
  <c r="G1240" i="6"/>
  <c r="G1241" i="6"/>
  <c r="G1242" i="6"/>
  <c r="G1243" i="6"/>
  <c r="G1244" i="6"/>
  <c r="G1245" i="6"/>
  <c r="G1246" i="6"/>
  <c r="G1247" i="6"/>
  <c r="G1248" i="6"/>
  <c r="G1249" i="6"/>
  <c r="G1250" i="6"/>
  <c r="G1251" i="6"/>
  <c r="G1252" i="6"/>
  <c r="G1253" i="6"/>
  <c r="G1254" i="6"/>
  <c r="G1255" i="6"/>
  <c r="G1256" i="6"/>
  <c r="G1257" i="6"/>
  <c r="G1258" i="6"/>
  <c r="G1259" i="6"/>
  <c r="G1260" i="6"/>
  <c r="G1261" i="6"/>
  <c r="G1262" i="6"/>
  <c r="G1263" i="6"/>
  <c r="G1264" i="6"/>
  <c r="G1265" i="6"/>
  <c r="G1266" i="6"/>
  <c r="G1267" i="6"/>
  <c r="G1268" i="6"/>
  <c r="G1269" i="6"/>
  <c r="G1270" i="6"/>
  <c r="G1271" i="6"/>
  <c r="G1272" i="6"/>
  <c r="G1273" i="6"/>
  <c r="G1274" i="6"/>
  <c r="G1275" i="6"/>
  <c r="G1276" i="6"/>
  <c r="G1277" i="6"/>
  <c r="G1278" i="6"/>
  <c r="G1279" i="6"/>
  <c r="G1280" i="6"/>
  <c r="G1281" i="6"/>
  <c r="G1282" i="6"/>
  <c r="G1283" i="6"/>
  <c r="G1284" i="6"/>
  <c r="G1285" i="6"/>
  <c r="G1286" i="6"/>
  <c r="G1287" i="6"/>
  <c r="G1288" i="6"/>
  <c r="G1289" i="6"/>
  <c r="G1290" i="6"/>
  <c r="G1291" i="6"/>
  <c r="G1292" i="6"/>
  <c r="G1293" i="6"/>
  <c r="G1294" i="6"/>
  <c r="G1295" i="6"/>
  <c r="G1296" i="6"/>
  <c r="G1297" i="6"/>
  <c r="G1298" i="6"/>
  <c r="G1299" i="6"/>
  <c r="G1300" i="6"/>
  <c r="G1301" i="6"/>
  <c r="G1302" i="6"/>
  <c r="G1303" i="6"/>
  <c r="G1304" i="6"/>
  <c r="G1305" i="6"/>
  <c r="G1306" i="6"/>
  <c r="G1307" i="6"/>
  <c r="G1308" i="6"/>
  <c r="G1309" i="6"/>
  <c r="G1310" i="6"/>
  <c r="G1311" i="6"/>
  <c r="G1312" i="6"/>
  <c r="G1313" i="6"/>
  <c r="G1314" i="6"/>
  <c r="G1315" i="6"/>
  <c r="G1316" i="6"/>
  <c r="G1317" i="6"/>
  <c r="G1318" i="6"/>
  <c r="G1319" i="6"/>
  <c r="G1320" i="6"/>
  <c r="G1321" i="6"/>
  <c r="G1322" i="6"/>
  <c r="G1323" i="6"/>
  <c r="G1324" i="6"/>
  <c r="G1325" i="6"/>
  <c r="G1326" i="6"/>
  <c r="G1327" i="6"/>
  <c r="G1328" i="6"/>
  <c r="G1329" i="6"/>
  <c r="G1330" i="6"/>
  <c r="G1331" i="6"/>
  <c r="G1332" i="6"/>
  <c r="G1333" i="6"/>
  <c r="G1334" i="6"/>
  <c r="G1335" i="6"/>
  <c r="G1336" i="6"/>
  <c r="G1337" i="6"/>
  <c r="G1338" i="6"/>
  <c r="G1339" i="6"/>
  <c r="G1340" i="6"/>
  <c r="G1341" i="6"/>
  <c r="G1342" i="6"/>
  <c r="G1343" i="6"/>
  <c r="G1344" i="6"/>
  <c r="G1345" i="6"/>
  <c r="G1346" i="6"/>
  <c r="G1347" i="6"/>
  <c r="G1348" i="6"/>
  <c r="G1349" i="6"/>
  <c r="G1350" i="6"/>
  <c r="G1351" i="6"/>
  <c r="G1352" i="6"/>
  <c r="G1353" i="6"/>
  <c r="G1354" i="6"/>
  <c r="G1355" i="6"/>
  <c r="G1356" i="6"/>
  <c r="G1357" i="6"/>
  <c r="G1358" i="6"/>
  <c r="G1359" i="6"/>
  <c r="G1360" i="6"/>
  <c r="G1361" i="6"/>
  <c r="G1362" i="6"/>
  <c r="G1363" i="6"/>
  <c r="G1364" i="6"/>
  <c r="G1365" i="6"/>
  <c r="G1366" i="6"/>
  <c r="G1367" i="6"/>
  <c r="G1368" i="6"/>
  <c r="G1369" i="6"/>
  <c r="G1370" i="6"/>
  <c r="G1371" i="6"/>
  <c r="G1372" i="6"/>
  <c r="G1373" i="6"/>
  <c r="G1374" i="6"/>
  <c r="G1375" i="6"/>
  <c r="G1376" i="6"/>
  <c r="G1377" i="6"/>
  <c r="G1378" i="6"/>
  <c r="G1379" i="6"/>
  <c r="G1380" i="6"/>
  <c r="G1381" i="6"/>
  <c r="G1382" i="6"/>
  <c r="G1383" i="6"/>
  <c r="G1384" i="6"/>
  <c r="G1385" i="6"/>
  <c r="G1386" i="6"/>
  <c r="G1387" i="6"/>
  <c r="G1388" i="6"/>
  <c r="G1389" i="6"/>
  <c r="G1390" i="6"/>
  <c r="G1391" i="6"/>
  <c r="G1392" i="6"/>
  <c r="G1393" i="6"/>
  <c r="G1394" i="6"/>
  <c r="G1395" i="6"/>
  <c r="G1396" i="6"/>
  <c r="G1397" i="6"/>
  <c r="G1398" i="6"/>
  <c r="G1399" i="6"/>
  <c r="G1400" i="6"/>
  <c r="G1401" i="6"/>
  <c r="G1402" i="6"/>
  <c r="G1403" i="6"/>
  <c r="G1404" i="6"/>
  <c r="G1405" i="6"/>
  <c r="G1406" i="6"/>
  <c r="G1407" i="6"/>
  <c r="G1408" i="6"/>
  <c r="G1409" i="6"/>
  <c r="G1410" i="6"/>
  <c r="G1411" i="6"/>
  <c r="G1412" i="6"/>
  <c r="G1413" i="6"/>
  <c r="G1414" i="6"/>
  <c r="G1415" i="6"/>
  <c r="G1416" i="6"/>
  <c r="G1417" i="6"/>
  <c r="G1418" i="6"/>
  <c r="G1419" i="6"/>
  <c r="G1420" i="6"/>
  <c r="G1421" i="6"/>
  <c r="G1422" i="6"/>
  <c r="G1423" i="6"/>
  <c r="G1424" i="6"/>
  <c r="G1425" i="6"/>
  <c r="G1426" i="6"/>
  <c r="G1427" i="6"/>
  <c r="G1428" i="6"/>
  <c r="G1429" i="6"/>
  <c r="G1430" i="6"/>
  <c r="G1431" i="6"/>
  <c r="G1432" i="6"/>
  <c r="G1433" i="6"/>
  <c r="G1434" i="6"/>
  <c r="G1435" i="6"/>
  <c r="G1436" i="6"/>
  <c r="G1437" i="6"/>
  <c r="G1438" i="6"/>
  <c r="G1439" i="6"/>
  <c r="G1440" i="6"/>
  <c r="G1441" i="6"/>
  <c r="G1442" i="6"/>
  <c r="G1443" i="6"/>
  <c r="G1444" i="6"/>
  <c r="G1445" i="6"/>
  <c r="G1446" i="6"/>
  <c r="G1447" i="6"/>
  <c r="G1448" i="6"/>
  <c r="G1449" i="6"/>
  <c r="G1450" i="6"/>
  <c r="G1451" i="6"/>
  <c r="G1452" i="6"/>
  <c r="G1453" i="6"/>
  <c r="G1454" i="6"/>
  <c r="G1455" i="6"/>
  <c r="G1456" i="6"/>
  <c r="G1457" i="6"/>
  <c r="G1458" i="6"/>
  <c r="G1459" i="6"/>
  <c r="G1460" i="6"/>
  <c r="G1461" i="6"/>
  <c r="G1462" i="6"/>
  <c r="G1463" i="6"/>
  <c r="G1464" i="6"/>
  <c r="G1465" i="6"/>
  <c r="G1466" i="6"/>
  <c r="G1467" i="6"/>
  <c r="G1468" i="6"/>
  <c r="G1469" i="6"/>
  <c r="G1470" i="6"/>
  <c r="G1471" i="6"/>
  <c r="G1472" i="6"/>
  <c r="G1473" i="6"/>
  <c r="G1474" i="6"/>
  <c r="G1475" i="6"/>
  <c r="G1476" i="6"/>
  <c r="G1477" i="6"/>
  <c r="G1478" i="6"/>
  <c r="G1479" i="6"/>
  <c r="G1480" i="6"/>
  <c r="G1481" i="6"/>
  <c r="G1482" i="6"/>
  <c r="G1483" i="6"/>
  <c r="G1484" i="6"/>
  <c r="G1485" i="6"/>
  <c r="G1486" i="6"/>
  <c r="G1487" i="6"/>
  <c r="G1488" i="6"/>
  <c r="G1489" i="6"/>
  <c r="G1490" i="6"/>
  <c r="G1491" i="6"/>
  <c r="G1492" i="6"/>
  <c r="G1493" i="6"/>
  <c r="G1494" i="6"/>
  <c r="G1495" i="6"/>
  <c r="G1496" i="6"/>
  <c r="G1497" i="6"/>
  <c r="G1498" i="6"/>
  <c r="G1499" i="6"/>
  <c r="G1500" i="6"/>
  <c r="G1501" i="6"/>
  <c r="G1502" i="6"/>
  <c r="G1503" i="6"/>
  <c r="G1504" i="6"/>
  <c r="G1505" i="6"/>
  <c r="G1506" i="6"/>
  <c r="G1507" i="6"/>
  <c r="G1508" i="6"/>
  <c r="G1509" i="6"/>
  <c r="G1510" i="6"/>
  <c r="G1511" i="6"/>
  <c r="G1512" i="6"/>
  <c r="G1513" i="6"/>
  <c r="G1514" i="6"/>
  <c r="G1515" i="6"/>
  <c r="G1516" i="6"/>
  <c r="G1517" i="6"/>
  <c r="G1518" i="6"/>
  <c r="G1519" i="6"/>
  <c r="G1520" i="6"/>
  <c r="G1521" i="6"/>
  <c r="G1522" i="6"/>
  <c r="G1523" i="6"/>
  <c r="G1524" i="6"/>
  <c r="G1525" i="6"/>
  <c r="G1526" i="6"/>
  <c r="G1527" i="6"/>
  <c r="G1528" i="6"/>
  <c r="G1529" i="6"/>
  <c r="G1530" i="6"/>
  <c r="G1531" i="6"/>
  <c r="G1532" i="6"/>
  <c r="G1533" i="6"/>
  <c r="G1534" i="6"/>
  <c r="G1535" i="6"/>
  <c r="G1536" i="6"/>
  <c r="G1537" i="6"/>
  <c r="G1538" i="6"/>
  <c r="G1539" i="6"/>
  <c r="G1540" i="6"/>
  <c r="G1541" i="6"/>
  <c r="G1542" i="6"/>
  <c r="G1543" i="6"/>
  <c r="G1544" i="6"/>
  <c r="G1545" i="6"/>
  <c r="G1546" i="6"/>
  <c r="G1547" i="6"/>
  <c r="G1548" i="6"/>
  <c r="G1549" i="6"/>
  <c r="G1550" i="6"/>
  <c r="G1551" i="6"/>
  <c r="G1552" i="6"/>
  <c r="G1553" i="6"/>
  <c r="G1554" i="6"/>
  <c r="G1555" i="6"/>
  <c r="G1556" i="6"/>
  <c r="G1557" i="6"/>
  <c r="G1558" i="6"/>
  <c r="G1559" i="6"/>
  <c r="G1560" i="6"/>
  <c r="G1561" i="6"/>
  <c r="G1562" i="6"/>
  <c r="G1563" i="6"/>
  <c r="G1564" i="6"/>
  <c r="G1565" i="6"/>
  <c r="G1566" i="6"/>
  <c r="G1567" i="6"/>
  <c r="G1568" i="6"/>
  <c r="G1569" i="6"/>
  <c r="G1570" i="6"/>
  <c r="G1571" i="6"/>
  <c r="G1572" i="6"/>
  <c r="G1573" i="6"/>
  <c r="G1574" i="6"/>
  <c r="G1575" i="6"/>
  <c r="G1576" i="6"/>
  <c r="G1577" i="6"/>
  <c r="G1578" i="6"/>
  <c r="G1579" i="6"/>
  <c r="G1580" i="6"/>
  <c r="G1581" i="6"/>
  <c r="G1582" i="6"/>
  <c r="G1583" i="6"/>
  <c r="G1584" i="6"/>
  <c r="G1585" i="6"/>
  <c r="G1586" i="6"/>
  <c r="G1587" i="6"/>
  <c r="G1588" i="6"/>
  <c r="G1589" i="6"/>
  <c r="G1590" i="6"/>
  <c r="G1591" i="6"/>
  <c r="G1592" i="6"/>
  <c r="G1593" i="6"/>
  <c r="G1594" i="6"/>
  <c r="G1595" i="6"/>
  <c r="G1596" i="6"/>
  <c r="G1597" i="6"/>
  <c r="G1598" i="6"/>
  <c r="G1599" i="6"/>
  <c r="G1600" i="6"/>
  <c r="G1601" i="6"/>
  <c r="G1602" i="6"/>
  <c r="G1603" i="6"/>
  <c r="G1604" i="6"/>
  <c r="G1605" i="6"/>
  <c r="G1606" i="6"/>
  <c r="G1607" i="6"/>
  <c r="G1608" i="6"/>
  <c r="G1609" i="6"/>
  <c r="G1610" i="6"/>
  <c r="G1611" i="6"/>
  <c r="G1612" i="6"/>
  <c r="G1613" i="6"/>
  <c r="G1614" i="6"/>
  <c r="G1615" i="6"/>
  <c r="G1616" i="6"/>
  <c r="G1617" i="6"/>
  <c r="G1618" i="6"/>
  <c r="G1619" i="6"/>
  <c r="G1620" i="6"/>
  <c r="G1621" i="6"/>
  <c r="G1622" i="6"/>
  <c r="G1623" i="6"/>
  <c r="G1624" i="6"/>
  <c r="G1625" i="6"/>
  <c r="G1626" i="6"/>
  <c r="G1627" i="6"/>
  <c r="G1628" i="6"/>
  <c r="G1629" i="6"/>
  <c r="G1630" i="6"/>
  <c r="G1631" i="6"/>
  <c r="G1632" i="6"/>
  <c r="G1633" i="6"/>
  <c r="G1634" i="6"/>
  <c r="G1635" i="6"/>
  <c r="G1636" i="6"/>
  <c r="G1637" i="6"/>
  <c r="G1638" i="6"/>
  <c r="G1639" i="6"/>
  <c r="G1640" i="6"/>
  <c r="G1641" i="6"/>
  <c r="G1642" i="6"/>
  <c r="G1643" i="6"/>
  <c r="G1644" i="6"/>
  <c r="G1645" i="6"/>
  <c r="G1646" i="6"/>
  <c r="G1647" i="6"/>
  <c r="G1648" i="6"/>
  <c r="G1649" i="6"/>
  <c r="G1650" i="6"/>
  <c r="G1651" i="6"/>
  <c r="G1652" i="6"/>
  <c r="G1653" i="6"/>
  <c r="G1654" i="6"/>
  <c r="G1655" i="6"/>
  <c r="G1656" i="6"/>
  <c r="G1657" i="6"/>
  <c r="G1658" i="6"/>
  <c r="G1659" i="6"/>
  <c r="G1660" i="6"/>
  <c r="G1661" i="6"/>
  <c r="G1662" i="6"/>
  <c r="G1663" i="6"/>
  <c r="G1664" i="6"/>
  <c r="G1665" i="6"/>
  <c r="G1666" i="6"/>
  <c r="G1667" i="6"/>
  <c r="G1668" i="6"/>
  <c r="G1669" i="6"/>
  <c r="G1670" i="6"/>
  <c r="G1671" i="6"/>
  <c r="G1672" i="6"/>
  <c r="G1673" i="6"/>
  <c r="G1674" i="6"/>
  <c r="G1675" i="6"/>
  <c r="G1676" i="6"/>
  <c r="G1677" i="6"/>
  <c r="G1678" i="6"/>
  <c r="G1679" i="6"/>
  <c r="G1680" i="6"/>
  <c r="G1681" i="6"/>
  <c r="G1682" i="6"/>
  <c r="G1683" i="6"/>
  <c r="G1684" i="6"/>
  <c r="G1685" i="6"/>
  <c r="G1686" i="6"/>
  <c r="G1687" i="6"/>
  <c r="G1688" i="6"/>
  <c r="G1689" i="6"/>
  <c r="G1690" i="6"/>
  <c r="G1691" i="6"/>
  <c r="G1692" i="6"/>
  <c r="G1693" i="6"/>
  <c r="G1694" i="6"/>
  <c r="G1695" i="6"/>
  <c r="G1696" i="6"/>
  <c r="G1697" i="6"/>
  <c r="G1698" i="6"/>
  <c r="G1699" i="6"/>
  <c r="G1700" i="6"/>
  <c r="G1701" i="6"/>
  <c r="G1702" i="6"/>
  <c r="G1703" i="6"/>
  <c r="G1704" i="6"/>
  <c r="G1705" i="6"/>
  <c r="G1706" i="6"/>
  <c r="G1707" i="6"/>
  <c r="G1708" i="6"/>
  <c r="G1709" i="6"/>
  <c r="G1710" i="6"/>
  <c r="G1711" i="6"/>
  <c r="G1712" i="6"/>
  <c r="G1713" i="6"/>
  <c r="G1714" i="6"/>
  <c r="G1715" i="6"/>
  <c r="G1716" i="6"/>
  <c r="G1717" i="6"/>
  <c r="G1718" i="6"/>
  <c r="G1719" i="6"/>
  <c r="G1720" i="6"/>
  <c r="G1721" i="6"/>
  <c r="G1722" i="6"/>
  <c r="G1723" i="6"/>
  <c r="G1724" i="6"/>
  <c r="G1725" i="6"/>
  <c r="G1726" i="6"/>
  <c r="G1727" i="6"/>
  <c r="G1728" i="6"/>
  <c r="G1729" i="6"/>
  <c r="G1730" i="6"/>
  <c r="G1731" i="6"/>
  <c r="G1732" i="6"/>
  <c r="G1733" i="6"/>
  <c r="G1734" i="6"/>
  <c r="G1735" i="6"/>
  <c r="G1736" i="6"/>
  <c r="G1737" i="6"/>
  <c r="G1738" i="6"/>
  <c r="G1739" i="6"/>
  <c r="G1740" i="6"/>
  <c r="G1741" i="6"/>
  <c r="G1742" i="6"/>
  <c r="G1743" i="6"/>
  <c r="G1744" i="6"/>
  <c r="G1745" i="6"/>
  <c r="G1746" i="6"/>
  <c r="G1747" i="6"/>
  <c r="G1748" i="6"/>
  <c r="G1749" i="6"/>
  <c r="G1750" i="6"/>
  <c r="G1751" i="6"/>
  <c r="G1752" i="6"/>
  <c r="G1753" i="6"/>
  <c r="G1754" i="6"/>
  <c r="G1755" i="6"/>
  <c r="G1756" i="6"/>
  <c r="G1757" i="6"/>
  <c r="G1758" i="6"/>
  <c r="G1759" i="6"/>
  <c r="G1760" i="6"/>
  <c r="G1761" i="6"/>
  <c r="G1762" i="6"/>
  <c r="G1763" i="6"/>
  <c r="G1764" i="6"/>
  <c r="G1765" i="6"/>
  <c r="G1766" i="6"/>
  <c r="G1767" i="6"/>
  <c r="G1768" i="6"/>
  <c r="G1769" i="6"/>
  <c r="G1770" i="6"/>
  <c r="G1771" i="6"/>
  <c r="G1772" i="6"/>
  <c r="G1773" i="6"/>
  <c r="G1774" i="6"/>
  <c r="G1775" i="6"/>
  <c r="G1776" i="6"/>
  <c r="G1777" i="6"/>
  <c r="G1778" i="6"/>
  <c r="G1779" i="6"/>
  <c r="G1780" i="6"/>
  <c r="G1781" i="6"/>
  <c r="G1782" i="6"/>
  <c r="G1783" i="6"/>
  <c r="G1784" i="6"/>
  <c r="G1785" i="6"/>
  <c r="G1786" i="6"/>
  <c r="G1787" i="6"/>
  <c r="G1788" i="6"/>
  <c r="G1789" i="6"/>
  <c r="G1790" i="6"/>
  <c r="G1791" i="6"/>
  <c r="G1792" i="6"/>
  <c r="G1793" i="6"/>
  <c r="G1794" i="6"/>
  <c r="G1795" i="6"/>
  <c r="G1796" i="6"/>
  <c r="G1797" i="6"/>
  <c r="G1798" i="6"/>
  <c r="G1799" i="6"/>
  <c r="G1800" i="6"/>
  <c r="G1801" i="6"/>
  <c r="G1802" i="6"/>
  <c r="G1803" i="6"/>
  <c r="G1804" i="6"/>
  <c r="G1805" i="6"/>
  <c r="G1806" i="6"/>
  <c r="G1807" i="6"/>
  <c r="G1808" i="6"/>
  <c r="G1809" i="6"/>
  <c r="G1810" i="6"/>
  <c r="G1811" i="6"/>
  <c r="G1812" i="6"/>
  <c r="G1813" i="6"/>
  <c r="G1814" i="6"/>
  <c r="G1815" i="6"/>
  <c r="G1816" i="6"/>
  <c r="G1817" i="6"/>
  <c r="G1818" i="6"/>
  <c r="G1819" i="6"/>
  <c r="G1820" i="6"/>
  <c r="G1821" i="6"/>
  <c r="G1822" i="6"/>
  <c r="G1823" i="6"/>
  <c r="G1824" i="6"/>
  <c r="G1825" i="6"/>
  <c r="G1826" i="6"/>
  <c r="G1827" i="6"/>
  <c r="G1828" i="6"/>
  <c r="G1829" i="6"/>
  <c r="G1830" i="6"/>
  <c r="G1831" i="6"/>
  <c r="G1832" i="6"/>
  <c r="G1833" i="6"/>
  <c r="G1834" i="6"/>
  <c r="G1835" i="6"/>
  <c r="G1836" i="6"/>
  <c r="G1837" i="6"/>
  <c r="G1838" i="6"/>
  <c r="G1839" i="6"/>
  <c r="G1840" i="6"/>
  <c r="G1841" i="6"/>
  <c r="G1842" i="6"/>
  <c r="G1843" i="6"/>
  <c r="G1844" i="6"/>
  <c r="G1845" i="6"/>
  <c r="G1846" i="6"/>
  <c r="G1847" i="6"/>
  <c r="G1848" i="6"/>
  <c r="G1849" i="6"/>
  <c r="G1850" i="6"/>
  <c r="G1851" i="6"/>
  <c r="G1852" i="6"/>
  <c r="G1853" i="6"/>
  <c r="G1854" i="6"/>
  <c r="G1855" i="6"/>
  <c r="G1856" i="6"/>
  <c r="G1857" i="6"/>
  <c r="G1858" i="6"/>
  <c r="G1859" i="6"/>
  <c r="G1860" i="6"/>
  <c r="G1861" i="6"/>
  <c r="G1862" i="6"/>
  <c r="G1863" i="6"/>
  <c r="G1864" i="6"/>
  <c r="G1865" i="6"/>
  <c r="G1866" i="6"/>
  <c r="G1867" i="6"/>
  <c r="G1868" i="6"/>
  <c r="G1869" i="6"/>
  <c r="G1870" i="6"/>
  <c r="G1871" i="6"/>
  <c r="G1872" i="6"/>
  <c r="G1873" i="6"/>
  <c r="G1874" i="6"/>
  <c r="G1875" i="6"/>
  <c r="G1876" i="6"/>
  <c r="G1877" i="6"/>
  <c r="G1878" i="6"/>
  <c r="G1879" i="6"/>
  <c r="G1880" i="6"/>
  <c r="G1881" i="6"/>
  <c r="G1882" i="6"/>
  <c r="G1883" i="6"/>
  <c r="G1884" i="6"/>
  <c r="G1885" i="6"/>
  <c r="G1886" i="6"/>
  <c r="G1887" i="6"/>
  <c r="G1888" i="6"/>
  <c r="G1889" i="6"/>
  <c r="G1890" i="6"/>
  <c r="G1891" i="6"/>
  <c r="G1892" i="6"/>
  <c r="G1893" i="6"/>
  <c r="G1894" i="6"/>
  <c r="G1895" i="6"/>
  <c r="G1896" i="6"/>
  <c r="G1897" i="6"/>
  <c r="G1898" i="6"/>
  <c r="G1899" i="6"/>
  <c r="G1900" i="6"/>
  <c r="G1901" i="6"/>
  <c r="G1902" i="6"/>
  <c r="G1903" i="6"/>
  <c r="G1904" i="6"/>
  <c r="G1905" i="6"/>
  <c r="G1906" i="6"/>
  <c r="G1907" i="6"/>
  <c r="G1908" i="6"/>
  <c r="G1909" i="6"/>
  <c r="G1910" i="6"/>
  <c r="G1911" i="6"/>
  <c r="G1912" i="6"/>
  <c r="G1913" i="6"/>
  <c r="G1914" i="6"/>
  <c r="G1915" i="6"/>
  <c r="G1916" i="6"/>
  <c r="G1917" i="6"/>
  <c r="G1918" i="6"/>
  <c r="G1919" i="6"/>
  <c r="G1920" i="6"/>
  <c r="G1921" i="6"/>
  <c r="G1922" i="6"/>
  <c r="G1923" i="6"/>
  <c r="G1924" i="6"/>
  <c r="G1925" i="6"/>
  <c r="G1926" i="6"/>
  <c r="G1927" i="6"/>
  <c r="G1928" i="6"/>
  <c r="G1929" i="6"/>
  <c r="G1930" i="6"/>
  <c r="G1931" i="6"/>
  <c r="G1932" i="6"/>
  <c r="G1933" i="6"/>
  <c r="G1934" i="6"/>
  <c r="G1935" i="6"/>
  <c r="G1936" i="6"/>
  <c r="G1937" i="6"/>
  <c r="G1938" i="6"/>
  <c r="G1939" i="6"/>
  <c r="G1940" i="6"/>
  <c r="G1941" i="6"/>
  <c r="G1942" i="6"/>
  <c r="G1943" i="6"/>
  <c r="G1944" i="6"/>
  <c r="G1945" i="6"/>
  <c r="G1946" i="6"/>
  <c r="G1947" i="6"/>
  <c r="G1948" i="6"/>
  <c r="G1949" i="6"/>
  <c r="G1950" i="6"/>
  <c r="G1951" i="6"/>
  <c r="G1952" i="6"/>
  <c r="G1953" i="6"/>
  <c r="G1954" i="6"/>
  <c r="G1955" i="6"/>
  <c r="G1956" i="6"/>
  <c r="G1957" i="6"/>
  <c r="G1958" i="6"/>
  <c r="G1959" i="6"/>
  <c r="G1960" i="6"/>
  <c r="G1961" i="6"/>
  <c r="G1962" i="6"/>
  <c r="G1963" i="6"/>
  <c r="G1964" i="6"/>
  <c r="G1965" i="6"/>
  <c r="G1966" i="6"/>
  <c r="G1967" i="6"/>
  <c r="G1968" i="6"/>
  <c r="G1969" i="6"/>
  <c r="G1970" i="6"/>
  <c r="G1971" i="6"/>
  <c r="G1972" i="6"/>
  <c r="G1973" i="6"/>
  <c r="G1974" i="6"/>
  <c r="G1975" i="6"/>
  <c r="G1976" i="6"/>
  <c r="G1977" i="6"/>
  <c r="G1978" i="6"/>
  <c r="G1979" i="6"/>
  <c r="G1980" i="6"/>
  <c r="G1981" i="6"/>
  <c r="G1982" i="6"/>
  <c r="G1983" i="6"/>
  <c r="G1984" i="6"/>
  <c r="G1985" i="6"/>
  <c r="G1986" i="6"/>
  <c r="G1987" i="6"/>
  <c r="G1988" i="6"/>
  <c r="G1989" i="6"/>
  <c r="G1990" i="6"/>
  <c r="G1991" i="6"/>
  <c r="G1992" i="6"/>
  <c r="G1993" i="6"/>
  <c r="G1994" i="6"/>
  <c r="G1995" i="6"/>
  <c r="G1996" i="6"/>
  <c r="G1997" i="6"/>
  <c r="G1998" i="6"/>
  <c r="G1999" i="6"/>
  <c r="G2000" i="6"/>
  <c r="G2001" i="6"/>
  <c r="G2002" i="6"/>
  <c r="G2003" i="6"/>
  <c r="G2004" i="6"/>
  <c r="G2005" i="6"/>
  <c r="G2006" i="6"/>
  <c r="G2007" i="6"/>
  <c r="G2008" i="6"/>
  <c r="G2009" i="6"/>
  <c r="G2010" i="6"/>
  <c r="G2011" i="6"/>
  <c r="G2012" i="6"/>
  <c r="G2013" i="6"/>
  <c r="G2014" i="6"/>
  <c r="G2015" i="6"/>
  <c r="G2016" i="6"/>
  <c r="G2017" i="6"/>
  <c r="G2018" i="6"/>
  <c r="G2019" i="6"/>
  <c r="G2020" i="6"/>
  <c r="G2021" i="6"/>
  <c r="G2022" i="6"/>
  <c r="G2023" i="6"/>
  <c r="G2024" i="6"/>
  <c r="G2025" i="6"/>
  <c r="G2026" i="6"/>
  <c r="G2027" i="6"/>
  <c r="G2028" i="6"/>
  <c r="G2029" i="6"/>
  <c r="G2030" i="6"/>
  <c r="G2031" i="6"/>
  <c r="G2032" i="6"/>
  <c r="G2033" i="6"/>
  <c r="G2034" i="6"/>
  <c r="G2035" i="6"/>
  <c r="G2036" i="6"/>
  <c r="G2037" i="6"/>
  <c r="G2038" i="6"/>
  <c r="G2039" i="6"/>
  <c r="G2040" i="6"/>
  <c r="G2041" i="6"/>
  <c r="G2042" i="6"/>
  <c r="G2043" i="6"/>
  <c r="G2044" i="6"/>
  <c r="G2045" i="6"/>
  <c r="G2046" i="6"/>
  <c r="G2047" i="6"/>
  <c r="G2048" i="6"/>
  <c r="G2049" i="6"/>
  <c r="G2050" i="6"/>
  <c r="G2051" i="6"/>
  <c r="G2052" i="6"/>
  <c r="G2053" i="6"/>
  <c r="G2054" i="6"/>
  <c r="G2055" i="6"/>
  <c r="G2056" i="6"/>
  <c r="G2057" i="6"/>
  <c r="G2058" i="6"/>
  <c r="G2059" i="6"/>
  <c r="G2060" i="6"/>
  <c r="G2061" i="6"/>
  <c r="G2062" i="6"/>
  <c r="G2063" i="6"/>
  <c r="G2064" i="6"/>
  <c r="G2065" i="6"/>
  <c r="G2066" i="6"/>
  <c r="G2067" i="6"/>
  <c r="G2068" i="6"/>
  <c r="G2069" i="6"/>
  <c r="G2070" i="6"/>
  <c r="G2071" i="6"/>
  <c r="G2072" i="6"/>
  <c r="G2073" i="6"/>
  <c r="G2074" i="6"/>
  <c r="G2075" i="6"/>
  <c r="G2076" i="6"/>
  <c r="G2077" i="6"/>
  <c r="G2078" i="6"/>
  <c r="G2079" i="6"/>
  <c r="G2080" i="6"/>
  <c r="G2081" i="6"/>
  <c r="G2082" i="6"/>
  <c r="G2083" i="6"/>
  <c r="G2084" i="6"/>
  <c r="G2085" i="6"/>
  <c r="G2086" i="6"/>
  <c r="G2087" i="6"/>
  <c r="G2088" i="6"/>
  <c r="G2089" i="6"/>
  <c r="G2090" i="6"/>
  <c r="G2091" i="6"/>
  <c r="G2092" i="6"/>
  <c r="G2093" i="6"/>
  <c r="G2094" i="6"/>
  <c r="G2095" i="6"/>
  <c r="G2096" i="6"/>
  <c r="G2097" i="6"/>
  <c r="G2098" i="6"/>
  <c r="G2099" i="6"/>
  <c r="G2100" i="6"/>
  <c r="G2101" i="6"/>
  <c r="G2102" i="6"/>
  <c r="G2103" i="6"/>
  <c r="G2104" i="6"/>
  <c r="G2105" i="6"/>
  <c r="G2106" i="6"/>
  <c r="G2107" i="6"/>
  <c r="G2108" i="6"/>
  <c r="G2109" i="6"/>
  <c r="G2110" i="6"/>
  <c r="G2111" i="6"/>
  <c r="G2112" i="6"/>
  <c r="G2113" i="6"/>
  <c r="G2114" i="6"/>
  <c r="G2115" i="6"/>
  <c r="G2116" i="6"/>
  <c r="G2117" i="6"/>
  <c r="G2118" i="6"/>
  <c r="G2119" i="6"/>
  <c r="G2120" i="6"/>
  <c r="G2121" i="6"/>
  <c r="G2122" i="6"/>
  <c r="G2123" i="6"/>
  <c r="G2124" i="6"/>
  <c r="G2125" i="6"/>
  <c r="G2126" i="6"/>
  <c r="G2127" i="6"/>
  <c r="G2128" i="6"/>
  <c r="G2129" i="6"/>
  <c r="G2130" i="6"/>
  <c r="G2131" i="6"/>
  <c r="G2132" i="6"/>
  <c r="G2133" i="6"/>
  <c r="G2134" i="6"/>
  <c r="G2135" i="6"/>
  <c r="G2136" i="6"/>
  <c r="G2137" i="6"/>
  <c r="G2138" i="6"/>
  <c r="G2139" i="6"/>
  <c r="G2140" i="6"/>
  <c r="G2141" i="6"/>
  <c r="G2142" i="6"/>
  <c r="G2143" i="6"/>
  <c r="G2144" i="6"/>
  <c r="G2145" i="6"/>
  <c r="G2146" i="6"/>
  <c r="G2147" i="6"/>
  <c r="G2148" i="6"/>
  <c r="G2149" i="6"/>
  <c r="G2150" i="6"/>
  <c r="G2151" i="6"/>
  <c r="G2152" i="6"/>
  <c r="G2153" i="6"/>
  <c r="G2154" i="6"/>
  <c r="G2155" i="6"/>
  <c r="G2156" i="6"/>
  <c r="AB46" i="6"/>
  <c r="F2" i="6"/>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31" i="6"/>
  <c r="F232" i="6"/>
  <c r="F233" i="6"/>
  <c r="F234" i="6"/>
  <c r="F235" i="6"/>
  <c r="F236" i="6"/>
  <c r="F237" i="6"/>
  <c r="F238" i="6"/>
  <c r="F239" i="6"/>
  <c r="F240" i="6"/>
  <c r="F241" i="6"/>
  <c r="F242" i="6"/>
  <c r="F243" i="6"/>
  <c r="F244" i="6"/>
  <c r="F245" i="6"/>
  <c r="F246" i="6"/>
  <c r="F247" i="6"/>
  <c r="F248" i="6"/>
  <c r="F249" i="6"/>
  <c r="F250" i="6"/>
  <c r="F251" i="6"/>
  <c r="F252" i="6"/>
  <c r="F253" i="6"/>
  <c r="F254" i="6"/>
  <c r="F255" i="6"/>
  <c r="F256" i="6"/>
  <c r="F257" i="6"/>
  <c r="F258" i="6"/>
  <c r="F259" i="6"/>
  <c r="F260" i="6"/>
  <c r="F261" i="6"/>
  <c r="F262" i="6"/>
  <c r="F263" i="6"/>
  <c r="F264" i="6"/>
  <c r="F265" i="6"/>
  <c r="F266" i="6"/>
  <c r="F267" i="6"/>
  <c r="F268" i="6"/>
  <c r="F269" i="6"/>
  <c r="F270" i="6"/>
  <c r="F271" i="6"/>
  <c r="F272" i="6"/>
  <c r="F273" i="6"/>
  <c r="F274" i="6"/>
  <c r="F275" i="6"/>
  <c r="F276" i="6"/>
  <c r="F277" i="6"/>
  <c r="F278" i="6"/>
  <c r="F279" i="6"/>
  <c r="F280" i="6"/>
  <c r="F281" i="6"/>
  <c r="F282" i="6"/>
  <c r="F283" i="6"/>
  <c r="F284" i="6"/>
  <c r="F285" i="6"/>
  <c r="F286" i="6"/>
  <c r="F287" i="6"/>
  <c r="F288" i="6"/>
  <c r="F289" i="6"/>
  <c r="F290" i="6"/>
  <c r="F291" i="6"/>
  <c r="F292" i="6"/>
  <c r="F293" i="6"/>
  <c r="F294" i="6"/>
  <c r="F295" i="6"/>
  <c r="F296" i="6"/>
  <c r="F297" i="6"/>
  <c r="F298" i="6"/>
  <c r="F299" i="6"/>
  <c r="F300" i="6"/>
  <c r="F301" i="6"/>
  <c r="F302" i="6"/>
  <c r="F303" i="6"/>
  <c r="F304" i="6"/>
  <c r="F305" i="6"/>
  <c r="F306" i="6"/>
  <c r="F307" i="6"/>
  <c r="F308" i="6"/>
  <c r="F309" i="6"/>
  <c r="F310" i="6"/>
  <c r="F311" i="6"/>
  <c r="F312" i="6"/>
  <c r="F313" i="6"/>
  <c r="F314" i="6"/>
  <c r="F315" i="6"/>
  <c r="F316" i="6"/>
  <c r="F317" i="6"/>
  <c r="F318" i="6"/>
  <c r="F319" i="6"/>
  <c r="F320" i="6"/>
  <c r="F321" i="6"/>
  <c r="F322" i="6"/>
  <c r="F323" i="6"/>
  <c r="F324" i="6"/>
  <c r="F325" i="6"/>
  <c r="F326" i="6"/>
  <c r="F327" i="6"/>
  <c r="F328" i="6"/>
  <c r="F329" i="6"/>
  <c r="F330" i="6"/>
  <c r="F331" i="6"/>
  <c r="F332" i="6"/>
  <c r="F333" i="6"/>
  <c r="F334" i="6"/>
  <c r="F335" i="6"/>
  <c r="F336" i="6"/>
  <c r="F337" i="6"/>
  <c r="F338" i="6"/>
  <c r="F339" i="6"/>
  <c r="F340" i="6"/>
  <c r="F341" i="6"/>
  <c r="F342" i="6"/>
  <c r="F343" i="6"/>
  <c r="F344" i="6"/>
  <c r="F345" i="6"/>
  <c r="F346" i="6"/>
  <c r="F347" i="6"/>
  <c r="F348" i="6"/>
  <c r="F349" i="6"/>
  <c r="F350" i="6"/>
  <c r="F351" i="6"/>
  <c r="F352" i="6"/>
  <c r="F353" i="6"/>
  <c r="F354" i="6"/>
  <c r="F355" i="6"/>
  <c r="F356" i="6"/>
  <c r="F357" i="6"/>
  <c r="F358" i="6"/>
  <c r="F359" i="6"/>
  <c r="F360" i="6"/>
  <c r="F361" i="6"/>
  <c r="F362" i="6"/>
  <c r="F363" i="6"/>
  <c r="F364" i="6"/>
  <c r="F365" i="6"/>
  <c r="F366" i="6"/>
  <c r="F367" i="6"/>
  <c r="F368" i="6"/>
  <c r="F369" i="6"/>
  <c r="F370" i="6"/>
  <c r="F371" i="6"/>
  <c r="F372" i="6"/>
  <c r="F373" i="6"/>
  <c r="F374" i="6"/>
  <c r="F375" i="6"/>
  <c r="F376" i="6"/>
  <c r="F377" i="6"/>
  <c r="F378" i="6"/>
  <c r="F379" i="6"/>
  <c r="F380" i="6"/>
  <c r="F381" i="6"/>
  <c r="F382" i="6"/>
  <c r="F383" i="6"/>
  <c r="F384" i="6"/>
  <c r="F385" i="6"/>
  <c r="F386" i="6"/>
  <c r="F387" i="6"/>
  <c r="F388" i="6"/>
  <c r="F389" i="6"/>
  <c r="F390" i="6"/>
  <c r="F391" i="6"/>
  <c r="F392" i="6"/>
  <c r="F393" i="6"/>
  <c r="F394" i="6"/>
  <c r="F395" i="6"/>
  <c r="F396" i="6"/>
  <c r="F397" i="6"/>
  <c r="F398" i="6"/>
  <c r="F399" i="6"/>
  <c r="F400" i="6"/>
  <c r="F401" i="6"/>
  <c r="F402" i="6"/>
  <c r="F403" i="6"/>
  <c r="F404" i="6"/>
  <c r="F405" i="6"/>
  <c r="F406" i="6"/>
  <c r="F407" i="6"/>
  <c r="F408" i="6"/>
  <c r="F409" i="6"/>
  <c r="F410" i="6"/>
  <c r="F411" i="6"/>
  <c r="F412" i="6"/>
  <c r="F413" i="6"/>
  <c r="F414" i="6"/>
  <c r="F415" i="6"/>
  <c r="F416" i="6"/>
  <c r="F417" i="6"/>
  <c r="F418" i="6"/>
  <c r="F419" i="6"/>
  <c r="F420" i="6"/>
  <c r="F421" i="6"/>
  <c r="F422" i="6"/>
  <c r="F423" i="6"/>
  <c r="F424" i="6"/>
  <c r="F425" i="6"/>
  <c r="F426" i="6"/>
  <c r="F427" i="6"/>
  <c r="F428" i="6"/>
  <c r="F429" i="6"/>
  <c r="F430" i="6"/>
  <c r="F431" i="6"/>
  <c r="F432" i="6"/>
  <c r="F433" i="6"/>
  <c r="F434" i="6"/>
  <c r="F435" i="6"/>
  <c r="F436" i="6"/>
  <c r="F437" i="6"/>
  <c r="F438" i="6"/>
  <c r="F439" i="6"/>
  <c r="F440" i="6"/>
  <c r="F441" i="6"/>
  <c r="F442" i="6"/>
  <c r="F443" i="6"/>
  <c r="F444" i="6"/>
  <c r="F445" i="6"/>
  <c r="F446" i="6"/>
  <c r="F447" i="6"/>
  <c r="F448" i="6"/>
  <c r="F449" i="6"/>
  <c r="F450" i="6"/>
  <c r="F451" i="6"/>
  <c r="F452" i="6"/>
  <c r="F453" i="6"/>
  <c r="F454" i="6"/>
  <c r="F455" i="6"/>
  <c r="F456" i="6"/>
  <c r="F457" i="6"/>
  <c r="F458" i="6"/>
  <c r="F459" i="6"/>
  <c r="F460" i="6"/>
  <c r="F461" i="6"/>
  <c r="F462" i="6"/>
  <c r="F463" i="6"/>
  <c r="F464" i="6"/>
  <c r="F465" i="6"/>
  <c r="F466" i="6"/>
  <c r="F467" i="6"/>
  <c r="F468" i="6"/>
  <c r="F469" i="6"/>
  <c r="F470" i="6"/>
  <c r="F471" i="6"/>
  <c r="F472" i="6"/>
  <c r="F473" i="6"/>
  <c r="F474" i="6"/>
  <c r="F475" i="6"/>
  <c r="F476" i="6"/>
  <c r="F477" i="6"/>
  <c r="F478" i="6"/>
  <c r="F479" i="6"/>
  <c r="F480" i="6"/>
  <c r="F481" i="6"/>
  <c r="F482" i="6"/>
  <c r="F483" i="6"/>
  <c r="F484" i="6"/>
  <c r="F485" i="6"/>
  <c r="F486" i="6"/>
  <c r="F487" i="6"/>
  <c r="F488" i="6"/>
  <c r="F489" i="6"/>
  <c r="F490" i="6"/>
  <c r="F491" i="6"/>
  <c r="F492" i="6"/>
  <c r="F493" i="6"/>
  <c r="F494" i="6"/>
  <c r="F495" i="6"/>
  <c r="F496" i="6"/>
  <c r="F497" i="6"/>
  <c r="F498" i="6"/>
  <c r="F499" i="6"/>
  <c r="F500" i="6"/>
  <c r="F501" i="6"/>
  <c r="F502" i="6"/>
  <c r="F503" i="6"/>
  <c r="F504" i="6"/>
  <c r="F505" i="6"/>
  <c r="F506" i="6"/>
  <c r="F507" i="6"/>
  <c r="F508" i="6"/>
  <c r="F509" i="6"/>
  <c r="F510" i="6"/>
  <c r="F511" i="6"/>
  <c r="F512" i="6"/>
  <c r="F513" i="6"/>
  <c r="F514" i="6"/>
  <c r="F515" i="6"/>
  <c r="F516" i="6"/>
  <c r="F517" i="6"/>
  <c r="F518" i="6"/>
  <c r="F519" i="6"/>
  <c r="F520" i="6"/>
  <c r="F521" i="6"/>
  <c r="F522" i="6"/>
  <c r="F523" i="6"/>
  <c r="F524" i="6"/>
  <c r="F525" i="6"/>
  <c r="F526" i="6"/>
  <c r="F527" i="6"/>
  <c r="F528" i="6"/>
  <c r="F529" i="6"/>
  <c r="F530" i="6"/>
  <c r="F531" i="6"/>
  <c r="F532" i="6"/>
  <c r="F533" i="6"/>
  <c r="F534" i="6"/>
  <c r="F535" i="6"/>
  <c r="F536" i="6"/>
  <c r="F537" i="6"/>
  <c r="F538" i="6"/>
  <c r="F539" i="6"/>
  <c r="F540" i="6"/>
  <c r="F541" i="6"/>
  <c r="F542" i="6"/>
  <c r="F543" i="6"/>
  <c r="F544" i="6"/>
  <c r="F545" i="6"/>
  <c r="F546" i="6"/>
  <c r="F547" i="6"/>
  <c r="F548" i="6"/>
  <c r="F549" i="6"/>
  <c r="F550" i="6"/>
  <c r="F551" i="6"/>
  <c r="F552" i="6"/>
  <c r="F553" i="6"/>
  <c r="F554" i="6"/>
  <c r="F555" i="6"/>
  <c r="F556" i="6"/>
  <c r="F557" i="6"/>
  <c r="F558" i="6"/>
  <c r="F559" i="6"/>
  <c r="F560" i="6"/>
  <c r="F561" i="6"/>
  <c r="F562" i="6"/>
  <c r="F563" i="6"/>
  <c r="F564" i="6"/>
  <c r="F565" i="6"/>
  <c r="F566" i="6"/>
  <c r="F567" i="6"/>
  <c r="F568" i="6"/>
  <c r="F569" i="6"/>
  <c r="F570" i="6"/>
  <c r="F571" i="6"/>
  <c r="F572" i="6"/>
  <c r="F573" i="6"/>
  <c r="F574" i="6"/>
  <c r="F575" i="6"/>
  <c r="F576" i="6"/>
  <c r="F577" i="6"/>
  <c r="F578" i="6"/>
  <c r="F579" i="6"/>
  <c r="F580" i="6"/>
  <c r="F581" i="6"/>
  <c r="F582" i="6"/>
  <c r="F583" i="6"/>
  <c r="F584" i="6"/>
  <c r="F585" i="6"/>
  <c r="F586" i="6"/>
  <c r="F587" i="6"/>
  <c r="F588" i="6"/>
  <c r="F589" i="6"/>
  <c r="F590" i="6"/>
  <c r="F591" i="6"/>
  <c r="F592" i="6"/>
  <c r="F593" i="6"/>
  <c r="F594" i="6"/>
  <c r="F595" i="6"/>
  <c r="F596" i="6"/>
  <c r="F597" i="6"/>
  <c r="F598" i="6"/>
  <c r="F599" i="6"/>
  <c r="F600" i="6"/>
  <c r="F601" i="6"/>
  <c r="F602" i="6"/>
  <c r="F603" i="6"/>
  <c r="F604" i="6"/>
  <c r="F605" i="6"/>
  <c r="F606" i="6"/>
  <c r="F607" i="6"/>
  <c r="F608" i="6"/>
  <c r="F609" i="6"/>
  <c r="F610" i="6"/>
  <c r="F611" i="6"/>
  <c r="F612" i="6"/>
  <c r="F613" i="6"/>
  <c r="F614" i="6"/>
  <c r="F615" i="6"/>
  <c r="F616" i="6"/>
  <c r="F617" i="6"/>
  <c r="F618" i="6"/>
  <c r="F619" i="6"/>
  <c r="F620" i="6"/>
  <c r="F621" i="6"/>
  <c r="F622" i="6"/>
  <c r="F623" i="6"/>
  <c r="F624" i="6"/>
  <c r="F625" i="6"/>
  <c r="F626" i="6"/>
  <c r="F627" i="6"/>
  <c r="F628" i="6"/>
  <c r="F629" i="6"/>
  <c r="F630" i="6"/>
  <c r="F631" i="6"/>
  <c r="F632" i="6"/>
  <c r="F633" i="6"/>
  <c r="F634" i="6"/>
  <c r="F635" i="6"/>
  <c r="F636" i="6"/>
  <c r="F637" i="6"/>
  <c r="F638" i="6"/>
  <c r="F639" i="6"/>
  <c r="F640" i="6"/>
  <c r="F641" i="6"/>
  <c r="F642" i="6"/>
  <c r="F643" i="6"/>
  <c r="F644" i="6"/>
  <c r="F645" i="6"/>
  <c r="F646" i="6"/>
  <c r="F647" i="6"/>
  <c r="F648" i="6"/>
  <c r="F649" i="6"/>
  <c r="F650" i="6"/>
  <c r="F651" i="6"/>
  <c r="F652" i="6"/>
  <c r="F653" i="6"/>
  <c r="F654" i="6"/>
  <c r="F655" i="6"/>
  <c r="F656" i="6"/>
  <c r="F657" i="6"/>
  <c r="F658" i="6"/>
  <c r="F659" i="6"/>
  <c r="F660" i="6"/>
  <c r="F661" i="6"/>
  <c r="F662" i="6"/>
  <c r="F663" i="6"/>
  <c r="F664" i="6"/>
  <c r="F665" i="6"/>
  <c r="F666" i="6"/>
  <c r="F667" i="6"/>
  <c r="F668" i="6"/>
  <c r="F669" i="6"/>
  <c r="F670" i="6"/>
  <c r="F671" i="6"/>
  <c r="F672" i="6"/>
  <c r="F673" i="6"/>
  <c r="F674" i="6"/>
  <c r="F675" i="6"/>
  <c r="F676" i="6"/>
  <c r="F677" i="6"/>
  <c r="F678" i="6"/>
  <c r="F679" i="6"/>
  <c r="F680" i="6"/>
  <c r="F681" i="6"/>
  <c r="F682" i="6"/>
  <c r="F683" i="6"/>
  <c r="F684" i="6"/>
  <c r="F685" i="6"/>
  <c r="F686" i="6"/>
  <c r="F687" i="6"/>
  <c r="F688" i="6"/>
  <c r="F689" i="6"/>
  <c r="F690" i="6"/>
  <c r="F691" i="6"/>
  <c r="F692" i="6"/>
  <c r="F693" i="6"/>
  <c r="F694" i="6"/>
  <c r="F695" i="6"/>
  <c r="F696" i="6"/>
  <c r="F697" i="6"/>
  <c r="F698" i="6"/>
  <c r="F699" i="6"/>
  <c r="F700" i="6"/>
  <c r="F701" i="6"/>
  <c r="F702" i="6"/>
  <c r="F703" i="6"/>
  <c r="F704" i="6"/>
  <c r="F705" i="6"/>
  <c r="F706" i="6"/>
  <c r="F707" i="6"/>
  <c r="F708" i="6"/>
  <c r="F709" i="6"/>
  <c r="F710" i="6"/>
  <c r="F711" i="6"/>
  <c r="F712" i="6"/>
  <c r="F713" i="6"/>
  <c r="F714" i="6"/>
  <c r="F715" i="6"/>
  <c r="F716" i="6"/>
  <c r="F717" i="6"/>
  <c r="F718" i="6"/>
  <c r="F719" i="6"/>
  <c r="F720" i="6"/>
  <c r="F721" i="6"/>
  <c r="F722" i="6"/>
  <c r="F723" i="6"/>
  <c r="F724" i="6"/>
  <c r="F725" i="6"/>
  <c r="F726" i="6"/>
  <c r="F727" i="6"/>
  <c r="F728" i="6"/>
  <c r="F729" i="6"/>
  <c r="F730" i="6"/>
  <c r="F731" i="6"/>
  <c r="F732" i="6"/>
  <c r="F733" i="6"/>
  <c r="F734" i="6"/>
  <c r="F735" i="6"/>
  <c r="F736" i="6"/>
  <c r="F737" i="6"/>
  <c r="F738" i="6"/>
  <c r="F739" i="6"/>
  <c r="F740" i="6"/>
  <c r="F741" i="6"/>
  <c r="F742" i="6"/>
  <c r="F743" i="6"/>
  <c r="F744" i="6"/>
  <c r="F745" i="6"/>
  <c r="F746" i="6"/>
  <c r="F747" i="6"/>
  <c r="F748" i="6"/>
  <c r="F749" i="6"/>
  <c r="F750" i="6"/>
  <c r="F751" i="6"/>
  <c r="F752" i="6"/>
  <c r="F753" i="6"/>
  <c r="F754" i="6"/>
  <c r="F755" i="6"/>
  <c r="F756" i="6"/>
  <c r="F757" i="6"/>
  <c r="F758" i="6"/>
  <c r="F759" i="6"/>
  <c r="F760" i="6"/>
  <c r="F761" i="6"/>
  <c r="F762" i="6"/>
  <c r="F763" i="6"/>
  <c r="F764" i="6"/>
  <c r="F765" i="6"/>
  <c r="F766" i="6"/>
  <c r="F767" i="6"/>
  <c r="F768" i="6"/>
  <c r="F769" i="6"/>
  <c r="F770" i="6"/>
  <c r="F771" i="6"/>
  <c r="F772" i="6"/>
  <c r="F773" i="6"/>
  <c r="F774" i="6"/>
  <c r="F775" i="6"/>
  <c r="F776" i="6"/>
  <c r="F777" i="6"/>
  <c r="F778" i="6"/>
  <c r="F779" i="6"/>
  <c r="F780" i="6"/>
  <c r="F781" i="6"/>
  <c r="F782" i="6"/>
  <c r="F783" i="6"/>
  <c r="F784" i="6"/>
  <c r="F785" i="6"/>
  <c r="F786" i="6"/>
  <c r="F787" i="6"/>
  <c r="F788" i="6"/>
  <c r="F789" i="6"/>
  <c r="F790" i="6"/>
  <c r="F791" i="6"/>
  <c r="F792" i="6"/>
  <c r="F793" i="6"/>
  <c r="F794" i="6"/>
  <c r="F795" i="6"/>
  <c r="F796" i="6"/>
  <c r="F797" i="6"/>
  <c r="F798" i="6"/>
  <c r="F799" i="6"/>
  <c r="F800" i="6"/>
  <c r="F801" i="6"/>
  <c r="F802" i="6"/>
  <c r="F803" i="6"/>
  <c r="F804" i="6"/>
  <c r="F805" i="6"/>
  <c r="F806" i="6"/>
  <c r="F807" i="6"/>
  <c r="F808" i="6"/>
  <c r="F809" i="6"/>
  <c r="F810" i="6"/>
  <c r="F811" i="6"/>
  <c r="F812" i="6"/>
  <c r="F813" i="6"/>
  <c r="F814" i="6"/>
  <c r="F815" i="6"/>
  <c r="F816" i="6"/>
  <c r="F817" i="6"/>
  <c r="F818" i="6"/>
  <c r="F819" i="6"/>
  <c r="F820" i="6"/>
  <c r="F821" i="6"/>
  <c r="F822" i="6"/>
  <c r="F823" i="6"/>
  <c r="F824" i="6"/>
  <c r="F825" i="6"/>
  <c r="F826" i="6"/>
  <c r="F827" i="6"/>
  <c r="F828" i="6"/>
  <c r="F829" i="6"/>
  <c r="F830" i="6"/>
  <c r="F831" i="6"/>
  <c r="F832" i="6"/>
  <c r="F833" i="6"/>
  <c r="F834" i="6"/>
  <c r="F835" i="6"/>
  <c r="F836" i="6"/>
  <c r="F837" i="6"/>
  <c r="F838" i="6"/>
  <c r="F839" i="6"/>
  <c r="F840" i="6"/>
  <c r="F841" i="6"/>
  <c r="F842" i="6"/>
  <c r="F843" i="6"/>
  <c r="F844" i="6"/>
  <c r="F845" i="6"/>
  <c r="F846" i="6"/>
  <c r="F847" i="6"/>
  <c r="F848" i="6"/>
  <c r="F849" i="6"/>
  <c r="F850" i="6"/>
  <c r="F851" i="6"/>
  <c r="F852" i="6"/>
  <c r="F853" i="6"/>
  <c r="F854" i="6"/>
  <c r="F855" i="6"/>
  <c r="F856" i="6"/>
  <c r="F857" i="6"/>
  <c r="F858" i="6"/>
  <c r="F859" i="6"/>
  <c r="F860" i="6"/>
  <c r="F861" i="6"/>
  <c r="F862" i="6"/>
  <c r="F863" i="6"/>
  <c r="F864" i="6"/>
  <c r="F865" i="6"/>
  <c r="F866" i="6"/>
  <c r="F867" i="6"/>
  <c r="F868" i="6"/>
  <c r="F869" i="6"/>
  <c r="F870" i="6"/>
  <c r="F871" i="6"/>
  <c r="F872" i="6"/>
  <c r="F873" i="6"/>
  <c r="F874" i="6"/>
  <c r="F875" i="6"/>
  <c r="F876" i="6"/>
  <c r="F877" i="6"/>
  <c r="F878" i="6"/>
  <c r="F879" i="6"/>
  <c r="F880" i="6"/>
  <c r="F881" i="6"/>
  <c r="F882" i="6"/>
  <c r="F883" i="6"/>
  <c r="F884" i="6"/>
  <c r="F885" i="6"/>
  <c r="F886" i="6"/>
  <c r="F887" i="6"/>
  <c r="F888" i="6"/>
  <c r="F889" i="6"/>
  <c r="F890" i="6"/>
  <c r="F891" i="6"/>
  <c r="F892" i="6"/>
  <c r="F893" i="6"/>
  <c r="F894" i="6"/>
  <c r="F895" i="6"/>
  <c r="F896" i="6"/>
  <c r="F897" i="6"/>
  <c r="F898" i="6"/>
  <c r="F899" i="6"/>
  <c r="F900" i="6"/>
  <c r="F901" i="6"/>
  <c r="F902" i="6"/>
  <c r="F903" i="6"/>
  <c r="F904" i="6"/>
  <c r="F905" i="6"/>
  <c r="F906" i="6"/>
  <c r="F907" i="6"/>
  <c r="F908" i="6"/>
  <c r="F909" i="6"/>
  <c r="F910" i="6"/>
  <c r="F911" i="6"/>
  <c r="F912" i="6"/>
  <c r="F913" i="6"/>
  <c r="F914" i="6"/>
  <c r="F915" i="6"/>
  <c r="F916" i="6"/>
  <c r="F917" i="6"/>
  <c r="F918" i="6"/>
  <c r="F919" i="6"/>
  <c r="F920" i="6"/>
  <c r="F921" i="6"/>
  <c r="F922" i="6"/>
  <c r="F923" i="6"/>
  <c r="F924" i="6"/>
  <c r="F925" i="6"/>
  <c r="F926" i="6"/>
  <c r="F927" i="6"/>
  <c r="F928" i="6"/>
  <c r="F929" i="6"/>
  <c r="F930" i="6"/>
  <c r="F931" i="6"/>
  <c r="F932" i="6"/>
  <c r="F933" i="6"/>
  <c r="F934" i="6"/>
  <c r="F935" i="6"/>
  <c r="F936" i="6"/>
  <c r="F937" i="6"/>
  <c r="F938" i="6"/>
  <c r="F939" i="6"/>
  <c r="F940" i="6"/>
  <c r="F941" i="6"/>
  <c r="F942" i="6"/>
  <c r="F943" i="6"/>
  <c r="F944" i="6"/>
  <c r="F945" i="6"/>
  <c r="F946" i="6"/>
  <c r="F947" i="6"/>
  <c r="F948" i="6"/>
  <c r="F949" i="6"/>
  <c r="F950" i="6"/>
  <c r="F951" i="6"/>
  <c r="F952" i="6"/>
  <c r="F953" i="6"/>
  <c r="F954" i="6"/>
  <c r="F955" i="6"/>
  <c r="F956" i="6"/>
  <c r="F957" i="6"/>
  <c r="F958" i="6"/>
  <c r="F959" i="6"/>
  <c r="F960" i="6"/>
  <c r="F961" i="6"/>
  <c r="F962" i="6"/>
  <c r="F963" i="6"/>
  <c r="F964" i="6"/>
  <c r="F965" i="6"/>
  <c r="F966" i="6"/>
  <c r="F967" i="6"/>
  <c r="F968" i="6"/>
  <c r="F969" i="6"/>
  <c r="F970" i="6"/>
  <c r="F971" i="6"/>
  <c r="F972" i="6"/>
  <c r="F973" i="6"/>
  <c r="F974" i="6"/>
  <c r="F975" i="6"/>
  <c r="F976" i="6"/>
  <c r="F977" i="6"/>
  <c r="F978" i="6"/>
  <c r="F979" i="6"/>
  <c r="F980" i="6"/>
  <c r="F981" i="6"/>
  <c r="F982" i="6"/>
  <c r="F983" i="6"/>
  <c r="F984" i="6"/>
  <c r="F985" i="6"/>
  <c r="F986" i="6"/>
  <c r="F987" i="6"/>
  <c r="F988" i="6"/>
  <c r="F989" i="6"/>
  <c r="F990" i="6"/>
  <c r="F991" i="6"/>
  <c r="F992" i="6"/>
  <c r="F993" i="6"/>
  <c r="F994" i="6"/>
  <c r="F995" i="6"/>
  <c r="F996" i="6"/>
  <c r="F997" i="6"/>
  <c r="F998" i="6"/>
  <c r="F999" i="6"/>
  <c r="F1000" i="6"/>
  <c r="F1001" i="6"/>
  <c r="F1002" i="6"/>
  <c r="F1003" i="6"/>
  <c r="F1004" i="6"/>
  <c r="F1005" i="6"/>
  <c r="F1006" i="6"/>
  <c r="F1007" i="6"/>
  <c r="F1008" i="6"/>
  <c r="F1009" i="6"/>
  <c r="F1010" i="6"/>
  <c r="F1011" i="6"/>
  <c r="F1012" i="6"/>
  <c r="F1013" i="6"/>
  <c r="F1014" i="6"/>
  <c r="F1015" i="6"/>
  <c r="F1016" i="6"/>
  <c r="F1017" i="6"/>
  <c r="F1018" i="6"/>
  <c r="F1019" i="6"/>
  <c r="F1020" i="6"/>
  <c r="F1021" i="6"/>
  <c r="F1022" i="6"/>
  <c r="F1023" i="6"/>
  <c r="F1024" i="6"/>
  <c r="F1025" i="6"/>
  <c r="F1026" i="6"/>
  <c r="F1027" i="6"/>
  <c r="F1028" i="6"/>
  <c r="F1029" i="6"/>
  <c r="F1030" i="6"/>
  <c r="F1031" i="6"/>
  <c r="F1032" i="6"/>
  <c r="F1033" i="6"/>
  <c r="F1034" i="6"/>
  <c r="F1035" i="6"/>
  <c r="F1036" i="6"/>
  <c r="F1037" i="6"/>
  <c r="F1038" i="6"/>
  <c r="F1039" i="6"/>
  <c r="F1040" i="6"/>
  <c r="F1041" i="6"/>
  <c r="F1042" i="6"/>
  <c r="F1043" i="6"/>
  <c r="F1044" i="6"/>
  <c r="F1045" i="6"/>
  <c r="F1046" i="6"/>
  <c r="F1047" i="6"/>
  <c r="F1048" i="6"/>
  <c r="F1049" i="6"/>
  <c r="F1050" i="6"/>
  <c r="F1051" i="6"/>
  <c r="F1052" i="6"/>
  <c r="F1053" i="6"/>
  <c r="F1054" i="6"/>
  <c r="F1055" i="6"/>
  <c r="F1056" i="6"/>
  <c r="F1057" i="6"/>
  <c r="F1058" i="6"/>
  <c r="F1059" i="6"/>
  <c r="F1060" i="6"/>
  <c r="F1061" i="6"/>
  <c r="F1062" i="6"/>
  <c r="F1063" i="6"/>
  <c r="F1064" i="6"/>
  <c r="F1065" i="6"/>
  <c r="F1066" i="6"/>
  <c r="F1067" i="6"/>
  <c r="F1068" i="6"/>
  <c r="F1069" i="6"/>
  <c r="F1070" i="6"/>
  <c r="F1071" i="6"/>
  <c r="F1072" i="6"/>
  <c r="F1073" i="6"/>
  <c r="F1074" i="6"/>
  <c r="F1075" i="6"/>
  <c r="F1076" i="6"/>
  <c r="F1077" i="6"/>
  <c r="F1078" i="6"/>
  <c r="F1079" i="6"/>
  <c r="F1080" i="6"/>
  <c r="F1081" i="6"/>
  <c r="F1082" i="6"/>
  <c r="F1083" i="6"/>
  <c r="F1084" i="6"/>
  <c r="F1085" i="6"/>
  <c r="F1086" i="6"/>
  <c r="F1087" i="6"/>
  <c r="F1088" i="6"/>
  <c r="F1089" i="6"/>
  <c r="F1090" i="6"/>
  <c r="F1091" i="6"/>
  <c r="F1092" i="6"/>
  <c r="F1093" i="6"/>
  <c r="F1094" i="6"/>
  <c r="F1095" i="6"/>
  <c r="F1096" i="6"/>
  <c r="F1097" i="6"/>
  <c r="F1098" i="6"/>
  <c r="F1099" i="6"/>
  <c r="F1100" i="6"/>
  <c r="F1101" i="6"/>
  <c r="F1102" i="6"/>
  <c r="F1103" i="6"/>
  <c r="F1104" i="6"/>
  <c r="F1105" i="6"/>
  <c r="F1106" i="6"/>
  <c r="F1107" i="6"/>
  <c r="F1108" i="6"/>
  <c r="F1109" i="6"/>
  <c r="F1110" i="6"/>
  <c r="F1111" i="6"/>
  <c r="F1112" i="6"/>
  <c r="F1113" i="6"/>
  <c r="F1114" i="6"/>
  <c r="F1115" i="6"/>
  <c r="F1116" i="6"/>
  <c r="F1117" i="6"/>
  <c r="F1118" i="6"/>
  <c r="F1119" i="6"/>
  <c r="F1120" i="6"/>
  <c r="F1121" i="6"/>
  <c r="F1122" i="6"/>
  <c r="F1123" i="6"/>
  <c r="F1124" i="6"/>
  <c r="F1125" i="6"/>
  <c r="F1126" i="6"/>
  <c r="F1127" i="6"/>
  <c r="F1128" i="6"/>
  <c r="F1129" i="6"/>
  <c r="F1130" i="6"/>
  <c r="F1131" i="6"/>
  <c r="F1132" i="6"/>
  <c r="F1133" i="6"/>
  <c r="F1134" i="6"/>
  <c r="F1135" i="6"/>
  <c r="F1136" i="6"/>
  <c r="F1137" i="6"/>
  <c r="F1138" i="6"/>
  <c r="F1139" i="6"/>
  <c r="F1140" i="6"/>
  <c r="F1141" i="6"/>
  <c r="F1142" i="6"/>
  <c r="F1143" i="6"/>
  <c r="F1144" i="6"/>
  <c r="F1145" i="6"/>
  <c r="F1146" i="6"/>
  <c r="F1147" i="6"/>
  <c r="F1148" i="6"/>
  <c r="F1149" i="6"/>
  <c r="F1150" i="6"/>
  <c r="F1151" i="6"/>
  <c r="F1152" i="6"/>
  <c r="F1153" i="6"/>
  <c r="F1154" i="6"/>
  <c r="F1155" i="6"/>
  <c r="F1156" i="6"/>
  <c r="F1157" i="6"/>
  <c r="F1158" i="6"/>
  <c r="F1159" i="6"/>
  <c r="F1160" i="6"/>
  <c r="F1161" i="6"/>
  <c r="F1162" i="6"/>
  <c r="F1163" i="6"/>
  <c r="F1164" i="6"/>
  <c r="F1165" i="6"/>
  <c r="F1166" i="6"/>
  <c r="F1167" i="6"/>
  <c r="F1168" i="6"/>
  <c r="F1169" i="6"/>
  <c r="F1170" i="6"/>
  <c r="F1171" i="6"/>
  <c r="F1172" i="6"/>
  <c r="F1173" i="6"/>
  <c r="F1174" i="6"/>
  <c r="F1175" i="6"/>
  <c r="F1176" i="6"/>
  <c r="F1177" i="6"/>
  <c r="F1178" i="6"/>
  <c r="F1179" i="6"/>
  <c r="F1180" i="6"/>
  <c r="F1181" i="6"/>
  <c r="F1182" i="6"/>
  <c r="F1183" i="6"/>
  <c r="F1184" i="6"/>
  <c r="F1185" i="6"/>
  <c r="F1186" i="6"/>
  <c r="F1187" i="6"/>
  <c r="F1188" i="6"/>
  <c r="F1189" i="6"/>
  <c r="F1190" i="6"/>
  <c r="F1191" i="6"/>
  <c r="F1192" i="6"/>
  <c r="F1193" i="6"/>
  <c r="F1194" i="6"/>
  <c r="F1195" i="6"/>
  <c r="F1196" i="6"/>
  <c r="F1197" i="6"/>
  <c r="F1198" i="6"/>
  <c r="F1199" i="6"/>
  <c r="F1200" i="6"/>
  <c r="F1201" i="6"/>
  <c r="F1202" i="6"/>
  <c r="F1203" i="6"/>
  <c r="F1204" i="6"/>
  <c r="F1205" i="6"/>
  <c r="F1206" i="6"/>
  <c r="F1207" i="6"/>
  <c r="F1208" i="6"/>
  <c r="F1209" i="6"/>
  <c r="F1210" i="6"/>
  <c r="F1211" i="6"/>
  <c r="F1212" i="6"/>
  <c r="F1213" i="6"/>
  <c r="F1214" i="6"/>
  <c r="F1215" i="6"/>
  <c r="F1216" i="6"/>
  <c r="F1217" i="6"/>
  <c r="F1218" i="6"/>
  <c r="F1219" i="6"/>
  <c r="F1220" i="6"/>
  <c r="F1221" i="6"/>
  <c r="F1222" i="6"/>
  <c r="F1223" i="6"/>
  <c r="F1224" i="6"/>
  <c r="F1225" i="6"/>
  <c r="F1226" i="6"/>
  <c r="F1227" i="6"/>
  <c r="F1228" i="6"/>
  <c r="F1229" i="6"/>
  <c r="F1230" i="6"/>
  <c r="F1231" i="6"/>
  <c r="F1232" i="6"/>
  <c r="F1233" i="6"/>
  <c r="F1234" i="6"/>
  <c r="F1235" i="6"/>
  <c r="F1236" i="6"/>
  <c r="F1237" i="6"/>
  <c r="F1238" i="6"/>
  <c r="F1239" i="6"/>
  <c r="F1240" i="6"/>
  <c r="F1241" i="6"/>
  <c r="F1242" i="6"/>
  <c r="F1243" i="6"/>
  <c r="F1244" i="6"/>
  <c r="F1245" i="6"/>
  <c r="F1246" i="6"/>
  <c r="F1247" i="6"/>
  <c r="F1248" i="6"/>
  <c r="F1249" i="6"/>
  <c r="F1250" i="6"/>
  <c r="F1251" i="6"/>
  <c r="F1252" i="6"/>
  <c r="F1253" i="6"/>
  <c r="F1254" i="6"/>
  <c r="F1255" i="6"/>
  <c r="F1256" i="6"/>
  <c r="F1257" i="6"/>
  <c r="F1258" i="6"/>
  <c r="F1259" i="6"/>
  <c r="F1260" i="6"/>
  <c r="F1261" i="6"/>
  <c r="F1262" i="6"/>
  <c r="F1263" i="6"/>
  <c r="F1264" i="6"/>
  <c r="F1265" i="6"/>
  <c r="F1266" i="6"/>
  <c r="F1267" i="6"/>
  <c r="F1268" i="6"/>
  <c r="F1269" i="6"/>
  <c r="F1270" i="6"/>
  <c r="F1271" i="6"/>
  <c r="F1272" i="6"/>
  <c r="F1273" i="6"/>
  <c r="F1274" i="6"/>
  <c r="F1275" i="6"/>
  <c r="F1276" i="6"/>
  <c r="F1277" i="6"/>
  <c r="F1278" i="6"/>
  <c r="F1279" i="6"/>
  <c r="F1280" i="6"/>
  <c r="F1281" i="6"/>
  <c r="F1282" i="6"/>
  <c r="F1283" i="6"/>
  <c r="F1284" i="6"/>
  <c r="F1285" i="6"/>
  <c r="F1286" i="6"/>
  <c r="F1287" i="6"/>
  <c r="F1288" i="6"/>
  <c r="F1289" i="6"/>
  <c r="F1290" i="6"/>
  <c r="F1291" i="6"/>
  <c r="F1292" i="6"/>
  <c r="F1293" i="6"/>
  <c r="F1294" i="6"/>
  <c r="F1295" i="6"/>
  <c r="F1296" i="6"/>
  <c r="F1297" i="6"/>
  <c r="F1298" i="6"/>
  <c r="F1299" i="6"/>
  <c r="F1300" i="6"/>
  <c r="F1301" i="6"/>
  <c r="F1302" i="6"/>
  <c r="F1303" i="6"/>
  <c r="F1304" i="6"/>
  <c r="F1305" i="6"/>
  <c r="F1306" i="6"/>
  <c r="F1307" i="6"/>
  <c r="F1308" i="6"/>
  <c r="F1309" i="6"/>
  <c r="F1310" i="6"/>
  <c r="F1311" i="6"/>
  <c r="F1312" i="6"/>
  <c r="F1313" i="6"/>
  <c r="F1314" i="6"/>
  <c r="F1315" i="6"/>
  <c r="F1316" i="6"/>
  <c r="F1317" i="6"/>
  <c r="F1318" i="6"/>
  <c r="F1319" i="6"/>
  <c r="F1320" i="6"/>
  <c r="F1321" i="6"/>
  <c r="F1322" i="6"/>
  <c r="F1323" i="6"/>
  <c r="F1324" i="6"/>
  <c r="F1325" i="6"/>
  <c r="F1326" i="6"/>
  <c r="F1327" i="6"/>
  <c r="F1328" i="6"/>
  <c r="F1329" i="6"/>
  <c r="F1330" i="6"/>
  <c r="F1331" i="6"/>
  <c r="F1332" i="6"/>
  <c r="F1333" i="6"/>
  <c r="F1334" i="6"/>
  <c r="F1335" i="6"/>
  <c r="F1336" i="6"/>
  <c r="F1337" i="6"/>
  <c r="F1338" i="6"/>
  <c r="F1339" i="6"/>
  <c r="F1340" i="6"/>
  <c r="F1341" i="6"/>
  <c r="F1342" i="6"/>
  <c r="F1343" i="6"/>
  <c r="F1344" i="6"/>
  <c r="F1345" i="6"/>
  <c r="F1346" i="6"/>
  <c r="F1347" i="6"/>
  <c r="F1348" i="6"/>
  <c r="F1349" i="6"/>
  <c r="F1350" i="6"/>
  <c r="F1351" i="6"/>
  <c r="F1352" i="6"/>
  <c r="F1353" i="6"/>
  <c r="F1354" i="6"/>
  <c r="F1355" i="6"/>
  <c r="F1356" i="6"/>
  <c r="F1357" i="6"/>
  <c r="F1358" i="6"/>
  <c r="F1359" i="6"/>
  <c r="F1360" i="6"/>
  <c r="F1361" i="6"/>
  <c r="F1362" i="6"/>
  <c r="F1363" i="6"/>
  <c r="F1364" i="6"/>
  <c r="F1365" i="6"/>
  <c r="F1366" i="6"/>
  <c r="F1367" i="6"/>
  <c r="F1368" i="6"/>
  <c r="F1369" i="6"/>
  <c r="F1370" i="6"/>
  <c r="F1371" i="6"/>
  <c r="F1372" i="6"/>
  <c r="F1373" i="6"/>
  <c r="F1374" i="6"/>
  <c r="F1375" i="6"/>
  <c r="F1376" i="6"/>
  <c r="F1377" i="6"/>
  <c r="F1378" i="6"/>
  <c r="F1379" i="6"/>
  <c r="F1380" i="6"/>
  <c r="F1381" i="6"/>
  <c r="F1382" i="6"/>
  <c r="F1383" i="6"/>
  <c r="F1384" i="6"/>
  <c r="F1385" i="6"/>
  <c r="F1386" i="6"/>
  <c r="F1387" i="6"/>
  <c r="F1388" i="6"/>
  <c r="F1389" i="6"/>
  <c r="F1390" i="6"/>
  <c r="F1391" i="6"/>
  <c r="F1392" i="6"/>
  <c r="F1393" i="6"/>
  <c r="F1394" i="6"/>
  <c r="F1395" i="6"/>
  <c r="F1396" i="6"/>
  <c r="F1397" i="6"/>
  <c r="F1398" i="6"/>
  <c r="F1399" i="6"/>
  <c r="F1400" i="6"/>
  <c r="F1401" i="6"/>
  <c r="F1402" i="6"/>
  <c r="F1403" i="6"/>
  <c r="F1404" i="6"/>
  <c r="F1405" i="6"/>
  <c r="F1406" i="6"/>
  <c r="F1407" i="6"/>
  <c r="F1408" i="6"/>
  <c r="F1409" i="6"/>
  <c r="F1410" i="6"/>
  <c r="F1411" i="6"/>
  <c r="F1412" i="6"/>
  <c r="F1413" i="6"/>
  <c r="F1414" i="6"/>
  <c r="F1415" i="6"/>
  <c r="F1416" i="6"/>
  <c r="F1417" i="6"/>
  <c r="F1418" i="6"/>
  <c r="F1419" i="6"/>
  <c r="F1420" i="6"/>
  <c r="F1421" i="6"/>
  <c r="F1422" i="6"/>
  <c r="F1423" i="6"/>
  <c r="F1424" i="6"/>
  <c r="F1425" i="6"/>
  <c r="F1426" i="6"/>
  <c r="F1427" i="6"/>
  <c r="F1428" i="6"/>
  <c r="F1429" i="6"/>
  <c r="F1430" i="6"/>
  <c r="F1431" i="6"/>
  <c r="F1432" i="6"/>
  <c r="F1433" i="6"/>
  <c r="F1434" i="6"/>
  <c r="F1435" i="6"/>
  <c r="F1436" i="6"/>
  <c r="F1437" i="6"/>
  <c r="F1438" i="6"/>
  <c r="F1439" i="6"/>
  <c r="F1440" i="6"/>
  <c r="F1441" i="6"/>
  <c r="F1442" i="6"/>
  <c r="F1443" i="6"/>
  <c r="F1444" i="6"/>
  <c r="F1445" i="6"/>
  <c r="F1446" i="6"/>
  <c r="F1447" i="6"/>
  <c r="F1448" i="6"/>
  <c r="F1449" i="6"/>
  <c r="F1450" i="6"/>
  <c r="F1451" i="6"/>
  <c r="F1452" i="6"/>
  <c r="F1453" i="6"/>
  <c r="F1454" i="6"/>
  <c r="F1455" i="6"/>
  <c r="F1456" i="6"/>
  <c r="F1457" i="6"/>
  <c r="F1458" i="6"/>
  <c r="F1459" i="6"/>
  <c r="F1460" i="6"/>
  <c r="F1461" i="6"/>
  <c r="F1462" i="6"/>
  <c r="F1463" i="6"/>
  <c r="F1464" i="6"/>
  <c r="F1465" i="6"/>
  <c r="F1466" i="6"/>
  <c r="F1467" i="6"/>
  <c r="F1468" i="6"/>
  <c r="F1469" i="6"/>
  <c r="F1470" i="6"/>
  <c r="F1471" i="6"/>
  <c r="F1472" i="6"/>
  <c r="F1473" i="6"/>
  <c r="F1474" i="6"/>
  <c r="F1475" i="6"/>
  <c r="F1476" i="6"/>
  <c r="F1477" i="6"/>
  <c r="F1478" i="6"/>
  <c r="F1479" i="6"/>
  <c r="F1480" i="6"/>
  <c r="F1481" i="6"/>
  <c r="F1482" i="6"/>
  <c r="F1483" i="6"/>
  <c r="F1484" i="6"/>
  <c r="F1485" i="6"/>
  <c r="F1486" i="6"/>
  <c r="F1487" i="6"/>
  <c r="F1488" i="6"/>
  <c r="F1489" i="6"/>
  <c r="F1490" i="6"/>
  <c r="F1491" i="6"/>
  <c r="F1492" i="6"/>
  <c r="F1493" i="6"/>
  <c r="F1494" i="6"/>
  <c r="F1495" i="6"/>
  <c r="F1496" i="6"/>
  <c r="F1497" i="6"/>
  <c r="F1498" i="6"/>
  <c r="F1499" i="6"/>
  <c r="F1500" i="6"/>
  <c r="F1501" i="6"/>
  <c r="F1502" i="6"/>
  <c r="F1503" i="6"/>
  <c r="F1504" i="6"/>
  <c r="F1505" i="6"/>
  <c r="F1506" i="6"/>
  <c r="F1507" i="6"/>
  <c r="F1508" i="6"/>
  <c r="F1509" i="6"/>
  <c r="F1510" i="6"/>
  <c r="F1511" i="6"/>
  <c r="F1512" i="6"/>
  <c r="F1513" i="6"/>
  <c r="F1514" i="6"/>
  <c r="F1515" i="6"/>
  <c r="F1516" i="6"/>
  <c r="F1517" i="6"/>
  <c r="F1518" i="6"/>
  <c r="F1519" i="6"/>
  <c r="F1520" i="6"/>
  <c r="F1521" i="6"/>
  <c r="F1522" i="6"/>
  <c r="F1523" i="6"/>
  <c r="F1524" i="6"/>
  <c r="F1525" i="6"/>
  <c r="F1526" i="6"/>
  <c r="F1527" i="6"/>
  <c r="F1528" i="6"/>
  <c r="F1529" i="6"/>
  <c r="F1530" i="6"/>
  <c r="F1531" i="6"/>
  <c r="F1532" i="6"/>
  <c r="F1533" i="6"/>
  <c r="F1534" i="6"/>
  <c r="F1535" i="6"/>
  <c r="F1536" i="6"/>
  <c r="F1537" i="6"/>
  <c r="F1538" i="6"/>
  <c r="F1539" i="6"/>
  <c r="F1540" i="6"/>
  <c r="F1541" i="6"/>
  <c r="F1542" i="6"/>
  <c r="F1543" i="6"/>
  <c r="F1544" i="6"/>
  <c r="F1545" i="6"/>
  <c r="F1546" i="6"/>
  <c r="F1547" i="6"/>
  <c r="F1548" i="6"/>
  <c r="F1549" i="6"/>
  <c r="F1550" i="6"/>
  <c r="F1551" i="6"/>
  <c r="F1552" i="6"/>
  <c r="F1553" i="6"/>
  <c r="F1554" i="6"/>
  <c r="F1555" i="6"/>
  <c r="F1556" i="6"/>
  <c r="F1557" i="6"/>
  <c r="F1558" i="6"/>
  <c r="F1559" i="6"/>
  <c r="F1560" i="6"/>
  <c r="F1561" i="6"/>
  <c r="F1562" i="6"/>
  <c r="F1563" i="6"/>
  <c r="F1564" i="6"/>
  <c r="F1565" i="6"/>
  <c r="F1566" i="6"/>
  <c r="F1567" i="6"/>
  <c r="F1568" i="6"/>
  <c r="F1569" i="6"/>
  <c r="F1570" i="6"/>
  <c r="F1571" i="6"/>
  <c r="F1572" i="6"/>
  <c r="F1573" i="6"/>
  <c r="F1574" i="6"/>
  <c r="F1575" i="6"/>
  <c r="F1576" i="6"/>
  <c r="F1577" i="6"/>
  <c r="F1578" i="6"/>
  <c r="F1579" i="6"/>
  <c r="F1580" i="6"/>
  <c r="F1581" i="6"/>
  <c r="F1582" i="6"/>
  <c r="F1583" i="6"/>
  <c r="F1584" i="6"/>
  <c r="F1585" i="6"/>
  <c r="F1586" i="6"/>
  <c r="F1587" i="6"/>
  <c r="F1588" i="6"/>
  <c r="F1589" i="6"/>
  <c r="F1590" i="6"/>
  <c r="F1591" i="6"/>
  <c r="F1592" i="6"/>
  <c r="F1593" i="6"/>
  <c r="F1594" i="6"/>
  <c r="F1595" i="6"/>
  <c r="F1596" i="6"/>
  <c r="F1597" i="6"/>
  <c r="F1598" i="6"/>
  <c r="F1599" i="6"/>
  <c r="F1600" i="6"/>
  <c r="F1601" i="6"/>
  <c r="F1602" i="6"/>
  <c r="F1603" i="6"/>
  <c r="F1604" i="6"/>
  <c r="F1605" i="6"/>
  <c r="F1606" i="6"/>
  <c r="F1607" i="6"/>
  <c r="F1608" i="6"/>
  <c r="F1609" i="6"/>
  <c r="F1610" i="6"/>
  <c r="F1611" i="6"/>
  <c r="F1612" i="6"/>
  <c r="F1613" i="6"/>
  <c r="F1614" i="6"/>
  <c r="F1615" i="6"/>
  <c r="F1616" i="6"/>
  <c r="F1617" i="6"/>
  <c r="F1618" i="6"/>
  <c r="F1619" i="6"/>
  <c r="F1620" i="6"/>
  <c r="F1621" i="6"/>
  <c r="F1622" i="6"/>
  <c r="F1623" i="6"/>
  <c r="F1624" i="6"/>
  <c r="F1625" i="6"/>
  <c r="F1626" i="6"/>
  <c r="F1627" i="6"/>
  <c r="F1628" i="6"/>
  <c r="F1629" i="6"/>
  <c r="F1630" i="6"/>
  <c r="F1631" i="6"/>
  <c r="F1632" i="6"/>
  <c r="F1633" i="6"/>
  <c r="F1634" i="6"/>
  <c r="F1635" i="6"/>
  <c r="F1636" i="6"/>
  <c r="F1637" i="6"/>
  <c r="F1638" i="6"/>
  <c r="F1639" i="6"/>
  <c r="F1640" i="6"/>
  <c r="F1641" i="6"/>
  <c r="F1642" i="6"/>
  <c r="F1643" i="6"/>
  <c r="F1644" i="6"/>
  <c r="F1645" i="6"/>
  <c r="F1646" i="6"/>
  <c r="F1647" i="6"/>
  <c r="F1648" i="6"/>
  <c r="F1649" i="6"/>
  <c r="F1650" i="6"/>
  <c r="F1651" i="6"/>
  <c r="F1652" i="6"/>
  <c r="F1653" i="6"/>
  <c r="F1654" i="6"/>
  <c r="F1655" i="6"/>
  <c r="F1656" i="6"/>
  <c r="F1657" i="6"/>
  <c r="F1658" i="6"/>
  <c r="F1659" i="6"/>
  <c r="F1660" i="6"/>
  <c r="F1661" i="6"/>
  <c r="F1662" i="6"/>
  <c r="F1663" i="6"/>
  <c r="F1664" i="6"/>
  <c r="F1665" i="6"/>
  <c r="F1666" i="6"/>
  <c r="F1667" i="6"/>
  <c r="F1668" i="6"/>
  <c r="F1669" i="6"/>
  <c r="F1670" i="6"/>
  <c r="F1671" i="6"/>
  <c r="F1672" i="6"/>
  <c r="F1673" i="6"/>
  <c r="F1674" i="6"/>
  <c r="F1675" i="6"/>
  <c r="F1676" i="6"/>
  <c r="F1677" i="6"/>
  <c r="F1678" i="6"/>
  <c r="F1679" i="6"/>
  <c r="F1680" i="6"/>
  <c r="F1681" i="6"/>
  <c r="F1682" i="6"/>
  <c r="F1683" i="6"/>
  <c r="F1684" i="6"/>
  <c r="F1685" i="6"/>
  <c r="F1686" i="6"/>
  <c r="F1687" i="6"/>
  <c r="F1688" i="6"/>
  <c r="F1689" i="6"/>
  <c r="F1690" i="6"/>
  <c r="F1691" i="6"/>
  <c r="F1692" i="6"/>
  <c r="F1693" i="6"/>
  <c r="F1694" i="6"/>
  <c r="F1695" i="6"/>
  <c r="F1696" i="6"/>
  <c r="F1697" i="6"/>
  <c r="F1698" i="6"/>
  <c r="F1699" i="6"/>
  <c r="F1700" i="6"/>
  <c r="F1701" i="6"/>
  <c r="F1702" i="6"/>
  <c r="F1703" i="6"/>
  <c r="F1704" i="6"/>
  <c r="F1705" i="6"/>
  <c r="F1706" i="6"/>
  <c r="F1707" i="6"/>
  <c r="F1708" i="6"/>
  <c r="F1709" i="6"/>
  <c r="F1710" i="6"/>
  <c r="F1711" i="6"/>
  <c r="F1712" i="6"/>
  <c r="F1713" i="6"/>
  <c r="F1714" i="6"/>
  <c r="F1715" i="6"/>
  <c r="F1716" i="6"/>
  <c r="F1717" i="6"/>
  <c r="F1718" i="6"/>
  <c r="F1719" i="6"/>
  <c r="F1720" i="6"/>
  <c r="F1721" i="6"/>
  <c r="F1722" i="6"/>
  <c r="F1723" i="6"/>
  <c r="F1724" i="6"/>
  <c r="F1725" i="6"/>
  <c r="F1726" i="6"/>
  <c r="F1727" i="6"/>
  <c r="F1728" i="6"/>
  <c r="F1729" i="6"/>
  <c r="F1730" i="6"/>
  <c r="F1731" i="6"/>
  <c r="F1732" i="6"/>
  <c r="F1733" i="6"/>
  <c r="F1734" i="6"/>
  <c r="F1735" i="6"/>
  <c r="F1736" i="6"/>
  <c r="F1737" i="6"/>
  <c r="F1738" i="6"/>
  <c r="F1739" i="6"/>
  <c r="F1740" i="6"/>
  <c r="F1741" i="6"/>
  <c r="F1742" i="6"/>
  <c r="F1743" i="6"/>
  <c r="F1744" i="6"/>
  <c r="F1745" i="6"/>
  <c r="F1746" i="6"/>
  <c r="F1747" i="6"/>
  <c r="F1748" i="6"/>
  <c r="F1749" i="6"/>
  <c r="F1750" i="6"/>
  <c r="F1751" i="6"/>
  <c r="F1752" i="6"/>
  <c r="F1753" i="6"/>
  <c r="F1754" i="6"/>
  <c r="F1755" i="6"/>
  <c r="F1756" i="6"/>
  <c r="F1757" i="6"/>
  <c r="F1758" i="6"/>
  <c r="F1759" i="6"/>
  <c r="F1760" i="6"/>
  <c r="F1761" i="6"/>
  <c r="F1762" i="6"/>
  <c r="F1763" i="6"/>
  <c r="F1764" i="6"/>
  <c r="F1765" i="6"/>
  <c r="F1766" i="6"/>
  <c r="F1767" i="6"/>
  <c r="F1768" i="6"/>
  <c r="F1769" i="6"/>
  <c r="F1770" i="6"/>
  <c r="F1771" i="6"/>
  <c r="F1772" i="6"/>
  <c r="F1773" i="6"/>
  <c r="F1774" i="6"/>
  <c r="F1775" i="6"/>
  <c r="F1776" i="6"/>
  <c r="F1777" i="6"/>
  <c r="F1778" i="6"/>
  <c r="F1779" i="6"/>
  <c r="F1780" i="6"/>
  <c r="F1781" i="6"/>
  <c r="F1782" i="6"/>
  <c r="F1783" i="6"/>
  <c r="F1784" i="6"/>
  <c r="F1785" i="6"/>
  <c r="F1786" i="6"/>
  <c r="F1787" i="6"/>
  <c r="F1788" i="6"/>
  <c r="F1789" i="6"/>
  <c r="F1790" i="6"/>
  <c r="F1791" i="6"/>
  <c r="F1792" i="6"/>
  <c r="F1793" i="6"/>
  <c r="F1794" i="6"/>
  <c r="F1795" i="6"/>
  <c r="F1796" i="6"/>
  <c r="F1797" i="6"/>
  <c r="F1798" i="6"/>
  <c r="F1799" i="6"/>
  <c r="F1800" i="6"/>
  <c r="F1801" i="6"/>
  <c r="F1802" i="6"/>
  <c r="F1803" i="6"/>
  <c r="F1804" i="6"/>
  <c r="F1805" i="6"/>
  <c r="F1806" i="6"/>
  <c r="F1807" i="6"/>
  <c r="F1808" i="6"/>
  <c r="F1809" i="6"/>
  <c r="F1810" i="6"/>
  <c r="F1811" i="6"/>
  <c r="F1812" i="6"/>
  <c r="F1813" i="6"/>
  <c r="F1814" i="6"/>
  <c r="F1815" i="6"/>
  <c r="F1816" i="6"/>
  <c r="F1817" i="6"/>
  <c r="F1818" i="6"/>
  <c r="F1819" i="6"/>
  <c r="F1820" i="6"/>
  <c r="F1821" i="6"/>
  <c r="F1822" i="6"/>
  <c r="F1823" i="6"/>
  <c r="F1824" i="6"/>
  <c r="F1825" i="6"/>
  <c r="F1826" i="6"/>
  <c r="F1827" i="6"/>
  <c r="F1828" i="6"/>
  <c r="F1829" i="6"/>
  <c r="F1830" i="6"/>
  <c r="F1831" i="6"/>
  <c r="F1832" i="6"/>
  <c r="F1833" i="6"/>
  <c r="F1834" i="6"/>
  <c r="F1835" i="6"/>
  <c r="F1836" i="6"/>
  <c r="F1837" i="6"/>
  <c r="F1838" i="6"/>
  <c r="F1839" i="6"/>
  <c r="F1840" i="6"/>
  <c r="F1841" i="6"/>
  <c r="F1842" i="6"/>
  <c r="F1843" i="6"/>
  <c r="F1844" i="6"/>
  <c r="F1845" i="6"/>
  <c r="F1846" i="6"/>
  <c r="F1847" i="6"/>
  <c r="F1848" i="6"/>
  <c r="F1849" i="6"/>
  <c r="F1850" i="6"/>
  <c r="F1851" i="6"/>
  <c r="F1852" i="6"/>
  <c r="F1853" i="6"/>
  <c r="F1854" i="6"/>
  <c r="F1855" i="6"/>
  <c r="F1856" i="6"/>
  <c r="F1857" i="6"/>
  <c r="F1858" i="6"/>
  <c r="F1859" i="6"/>
  <c r="F1860" i="6"/>
  <c r="F1861" i="6"/>
  <c r="F1862" i="6"/>
  <c r="F1863" i="6"/>
  <c r="F1864" i="6"/>
  <c r="F1865" i="6"/>
  <c r="F1866" i="6"/>
  <c r="F1867" i="6"/>
  <c r="F1868" i="6"/>
  <c r="F1869" i="6"/>
  <c r="F1870" i="6"/>
  <c r="F1871" i="6"/>
  <c r="F1872" i="6"/>
  <c r="F1873" i="6"/>
  <c r="F1874" i="6"/>
  <c r="F1875" i="6"/>
  <c r="F1876" i="6"/>
  <c r="F1877" i="6"/>
  <c r="F1878" i="6"/>
  <c r="F1879" i="6"/>
  <c r="F1880" i="6"/>
  <c r="F1881" i="6"/>
  <c r="F1882" i="6"/>
  <c r="F1883" i="6"/>
  <c r="F1884" i="6"/>
  <c r="F1885" i="6"/>
  <c r="F1886" i="6"/>
  <c r="F1887" i="6"/>
  <c r="F1888" i="6"/>
  <c r="F1889" i="6"/>
  <c r="F1890" i="6"/>
  <c r="F1891" i="6"/>
  <c r="F1892" i="6"/>
  <c r="F1893" i="6"/>
  <c r="F1894" i="6"/>
  <c r="F1895" i="6"/>
  <c r="F1896" i="6"/>
  <c r="F1897" i="6"/>
  <c r="F1898" i="6"/>
  <c r="F1899" i="6"/>
  <c r="F1900" i="6"/>
  <c r="F1901" i="6"/>
  <c r="F1902" i="6"/>
  <c r="F1903" i="6"/>
  <c r="F1904" i="6"/>
  <c r="F1905" i="6"/>
  <c r="F1906" i="6"/>
  <c r="F1907" i="6"/>
  <c r="F1908" i="6"/>
  <c r="F1909" i="6"/>
  <c r="F1910" i="6"/>
  <c r="F1911" i="6"/>
  <c r="F1912" i="6"/>
  <c r="F1913" i="6"/>
  <c r="F1914" i="6"/>
  <c r="F1915" i="6"/>
  <c r="F1916" i="6"/>
  <c r="F1917" i="6"/>
  <c r="F1918" i="6"/>
  <c r="F1919" i="6"/>
  <c r="F1920" i="6"/>
  <c r="F1921" i="6"/>
  <c r="F1922" i="6"/>
  <c r="F1923" i="6"/>
  <c r="F1924" i="6"/>
  <c r="F1925" i="6"/>
  <c r="F1926" i="6"/>
  <c r="F1927" i="6"/>
  <c r="F1928" i="6"/>
  <c r="F1929" i="6"/>
  <c r="F1930" i="6"/>
  <c r="F1931" i="6"/>
  <c r="F1932" i="6"/>
  <c r="F1933" i="6"/>
  <c r="F1934" i="6"/>
  <c r="F1935" i="6"/>
  <c r="F1936" i="6"/>
  <c r="F1937" i="6"/>
  <c r="F1938" i="6"/>
  <c r="F1939" i="6"/>
  <c r="F1940" i="6"/>
  <c r="F1941" i="6"/>
  <c r="F1942" i="6"/>
  <c r="F1943" i="6"/>
  <c r="F1944" i="6"/>
  <c r="F1945" i="6"/>
  <c r="F1946" i="6"/>
  <c r="F1947" i="6"/>
  <c r="F1948" i="6"/>
  <c r="F1949" i="6"/>
  <c r="F1950" i="6"/>
  <c r="F1951" i="6"/>
  <c r="F1952" i="6"/>
  <c r="F1953" i="6"/>
  <c r="F1954" i="6"/>
  <c r="F1955" i="6"/>
  <c r="F1956" i="6"/>
  <c r="F1957" i="6"/>
  <c r="F1958" i="6"/>
  <c r="F1959" i="6"/>
  <c r="F1960" i="6"/>
  <c r="F1961" i="6"/>
  <c r="F1962" i="6"/>
  <c r="F1963" i="6"/>
  <c r="F1964" i="6"/>
  <c r="F1965" i="6"/>
  <c r="F1966" i="6"/>
  <c r="F1967" i="6"/>
  <c r="F1968" i="6"/>
  <c r="F1969" i="6"/>
  <c r="F1970" i="6"/>
  <c r="F1971" i="6"/>
  <c r="F1972" i="6"/>
  <c r="F1973" i="6"/>
  <c r="F1974" i="6"/>
  <c r="F1975" i="6"/>
  <c r="F1976" i="6"/>
  <c r="F1977" i="6"/>
  <c r="F1978" i="6"/>
  <c r="F1979" i="6"/>
  <c r="F1980" i="6"/>
  <c r="F1981" i="6"/>
  <c r="F1982" i="6"/>
  <c r="F1983" i="6"/>
  <c r="F1984" i="6"/>
  <c r="F1985" i="6"/>
  <c r="F1986" i="6"/>
  <c r="F1987" i="6"/>
  <c r="F1988" i="6"/>
  <c r="F1989" i="6"/>
  <c r="F1990" i="6"/>
  <c r="F1991" i="6"/>
  <c r="F1992" i="6"/>
  <c r="F1993" i="6"/>
  <c r="F1994" i="6"/>
  <c r="F1995" i="6"/>
  <c r="F1996" i="6"/>
  <c r="F1997" i="6"/>
  <c r="F1998" i="6"/>
  <c r="F1999" i="6"/>
  <c r="F2000" i="6"/>
  <c r="F2001" i="6"/>
  <c r="F2002" i="6"/>
  <c r="F2003" i="6"/>
  <c r="F2004" i="6"/>
  <c r="F2005" i="6"/>
  <c r="F2006" i="6"/>
  <c r="F2007" i="6"/>
  <c r="F2008" i="6"/>
  <c r="F2009" i="6"/>
  <c r="F2010" i="6"/>
  <c r="F2011" i="6"/>
  <c r="F2012" i="6"/>
  <c r="F2013" i="6"/>
  <c r="F2014" i="6"/>
  <c r="F2015" i="6"/>
  <c r="F2016" i="6"/>
  <c r="F2017" i="6"/>
  <c r="F2018" i="6"/>
  <c r="F2019" i="6"/>
  <c r="F2020" i="6"/>
  <c r="F2021" i="6"/>
  <c r="F2022" i="6"/>
  <c r="F2023" i="6"/>
  <c r="F2024" i="6"/>
  <c r="F2025" i="6"/>
  <c r="F2026" i="6"/>
  <c r="F2027" i="6"/>
  <c r="F2028" i="6"/>
  <c r="F2029" i="6"/>
  <c r="F2030" i="6"/>
  <c r="F2031" i="6"/>
  <c r="F2032" i="6"/>
  <c r="F2033" i="6"/>
  <c r="F2034" i="6"/>
  <c r="F2035" i="6"/>
  <c r="F2036" i="6"/>
  <c r="F2037" i="6"/>
  <c r="F2038" i="6"/>
  <c r="F2039" i="6"/>
  <c r="F2040" i="6"/>
  <c r="F2041" i="6"/>
  <c r="F2042" i="6"/>
  <c r="F2043" i="6"/>
  <c r="F2044" i="6"/>
  <c r="F2045" i="6"/>
  <c r="F2046" i="6"/>
  <c r="F2047" i="6"/>
  <c r="F2048" i="6"/>
  <c r="F2049" i="6"/>
  <c r="F2050" i="6"/>
  <c r="F2051" i="6"/>
  <c r="F2052" i="6"/>
  <c r="F2053" i="6"/>
  <c r="F2054" i="6"/>
  <c r="F2055" i="6"/>
  <c r="F2056" i="6"/>
  <c r="F2057" i="6"/>
  <c r="F2058" i="6"/>
  <c r="F2059" i="6"/>
  <c r="F2060" i="6"/>
  <c r="F2061" i="6"/>
  <c r="F2062" i="6"/>
  <c r="F2063" i="6"/>
  <c r="F2064" i="6"/>
  <c r="F2065" i="6"/>
  <c r="F2066" i="6"/>
  <c r="F2067" i="6"/>
  <c r="F2068" i="6"/>
  <c r="F2069" i="6"/>
  <c r="F2070" i="6"/>
  <c r="F2071" i="6"/>
  <c r="F2072" i="6"/>
  <c r="F2073" i="6"/>
  <c r="F2074" i="6"/>
  <c r="F2075" i="6"/>
  <c r="F2076" i="6"/>
  <c r="F2077" i="6"/>
  <c r="F2078" i="6"/>
  <c r="F2079" i="6"/>
  <c r="F2080" i="6"/>
  <c r="F2081" i="6"/>
  <c r="F2082" i="6"/>
  <c r="F2083" i="6"/>
  <c r="F2084" i="6"/>
  <c r="F2085" i="6"/>
  <c r="F2086" i="6"/>
  <c r="F2087" i="6"/>
  <c r="F2088" i="6"/>
  <c r="F2089" i="6"/>
  <c r="F2090" i="6"/>
  <c r="F2091" i="6"/>
  <c r="F2092" i="6"/>
  <c r="F2093" i="6"/>
  <c r="F2094" i="6"/>
  <c r="F2095" i="6"/>
  <c r="F2096" i="6"/>
  <c r="F2097" i="6"/>
  <c r="F2098" i="6"/>
  <c r="F2099" i="6"/>
  <c r="F2100" i="6"/>
  <c r="F2101" i="6"/>
  <c r="F2102" i="6"/>
  <c r="F2103" i="6"/>
  <c r="F2104" i="6"/>
  <c r="F2105" i="6"/>
  <c r="F2106" i="6"/>
  <c r="F2107" i="6"/>
  <c r="F2108" i="6"/>
  <c r="F2109" i="6"/>
  <c r="F2110" i="6"/>
  <c r="F2111" i="6"/>
  <c r="F2112" i="6"/>
  <c r="F2113" i="6"/>
  <c r="F2114" i="6"/>
  <c r="F2115" i="6"/>
  <c r="F2116" i="6"/>
  <c r="F2117" i="6"/>
  <c r="F2118" i="6"/>
  <c r="F2119" i="6"/>
  <c r="F2120" i="6"/>
  <c r="F2121" i="6"/>
  <c r="F2122" i="6"/>
  <c r="F2123" i="6"/>
  <c r="F2124" i="6"/>
  <c r="F2125" i="6"/>
  <c r="F2126" i="6"/>
  <c r="F2127" i="6"/>
  <c r="F2128" i="6"/>
  <c r="F2129" i="6"/>
  <c r="F2130" i="6"/>
  <c r="F2131" i="6"/>
  <c r="F2132" i="6"/>
  <c r="F2133" i="6"/>
  <c r="F2134" i="6"/>
  <c r="F2135" i="6"/>
  <c r="F2136" i="6"/>
  <c r="F2137" i="6"/>
  <c r="F2138" i="6"/>
  <c r="F2139" i="6"/>
  <c r="F2140" i="6"/>
  <c r="F2141" i="6"/>
  <c r="F2142" i="6"/>
  <c r="F2143" i="6"/>
  <c r="F2144" i="6"/>
  <c r="F2145" i="6"/>
  <c r="F2146" i="6"/>
  <c r="F2147" i="6"/>
  <c r="F2148" i="6"/>
  <c r="F2149" i="6"/>
  <c r="F2150" i="6"/>
  <c r="F2151" i="6"/>
  <c r="F2152" i="6"/>
  <c r="F2153" i="6"/>
  <c r="F2154" i="6"/>
  <c r="F2155" i="6"/>
  <c r="F2156" i="6"/>
  <c r="AC27" i="6" a="1"/>
  <c r="AC27" i="6" s="1"/>
  <c r="AB27" i="6" a="1"/>
  <c r="AB27" i="6" s="1"/>
  <c r="AD27" i="6" a="1"/>
  <c r="AD27" i="6" s="1"/>
  <c r="AD26" i="6" a="1"/>
  <c r="AD26" i="6" s="1"/>
  <c r="AC26" i="6"/>
  <c r="AB26" i="6" a="1"/>
  <c r="AB26" i="6" s="1"/>
  <c r="AF24" i="6" a="1"/>
  <c r="AF24" i="6" s="1"/>
  <c r="AB35" i="6"/>
  <c r="AE32" i="6"/>
  <c r="AB44" i="6" s="1"/>
  <c r="AC44" i="6" s="1"/>
  <c r="AE31" i="6"/>
  <c r="AB43" i="6" s="1"/>
  <c r="AC43" i="6" s="1"/>
  <c r="AD25" i="6"/>
  <c r="AC25" i="6"/>
  <c r="AB25" i="6"/>
  <c r="AD24" i="6"/>
  <c r="AC24" i="6"/>
  <c r="AB24" i="6"/>
  <c r="AC21" i="6"/>
  <c r="AC20" i="6"/>
  <c r="AC19" i="6"/>
  <c r="AB21" i="6"/>
  <c r="AB20" i="6"/>
  <c r="AB19" i="6"/>
  <c r="AD12" i="6"/>
  <c r="AD11" i="6"/>
  <c r="AD10" i="6"/>
  <c r="AC12" i="6"/>
  <c r="AC11" i="6"/>
  <c r="AC10" i="6"/>
  <c r="AB12" i="6"/>
  <c r="AB11" i="6"/>
  <c r="AB10" i="6"/>
  <c r="AB5" i="6"/>
  <c r="AB6" i="6"/>
  <c r="AC2" i="6"/>
  <c r="AB2" i="6"/>
  <c r="AB98" i="6" l="1"/>
  <c r="AB97" i="6"/>
  <c r="AB96" i="6"/>
  <c r="AB95" i="6"/>
  <c r="AB63" i="6"/>
  <c r="AB57" i="6"/>
  <c r="AB65" i="6"/>
  <c r="AB58" i="6"/>
  <c r="AB66" i="6"/>
  <c r="AB59" i="6"/>
  <c r="AB67" i="6"/>
  <c r="AD48" i="6"/>
  <c r="AB60" i="6"/>
  <c r="AB68" i="6"/>
  <c r="AB64" i="6"/>
  <c r="AB61" i="6"/>
  <c r="AE57" i="6"/>
  <c r="AB62" i="6"/>
  <c r="AE58" i="6"/>
  <c r="AE59" i="6"/>
  <c r="AB48" i="6"/>
  <c r="AC48" i="6"/>
  <c r="AB36" i="6"/>
  <c r="AB40" i="6" s="1"/>
  <c r="AB52" i="6" l="1"/>
  <c r="AB53" i="6" s="1"/>
  <c r="AC49" i="6"/>
  <c r="AD49" i="6"/>
  <c r="AB38" i="6"/>
</calcChain>
</file>

<file path=xl/sharedStrings.xml><?xml version="1.0" encoding="utf-8"?>
<sst xmlns="http://schemas.openxmlformats.org/spreadsheetml/2006/main" count="19666" uniqueCount="630">
  <si>
    <t>ALFKI</t>
  </si>
  <si>
    <t>ANATR</t>
  </si>
  <si>
    <t>ANTON</t>
  </si>
  <si>
    <t>AROUT</t>
  </si>
  <si>
    <t>BERGS</t>
  </si>
  <si>
    <t>BLAUS</t>
  </si>
  <si>
    <t>BLONP</t>
  </si>
  <si>
    <t>BOLID</t>
  </si>
  <si>
    <t>BONAP</t>
  </si>
  <si>
    <t>BOTTM</t>
  </si>
  <si>
    <t>BSBEV</t>
  </si>
  <si>
    <t>CACTU</t>
  </si>
  <si>
    <t>CENTC</t>
  </si>
  <si>
    <t>CHOPS</t>
  </si>
  <si>
    <t>COMMI</t>
  </si>
  <si>
    <t>CONSH</t>
  </si>
  <si>
    <t>DRACD</t>
  </si>
  <si>
    <t>DUMON</t>
  </si>
  <si>
    <t>EASTC</t>
  </si>
  <si>
    <t>ERNSH</t>
  </si>
  <si>
    <t>FAMIA</t>
  </si>
  <si>
    <t>FOLIG</t>
  </si>
  <si>
    <t>FOLKO</t>
  </si>
  <si>
    <t>FRANK</t>
  </si>
  <si>
    <t>FRANR</t>
  </si>
  <si>
    <t>FRANS</t>
  </si>
  <si>
    <t>FURIB</t>
  </si>
  <si>
    <t>GALED</t>
  </si>
  <si>
    <t>GODOS</t>
  </si>
  <si>
    <t>GOURL</t>
  </si>
  <si>
    <t>GREAL</t>
  </si>
  <si>
    <t>GROSR</t>
  </si>
  <si>
    <t>HANAR</t>
  </si>
  <si>
    <t>HILAA</t>
  </si>
  <si>
    <t>HUNGC</t>
  </si>
  <si>
    <t>HUNGO</t>
  </si>
  <si>
    <t>ISLAT</t>
  </si>
  <si>
    <t>KOENE</t>
  </si>
  <si>
    <t>LACOR</t>
  </si>
  <si>
    <t>LAMAI</t>
  </si>
  <si>
    <t>LAUGB</t>
  </si>
  <si>
    <t>LAZYK</t>
  </si>
  <si>
    <t>LEHMS</t>
  </si>
  <si>
    <t>LETSS</t>
  </si>
  <si>
    <t>LILAS</t>
  </si>
  <si>
    <t>LINOD</t>
  </si>
  <si>
    <t>LONEP</t>
  </si>
  <si>
    <t>MAGAA</t>
  </si>
  <si>
    <t>MAISD</t>
  </si>
  <si>
    <t>MEREP</t>
  </si>
  <si>
    <t>MORGK</t>
  </si>
  <si>
    <t>NORTS</t>
  </si>
  <si>
    <t>OCEAN</t>
  </si>
  <si>
    <t>OLDWO</t>
  </si>
  <si>
    <t>OTTIK</t>
  </si>
  <si>
    <t>PERIC</t>
  </si>
  <si>
    <t>PICCO</t>
  </si>
  <si>
    <t>PRINI</t>
  </si>
  <si>
    <t>QUEDE</t>
  </si>
  <si>
    <t>QUEEN</t>
  </si>
  <si>
    <t>QUICK</t>
  </si>
  <si>
    <t>RANCH</t>
  </si>
  <si>
    <t>RATTC</t>
  </si>
  <si>
    <t>REGGC</t>
  </si>
  <si>
    <t>RICAR</t>
  </si>
  <si>
    <t>RICSU</t>
  </si>
  <si>
    <t>ROMEY</t>
  </si>
  <si>
    <t>SANTG</t>
  </si>
  <si>
    <t>SAVEA</t>
  </si>
  <si>
    <t>SEVES</t>
  </si>
  <si>
    <t>SIMOB</t>
  </si>
  <si>
    <t>SPECD</t>
  </si>
  <si>
    <t>SPLIR</t>
  </si>
  <si>
    <t>SUPRD</t>
  </si>
  <si>
    <t>THEBI</t>
  </si>
  <si>
    <t>THECR</t>
  </si>
  <si>
    <t>TOMSP</t>
  </si>
  <si>
    <t>TORTU</t>
  </si>
  <si>
    <t>TRADH</t>
  </si>
  <si>
    <t>TRAIH</t>
  </si>
  <si>
    <t>VAFFE</t>
  </si>
  <si>
    <t>VICTE</t>
  </si>
  <si>
    <t>VINET</t>
  </si>
  <si>
    <t>WANDK</t>
  </si>
  <si>
    <t>WARTH</t>
  </si>
  <si>
    <t>WELLI</t>
  </si>
  <si>
    <t>WHITC</t>
  </si>
  <si>
    <t>WILMK</t>
  </si>
  <si>
    <t>WOLZA</t>
  </si>
  <si>
    <t>Alfreds Futterkiste</t>
  </si>
  <si>
    <t>Ana Trujillo Emparedados y helados</t>
  </si>
  <si>
    <t>Antonio Moreno Taquería</t>
  </si>
  <si>
    <t>Around the Horn</t>
  </si>
  <si>
    <t>Berglunds snabbköp</t>
  </si>
  <si>
    <t>Blauer See Delikatessen</t>
  </si>
  <si>
    <t>Blondesddsl père et fils</t>
  </si>
  <si>
    <t>Bólido Comidas preparadas</t>
  </si>
  <si>
    <t>Bon app'</t>
  </si>
  <si>
    <t>Bottom-Dollar Markets</t>
  </si>
  <si>
    <t>B's Beverages</t>
  </si>
  <si>
    <t>Cactus Comidas para llevar</t>
  </si>
  <si>
    <t>Centro comercial Moctezuma</t>
  </si>
  <si>
    <t>Chop-suey Chinese</t>
  </si>
  <si>
    <t>Comércio Mineiro</t>
  </si>
  <si>
    <t>Consolidated Holdings</t>
  </si>
  <si>
    <t>Drachenblut Delikatessen</t>
  </si>
  <si>
    <t>Du monde entier</t>
  </si>
  <si>
    <t>Eastern Connection</t>
  </si>
  <si>
    <t>Ernst Handel</t>
  </si>
  <si>
    <t>Familia Arquibaldo</t>
  </si>
  <si>
    <t>Folies gourmandes</t>
  </si>
  <si>
    <t>Folk och fä HB</t>
  </si>
  <si>
    <t>Frankenversand</t>
  </si>
  <si>
    <t>France restauration</t>
  </si>
  <si>
    <t>Franchi S.p.A.</t>
  </si>
  <si>
    <t>Furia Bacalhau e Frutos do Mar</t>
  </si>
  <si>
    <t>Galería del gastrónomo</t>
  </si>
  <si>
    <t>Godos Cocina Típica</t>
  </si>
  <si>
    <t>Gourmet Lanchonetes</t>
  </si>
  <si>
    <t>Great Lakes Food Market</t>
  </si>
  <si>
    <t>GROSELLA-Restaurante</t>
  </si>
  <si>
    <t>Hanari Carnes</t>
  </si>
  <si>
    <t>HILARION-Abastos</t>
  </si>
  <si>
    <t>Hungry Coyote Import Store</t>
  </si>
  <si>
    <t>Hungry Owl All-Night Grocers</t>
  </si>
  <si>
    <t>Island Trading</t>
  </si>
  <si>
    <t>Königlich Essen</t>
  </si>
  <si>
    <t>La corne d'abondance</t>
  </si>
  <si>
    <t>La maison d'Asie</t>
  </si>
  <si>
    <t>Laughing Bacchus Wine Cellars</t>
  </si>
  <si>
    <t>Lazy K Kountry Store</t>
  </si>
  <si>
    <t>Lehmanns Marktstand</t>
  </si>
  <si>
    <t>Let's Stop N Shop</t>
  </si>
  <si>
    <t>LILA-Supermercado</t>
  </si>
  <si>
    <t>LINO-Delicateses</t>
  </si>
  <si>
    <t>Lonesome Pine Restaurant</t>
  </si>
  <si>
    <t>Magazzini Alimentari Riuniti</t>
  </si>
  <si>
    <t>Maison Dewey</t>
  </si>
  <si>
    <t>Mère Paillarde</t>
  </si>
  <si>
    <t>Morgenstern Gesundkost</t>
  </si>
  <si>
    <t>North/South</t>
  </si>
  <si>
    <t>Océano Atlántico Ltda.</t>
  </si>
  <si>
    <t>Old World Delicatessen</t>
  </si>
  <si>
    <t>Ottilies Käseladen</t>
  </si>
  <si>
    <t>Pericles Comidas clásicas</t>
  </si>
  <si>
    <t>Piccolo und mehr</t>
  </si>
  <si>
    <t>Princesa Isabel Vinhos</t>
  </si>
  <si>
    <t>Que Delícia</t>
  </si>
  <si>
    <t>Queen Cozinha</t>
  </si>
  <si>
    <t>QUICK-Stop</t>
  </si>
  <si>
    <t>Rancho grande</t>
  </si>
  <si>
    <t>Rattlesnake Canyon Grocery</t>
  </si>
  <si>
    <t>Reggiani Caseifici</t>
  </si>
  <si>
    <t>Ricardo Adocicados</t>
  </si>
  <si>
    <t>Richter Supermarkt</t>
  </si>
  <si>
    <t>Romero y tomillo</t>
  </si>
  <si>
    <t>Santé Gourmet</t>
  </si>
  <si>
    <t>Save-a-lot Markets</t>
  </si>
  <si>
    <t>Seven Seas Imports</t>
  </si>
  <si>
    <t>Simons bistro</t>
  </si>
  <si>
    <t>Spécialités du monde</t>
  </si>
  <si>
    <t>Split Rail Beer &amp; Ale</t>
  </si>
  <si>
    <t>Suprêmes délices</t>
  </si>
  <si>
    <t>The Big Cheese</t>
  </si>
  <si>
    <t>The Cracker Box</t>
  </si>
  <si>
    <t>Toms Spezialitäten</t>
  </si>
  <si>
    <t>Tortuga Restaurante</t>
  </si>
  <si>
    <t>Tradição Hipermercados</t>
  </si>
  <si>
    <t>Trail's Head Gourmet Provisioners</t>
  </si>
  <si>
    <t>Vaffeljernet</t>
  </si>
  <si>
    <t>Victuailles en stock</t>
  </si>
  <si>
    <t>Vins et alcools Chevalier</t>
  </si>
  <si>
    <t>Die Wandernde Kuh</t>
  </si>
  <si>
    <t>Wartian Herkku</t>
  </si>
  <si>
    <t>Wellington Importadora</t>
  </si>
  <si>
    <t>White Clover Markets</t>
  </si>
  <si>
    <t>Wilman Kala</t>
  </si>
  <si>
    <t>Wolski  Zajazd</t>
  </si>
  <si>
    <t>Maria Anders</t>
  </si>
  <si>
    <t>Ana Trujillo</t>
  </si>
  <si>
    <t>Antonio Moreno</t>
  </si>
  <si>
    <t>Thomas Hardy</t>
  </si>
  <si>
    <t>Christina Berglund</t>
  </si>
  <si>
    <t>Hanna Moos</t>
  </si>
  <si>
    <t>Frédérique Citeaux</t>
  </si>
  <si>
    <t>Martín Sommer</t>
  </si>
  <si>
    <t>Laurence Lebihan</t>
  </si>
  <si>
    <t>Elizabeth Lincoln</t>
  </si>
  <si>
    <t>Victoria Ashworth</t>
  </si>
  <si>
    <t>Patricio Simpson</t>
  </si>
  <si>
    <t>Francisco Chang</t>
  </si>
  <si>
    <t>Yang Wang</t>
  </si>
  <si>
    <t>Pedro Afonso</t>
  </si>
  <si>
    <t>Elizabeth Brown</t>
  </si>
  <si>
    <t>Sven Ottlieb</t>
  </si>
  <si>
    <t>Janine Labrune</t>
  </si>
  <si>
    <t>Ann Devon</t>
  </si>
  <si>
    <t>Roland Mendel</t>
  </si>
  <si>
    <t>Aria Cruz</t>
  </si>
  <si>
    <t>Martine Rancé</t>
  </si>
  <si>
    <t>Maria Larsson</t>
  </si>
  <si>
    <t>Peter Franken</t>
  </si>
  <si>
    <t>Carine Schmitt</t>
  </si>
  <si>
    <t>Paolo Accorti</t>
  </si>
  <si>
    <t>Lino Rodriguez</t>
  </si>
  <si>
    <t>Eduardo Saavedra</t>
  </si>
  <si>
    <t>José Pedro Freyre</t>
  </si>
  <si>
    <t>André Fonseca</t>
  </si>
  <si>
    <t>Howard Snyder</t>
  </si>
  <si>
    <t>Manuel Pereira</t>
  </si>
  <si>
    <t>Mario Pontes</t>
  </si>
  <si>
    <t>Carlos Hernández</t>
  </si>
  <si>
    <t>Yoshi Latimer</t>
  </si>
  <si>
    <t>Patricia McKenna</t>
  </si>
  <si>
    <t>Helen Bennett</t>
  </si>
  <si>
    <t>Philip Cramer</t>
  </si>
  <si>
    <t>Daniel Tonini</t>
  </si>
  <si>
    <t>Annette Roulet</t>
  </si>
  <si>
    <t>Yoshi Tannamuri</t>
  </si>
  <si>
    <t>John Steel</t>
  </si>
  <si>
    <t>Renate Messner</t>
  </si>
  <si>
    <t>Jaime Yorres</t>
  </si>
  <si>
    <t>Carlos González</t>
  </si>
  <si>
    <t>Felipe Izquierdo</t>
  </si>
  <si>
    <t>Fran Wilson</t>
  </si>
  <si>
    <t>Giovanni Rovelli</t>
  </si>
  <si>
    <t>Catherine Dewey</t>
  </si>
  <si>
    <t>Jean Fresnière</t>
  </si>
  <si>
    <t>Alexander Feuer</t>
  </si>
  <si>
    <t>Simon Crowther</t>
  </si>
  <si>
    <t>Yvonne Moncada</t>
  </si>
  <si>
    <t>Rene Phillips</t>
  </si>
  <si>
    <t>Henriette Pfalzheim</t>
  </si>
  <si>
    <t>Guillermo Fernández</t>
  </si>
  <si>
    <t>Georg Pipps</t>
  </si>
  <si>
    <t>Isabel de Castro</t>
  </si>
  <si>
    <t>Bernardo Batista</t>
  </si>
  <si>
    <t>Lúcia Carvalho</t>
  </si>
  <si>
    <t>Horst Kloss</t>
  </si>
  <si>
    <t>Sergio Gutiérrez</t>
  </si>
  <si>
    <t>Paula Wilson</t>
  </si>
  <si>
    <t>Maurizio Moroni</t>
  </si>
  <si>
    <t>Janete Limeira</t>
  </si>
  <si>
    <t>Michael Holz</t>
  </si>
  <si>
    <t>Alejandra Camino</t>
  </si>
  <si>
    <t>Jonas Bergulfsen</t>
  </si>
  <si>
    <t>Jose Pavarotti</t>
  </si>
  <si>
    <t>Hari Kumar</t>
  </si>
  <si>
    <t>Jytte Petersen</t>
  </si>
  <si>
    <t>Dominique Perrier</t>
  </si>
  <si>
    <t>Art Braunschweiger</t>
  </si>
  <si>
    <t>Pascale Cartrain</t>
  </si>
  <si>
    <t>Liz Nixon</t>
  </si>
  <si>
    <t>Liu Wong</t>
  </si>
  <si>
    <t>Karin Josephs</t>
  </si>
  <si>
    <t>Miguel Angel Paolino</t>
  </si>
  <si>
    <t>Anabela Domingues</t>
  </si>
  <si>
    <t>Helvetius Nagy</t>
  </si>
  <si>
    <t>Palle Ibsen</t>
  </si>
  <si>
    <t>Mary Saveley</t>
  </si>
  <si>
    <t>Paul Henriot</t>
  </si>
  <si>
    <t>Rita Müller</t>
  </si>
  <si>
    <t>Pirkko Koskitalo</t>
  </si>
  <si>
    <t>Paula Parente</t>
  </si>
  <si>
    <t>Karl Jablonski</t>
  </si>
  <si>
    <t>Matti Karttunen</t>
  </si>
  <si>
    <t>Zbyszek Piestrzeniewicz</t>
  </si>
  <si>
    <t>12209</t>
  </si>
  <si>
    <t>05021</t>
  </si>
  <si>
    <t>05023</t>
  </si>
  <si>
    <t>WA1 1DP</t>
  </si>
  <si>
    <t>S-958 22</t>
  </si>
  <si>
    <t>68306</t>
  </si>
  <si>
    <t>67000</t>
  </si>
  <si>
    <t>28023</t>
  </si>
  <si>
    <t>13008</t>
  </si>
  <si>
    <t>T2F 8M4</t>
  </si>
  <si>
    <t>EC2 5NT</t>
  </si>
  <si>
    <t>1010</t>
  </si>
  <si>
    <t>05022</t>
  </si>
  <si>
    <t>3012</t>
  </si>
  <si>
    <t>05432-043</t>
  </si>
  <si>
    <t>WX1 6LT</t>
  </si>
  <si>
    <t>52066</t>
  </si>
  <si>
    <t>44000</t>
  </si>
  <si>
    <t>WX3 6FW</t>
  </si>
  <si>
    <t>8010</t>
  </si>
  <si>
    <t>05442-030</t>
  </si>
  <si>
    <t>59000</t>
  </si>
  <si>
    <t>S-844 67</t>
  </si>
  <si>
    <t>80805</t>
  </si>
  <si>
    <t>10100</t>
  </si>
  <si>
    <t>1675</t>
  </si>
  <si>
    <t>08022</t>
  </si>
  <si>
    <t>41101</t>
  </si>
  <si>
    <t>04876-786</t>
  </si>
  <si>
    <t>97403</t>
  </si>
  <si>
    <t>1081</t>
  </si>
  <si>
    <t>05454-876</t>
  </si>
  <si>
    <t>5022</t>
  </si>
  <si>
    <t>97827</t>
  </si>
  <si>
    <t>PO31 7PJ</t>
  </si>
  <si>
    <t>14776</t>
  </si>
  <si>
    <t>78000</t>
  </si>
  <si>
    <t>31000</t>
  </si>
  <si>
    <t>V3F 2K1</t>
  </si>
  <si>
    <t>99362</t>
  </si>
  <si>
    <t>60528</t>
  </si>
  <si>
    <t>94117</t>
  </si>
  <si>
    <t>3508</t>
  </si>
  <si>
    <t>4980</t>
  </si>
  <si>
    <t>97219</t>
  </si>
  <si>
    <t>24100</t>
  </si>
  <si>
    <t>B-1180</t>
  </si>
  <si>
    <t>H1J 1C3</t>
  </si>
  <si>
    <t>04179</t>
  </si>
  <si>
    <t>SW7 1RZ</t>
  </si>
  <si>
    <t>99508</t>
  </si>
  <si>
    <t>50739</t>
  </si>
  <si>
    <t>05033</t>
  </si>
  <si>
    <t>5020</t>
  </si>
  <si>
    <t>1756</t>
  </si>
  <si>
    <t>02389-673</t>
  </si>
  <si>
    <t>05487-020</t>
  </si>
  <si>
    <t>01307</t>
  </si>
  <si>
    <t>87110</t>
  </si>
  <si>
    <t>42100</t>
  </si>
  <si>
    <t>02389-890</t>
  </si>
  <si>
    <t>1203</t>
  </si>
  <si>
    <t>28001</t>
  </si>
  <si>
    <t>4110</t>
  </si>
  <si>
    <t>83720</t>
  </si>
  <si>
    <t>OX15 4NB</t>
  </si>
  <si>
    <t>1734</t>
  </si>
  <si>
    <t>75016</t>
  </si>
  <si>
    <t>82520</t>
  </si>
  <si>
    <t>B-6000</t>
  </si>
  <si>
    <t>97201</t>
  </si>
  <si>
    <t>59801</t>
  </si>
  <si>
    <t>44087</t>
  </si>
  <si>
    <t>05634-030</t>
  </si>
  <si>
    <t>98034</t>
  </si>
  <si>
    <t>8200</t>
  </si>
  <si>
    <t>69004</t>
  </si>
  <si>
    <t>51100</t>
  </si>
  <si>
    <t>70563</t>
  </si>
  <si>
    <t>90110</t>
  </si>
  <si>
    <t>08737-363</t>
  </si>
  <si>
    <t>98128</t>
  </si>
  <si>
    <t>21240</t>
  </si>
  <si>
    <t>01-012</t>
  </si>
  <si>
    <t>UK</t>
  </si>
  <si>
    <t>Portugal</t>
  </si>
  <si>
    <t>USA</t>
  </si>
  <si>
    <t>Venezuela</t>
  </si>
  <si>
    <t>Chai</t>
  </si>
  <si>
    <t>Chang</t>
  </si>
  <si>
    <t>Aniseed Syrup</t>
  </si>
  <si>
    <t>Chef Anton's Cajun Seasoning</t>
  </si>
  <si>
    <t>Chef Anton's Gumbo Mix</t>
  </si>
  <si>
    <t>Grandma's Boysenberry Spread</t>
  </si>
  <si>
    <t>Uncle Bob's Organic Dried Pears</t>
  </si>
  <si>
    <t>Northwoods Cranberry Sauce</t>
  </si>
  <si>
    <t>Mishi Kobe Niku</t>
  </si>
  <si>
    <t>Ikura</t>
  </si>
  <si>
    <t>Queso Cabrales</t>
  </si>
  <si>
    <t>Queso Manchego La Pastora</t>
  </si>
  <si>
    <t>Konbu</t>
  </si>
  <si>
    <t>Tofu</t>
  </si>
  <si>
    <t>Genen Shouyu</t>
  </si>
  <si>
    <t>Pavlova</t>
  </si>
  <si>
    <t>Alice Mutton</t>
  </si>
  <si>
    <t>Carnarvon Tigers</t>
  </si>
  <si>
    <t>Teatime Chocolate Biscuits</t>
  </si>
  <si>
    <t>Sir Rodney's Marmalade</t>
  </si>
  <si>
    <t>Sir Rodney's Scones</t>
  </si>
  <si>
    <t>Gustaf's Knäckebröd</t>
  </si>
  <si>
    <t>Tunnbröd</t>
  </si>
  <si>
    <t>Guaraná Fantástica</t>
  </si>
  <si>
    <t>NuNuCa Nuß-Nougat-Creme</t>
  </si>
  <si>
    <t>Gumbär Gummibärchen</t>
  </si>
  <si>
    <t>Schoggi Schokolade</t>
  </si>
  <si>
    <t>Rössle Sauerkraut</t>
  </si>
  <si>
    <t>Thüringer Rostbratwurst</t>
  </si>
  <si>
    <t>Nord-Ost Matjeshering</t>
  </si>
  <si>
    <t>Gorgonzola Telino</t>
  </si>
  <si>
    <t>Mascarpone Fabioli</t>
  </si>
  <si>
    <t>Geitost</t>
  </si>
  <si>
    <t>Sasquatch Ale</t>
  </si>
  <si>
    <t>Steeleye Stout</t>
  </si>
  <si>
    <t>Inlagd Sill</t>
  </si>
  <si>
    <t>Gravad lax</t>
  </si>
  <si>
    <t>Côte de Blaye</t>
  </si>
  <si>
    <t>Chartreuse verte</t>
  </si>
  <si>
    <t>Boston Crab Meat</t>
  </si>
  <si>
    <t>Jack's New England Clam Chowder</t>
  </si>
  <si>
    <t>Singaporean Hokkien Fried Mee</t>
  </si>
  <si>
    <t>Ipoh Coffee</t>
  </si>
  <si>
    <t>Gula Malacca</t>
  </si>
  <si>
    <t>Rogede sild</t>
  </si>
  <si>
    <t>Spegesild</t>
  </si>
  <si>
    <t>Zaanse koeken</t>
  </si>
  <si>
    <t>Chocolade</t>
  </si>
  <si>
    <t>Maxilaku</t>
  </si>
  <si>
    <t>Valkoinen suklaa</t>
  </si>
  <si>
    <t>Manjimup Dried Apples</t>
  </si>
  <si>
    <t>Filo Mix</t>
  </si>
  <si>
    <t>Perth Pasties</t>
  </si>
  <si>
    <t>Tourtière</t>
  </si>
  <si>
    <t>Pâté chinois</t>
  </si>
  <si>
    <t>Gnocchi di nonna Alice</t>
  </si>
  <si>
    <t>Ravioli Angelo</t>
  </si>
  <si>
    <t>Escargots de Bourgogne</t>
  </si>
  <si>
    <t>Raclette Courdavault</t>
  </si>
  <si>
    <t>Camembert Pierrot</t>
  </si>
  <si>
    <t>Sirop d'érable</t>
  </si>
  <si>
    <t>Tarte au sucre</t>
  </si>
  <si>
    <t>Vegie-spread</t>
  </si>
  <si>
    <t>Wimmers gute Semmelknödel</t>
  </si>
  <si>
    <t>Louisiana Fiery Hot Pepper Sauce</t>
  </si>
  <si>
    <t>Louisiana Hot Spiced Okra</t>
  </si>
  <si>
    <t>Laughing Lumberjack Lager</t>
  </si>
  <si>
    <t>Scottish Longbreads</t>
  </si>
  <si>
    <t>Gudbrandsdalsost</t>
  </si>
  <si>
    <t>Outback Lager</t>
  </si>
  <si>
    <t>Flotemysost</t>
  </si>
  <si>
    <t>Mozzarella di Giovanni</t>
  </si>
  <si>
    <t>Röd Kaviar</t>
  </si>
  <si>
    <t>Longlife Tofu</t>
  </si>
  <si>
    <t>Rhönbräu Klosterbier</t>
  </si>
  <si>
    <t>Lakkalikööri</t>
  </si>
  <si>
    <t>Original Frankfurter grüne Soße</t>
  </si>
  <si>
    <t>Exotic Liquids</t>
  </si>
  <si>
    <t>New Orleans Cajun Delights</t>
  </si>
  <si>
    <t>Grandma Kelly's Homestead</t>
  </si>
  <si>
    <t>Tokyo Traders</t>
  </si>
  <si>
    <t>Cooperativa de Quesos 'Las Cabras'</t>
  </si>
  <si>
    <t>Mayumi's</t>
  </si>
  <si>
    <t>Pavlova, Ltd.</t>
  </si>
  <si>
    <t>Specialty Biscuits, Ltd.</t>
  </si>
  <si>
    <t>PB Knäckebröd AB</t>
  </si>
  <si>
    <t>Refrescos Americanas LTDA</t>
  </si>
  <si>
    <t>Heli Süßwaren GmbH &amp; Co. KG</t>
  </si>
  <si>
    <t>Plutzer Lebensmittelgroßmärkte AG</t>
  </si>
  <si>
    <t>Nord-Ost-Fisch Handelsgesellschaft mbH</t>
  </si>
  <si>
    <t>Formaggi Fortini s.r.l.</t>
  </si>
  <si>
    <t>Norske Meierier</t>
  </si>
  <si>
    <t>Bigfoot Breweries</t>
  </si>
  <si>
    <t>Svensk Sjöföda AB</t>
  </si>
  <si>
    <t>Aux joyeux ecclésiastiques</t>
  </si>
  <si>
    <t>New England Seafood Cannery</t>
  </si>
  <si>
    <t>Leka Trading</t>
  </si>
  <si>
    <t>Lyngbysild</t>
  </si>
  <si>
    <t>Zaanse Snoepfabriek</t>
  </si>
  <si>
    <t>Karkki Oy</t>
  </si>
  <si>
    <t>G'day, Mate</t>
  </si>
  <si>
    <t>Ma Maison</t>
  </si>
  <si>
    <t>Pasta Buttini s.r.l.</t>
  </si>
  <si>
    <t>Escargots Nouveaux</t>
  </si>
  <si>
    <t>Gai pâturage</t>
  </si>
  <si>
    <t>Forêts d'érables</t>
  </si>
  <si>
    <t>Singapore</t>
  </si>
  <si>
    <t>Japan</t>
  </si>
  <si>
    <t>Nancy</t>
  </si>
  <si>
    <t>Andrew</t>
  </si>
  <si>
    <t>Janet</t>
  </si>
  <si>
    <t>Margaret</t>
  </si>
  <si>
    <t>Steven</t>
  </si>
  <si>
    <t>Michael</t>
  </si>
  <si>
    <t>Robert</t>
  </si>
  <si>
    <t>Laura</t>
  </si>
  <si>
    <t>Anne</t>
  </si>
  <si>
    <t>Davolio</t>
  </si>
  <si>
    <t>Fuller</t>
  </si>
  <si>
    <t>Leverling</t>
  </si>
  <si>
    <t>Peacock</t>
  </si>
  <si>
    <t>Buchanan</t>
  </si>
  <si>
    <t>Suyama</t>
  </si>
  <si>
    <t>King</t>
  </si>
  <si>
    <t>Callahan</t>
  </si>
  <si>
    <t>Dodsworth</t>
  </si>
  <si>
    <t>Team Fuller</t>
  </si>
  <si>
    <t>Team Buchanan</t>
  </si>
  <si>
    <t>Office Team</t>
  </si>
  <si>
    <t>DHL</t>
  </si>
  <si>
    <t>UPS</t>
  </si>
  <si>
    <t>DHL Express</t>
  </si>
  <si>
    <t/>
  </si>
  <si>
    <t>Region</t>
  </si>
  <si>
    <t>OrderID</t>
  </si>
  <si>
    <t>CustomerID</t>
  </si>
  <si>
    <t>ProductID</t>
  </si>
  <si>
    <t>EmployeeID</t>
  </si>
  <si>
    <t>OrderDate</t>
  </si>
  <si>
    <t>ShipDate</t>
  </si>
  <si>
    <t>ShipMode</t>
  </si>
  <si>
    <t>Sales</t>
  </si>
  <si>
    <t>Standardprice</t>
  </si>
  <si>
    <t>SellingPrice</t>
  </si>
  <si>
    <t>Amount</t>
  </si>
  <si>
    <t>Discount</t>
  </si>
  <si>
    <t>ProductName</t>
  </si>
  <si>
    <t>SupplierID</t>
  </si>
  <si>
    <t>PurchasingPrice</t>
  </si>
  <si>
    <t>CustomerCompany</t>
  </si>
  <si>
    <t>CustomerName</t>
  </si>
  <si>
    <t>CustomerZIPCode</t>
  </si>
  <si>
    <t>CustomerCountry</t>
  </si>
  <si>
    <t>Category</t>
  </si>
  <si>
    <t>Europe</t>
  </si>
  <si>
    <t>America</t>
  </si>
  <si>
    <t>Cheese</t>
  </si>
  <si>
    <t>Cookies</t>
  </si>
  <si>
    <t>Fruits</t>
  </si>
  <si>
    <t>Fish</t>
  </si>
  <si>
    <t>Condiments</t>
  </si>
  <si>
    <t>Deserts</t>
  </si>
  <si>
    <t>Drinks</t>
  </si>
  <si>
    <t>Meat</t>
  </si>
  <si>
    <t>France</t>
  </si>
  <si>
    <t>Germany</t>
  </si>
  <si>
    <t>Brazil</t>
  </si>
  <si>
    <t>Belgium</t>
  </si>
  <si>
    <t>Switzerland</t>
  </si>
  <si>
    <t>Austria</t>
  </si>
  <si>
    <t>Mexico</t>
  </si>
  <si>
    <t>Sweden</t>
  </si>
  <si>
    <t>Finland</t>
  </si>
  <si>
    <t>Italy</t>
  </si>
  <si>
    <t>Spain</t>
  </si>
  <si>
    <t>Ireland</t>
  </si>
  <si>
    <t>Canada</t>
  </si>
  <si>
    <t>Denmark</t>
  </si>
  <si>
    <t>Poland</t>
  </si>
  <si>
    <t>Norway</t>
  </si>
  <si>
    <t>Employee Name</t>
  </si>
  <si>
    <t>Employee Surname</t>
  </si>
  <si>
    <t>OfficeCountry</t>
  </si>
  <si>
    <t>Supplier-ID</t>
  </si>
  <si>
    <t>Suppliername</t>
  </si>
  <si>
    <t>Country</t>
  </si>
  <si>
    <t>Australia</t>
  </si>
  <si>
    <t>Netherlands</t>
  </si>
  <si>
    <t>Total Shipped</t>
  </si>
  <si>
    <t>Min</t>
  </si>
  <si>
    <t>Max</t>
  </si>
  <si>
    <t>Average</t>
  </si>
  <si>
    <t>Total Shipment Value</t>
  </si>
  <si>
    <t>Min Order Value</t>
  </si>
  <si>
    <t>Max Order Value</t>
  </si>
  <si>
    <t>Both Objectives Achieved</t>
  </si>
  <si>
    <t>Objectives Achieved</t>
  </si>
  <si>
    <t>At least One Objective Achieved</t>
  </si>
  <si>
    <t>Actual Vs Target</t>
  </si>
  <si>
    <t>Total Sales = (Amount * Selling Price)</t>
  </si>
  <si>
    <t>Ctr+shift+enter to get the array</t>
  </si>
  <si>
    <t>Use Array Functions</t>
  </si>
  <si>
    <t>Year</t>
  </si>
  <si>
    <t>Revenue</t>
  </si>
  <si>
    <t>Compound Annual Growth Rate</t>
  </si>
  <si>
    <t>OrderYear</t>
  </si>
  <si>
    <t>Annual Growth Rate</t>
  </si>
  <si>
    <t>Validate Answer</t>
  </si>
  <si>
    <t>OrderMonth</t>
  </si>
  <si>
    <t>Month</t>
  </si>
  <si>
    <t>Days w/Orders</t>
  </si>
  <si>
    <t># Numbers of Orders</t>
  </si>
  <si>
    <t># of Orders</t>
  </si>
  <si>
    <t>Order Value</t>
  </si>
  <si>
    <t>Total Order Value</t>
  </si>
  <si>
    <t>Quantity Ordered</t>
  </si>
  <si>
    <t>Average Order Quantity</t>
  </si>
  <si>
    <t>Average Order Value</t>
  </si>
  <si>
    <t>Target Order Quantity</t>
  </si>
  <si>
    <t>Target Ordert Value</t>
  </si>
  <si>
    <t>Total Orders Quantity</t>
  </si>
  <si>
    <t>Target Order Quantity Achieved</t>
  </si>
  <si>
    <t>Target Order Value Acheived</t>
  </si>
  <si>
    <t>Actual Total Order Was</t>
  </si>
  <si>
    <t>Actual Total Order Value Was</t>
  </si>
  <si>
    <t>WeekNumber</t>
  </si>
  <si>
    <t>DayOfWeek</t>
  </si>
  <si>
    <t>Day of Week</t>
  </si>
  <si>
    <t>Day w/Orders</t>
  </si>
  <si>
    <t>Sunday</t>
  </si>
  <si>
    <t>Monday</t>
  </si>
  <si>
    <t>Tuesday</t>
  </si>
  <si>
    <t>Wednesday</t>
  </si>
  <si>
    <t>Thursday</t>
  </si>
  <si>
    <t>Friday</t>
  </si>
  <si>
    <t>Saturday</t>
  </si>
  <si>
    <t>Averages</t>
  </si>
  <si>
    <t>Quantity</t>
  </si>
  <si>
    <t>Mean</t>
  </si>
  <si>
    <t>Median</t>
  </si>
  <si>
    <t>Mode</t>
  </si>
  <si>
    <t>Customer</t>
  </si>
  <si>
    <t>Order ID</t>
  </si>
  <si>
    <t>Selling Price</t>
  </si>
  <si>
    <t>Employee</t>
  </si>
  <si>
    <t>Bins</t>
  </si>
  <si>
    <t>Frequency</t>
  </si>
  <si>
    <t>Days of Week</t>
  </si>
  <si>
    <t>Avg Daily Revenue</t>
  </si>
  <si>
    <t>% of Orders</t>
  </si>
  <si>
    <t>Avg Monthly Revenue</t>
  </si>
  <si>
    <t>Using Count</t>
  </si>
  <si>
    <t>Using Sum</t>
  </si>
  <si>
    <t>Using CountIF and SumIF</t>
  </si>
  <si>
    <t>Using Min, Max and Average</t>
  </si>
  <si>
    <t>Using IF, AND and OR</t>
  </si>
  <si>
    <t>Using SumIF</t>
  </si>
  <si>
    <t>Using CAGR</t>
  </si>
  <si>
    <t>Using CountIF</t>
  </si>
  <si>
    <t>Using Bin and Frequency</t>
  </si>
  <si>
    <t>Using IFERROR</t>
  </si>
  <si>
    <t>Using Vlookup</t>
  </si>
  <si>
    <t>Order</t>
  </si>
  <si>
    <t>Using Named Array</t>
  </si>
  <si>
    <t>Unique Category</t>
  </si>
  <si>
    <t>Unique Shipping Mode</t>
  </si>
  <si>
    <t>Unique Countries</t>
  </si>
  <si>
    <t>-&gt;data-&gt; Remove Duplicates</t>
  </si>
  <si>
    <t>Sum of Sales</t>
  </si>
  <si>
    <t>Sum of Amount</t>
  </si>
  <si>
    <t>Row Labels</t>
  </si>
  <si>
    <t>Grand Total</t>
  </si>
  <si>
    <t>Column Labels</t>
  </si>
  <si>
    <t>Total Sum of Sales</t>
  </si>
  <si>
    <t>Total 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</si>
</sst>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409]* #,##0.00_);_([$$-409]* \(#,##0.00\);_([$$-409]* &quot;-&quot;??_);_(@_)"/>
    <numFmt numFmtId="165" formatCode="_(* #,##0_);_(* \(#,##0\);_(* &quot;-&quot;??_);_(@_)"/>
    <numFmt numFmtId="166" formatCode="_-[$£-809]* #,##0.00_-;\-[$£-809]* #,##0.00_-;_-[$£-809]* &quot;-&quot;??_-;_-@_-"/>
    <numFmt numFmtId="170" formatCode="_([$$-409]* #,##0_);_([$$-409]* \(#,##0\);_([$$-409]* &quot;-&quot;??_);_(@_)"/>
    <numFmt numFmtId="171" formatCode="&quot;$&quot;#,##0.00"/>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8"/>
      <name val="Calibri"/>
      <family val="2"/>
      <scheme val="minor"/>
    </font>
  </fonts>
  <fills count="8">
    <fill>
      <patternFill patternType="none"/>
    </fill>
    <fill>
      <patternFill patternType="gray125"/>
    </fill>
    <fill>
      <patternFill patternType="solid">
        <fgColor theme="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00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indexed="64"/>
      </bottom>
      <diagonal/>
    </border>
    <border>
      <left/>
      <right/>
      <top style="thin">
        <color indexed="64"/>
      </top>
      <bottom/>
      <diagonal/>
    </border>
    <border>
      <left style="thin">
        <color auto="1"/>
      </left>
      <right style="thin">
        <color auto="1"/>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s>
  <cellStyleXfs count="3">
    <xf numFmtId="0" fontId="0" fillId="0" borderId="0"/>
    <xf numFmtId="9" fontId="2" fillId="0" borderId="0" applyFont="0" applyFill="0" applyBorder="0" applyAlignment="0" applyProtection="0"/>
    <xf numFmtId="43" fontId="2" fillId="0" borderId="0" applyFont="0" applyFill="0" applyBorder="0" applyAlignment="0" applyProtection="0"/>
  </cellStyleXfs>
  <cellXfs count="41">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2" fontId="0" fillId="0" borderId="0" xfId="0" applyNumberFormat="1"/>
    <xf numFmtId="2" fontId="1" fillId="0" borderId="1" xfId="0" applyNumberFormat="1" applyFont="1" applyBorder="1" applyAlignment="1">
      <alignment horizontal="center" vertical="top"/>
    </xf>
    <xf numFmtId="2" fontId="1" fillId="0" borderId="2" xfId="0" applyNumberFormat="1" applyFont="1" applyBorder="1" applyAlignment="1">
      <alignment horizontal="center" vertical="top"/>
    </xf>
    <xf numFmtId="2" fontId="1" fillId="0" borderId="1" xfId="1" applyNumberFormat="1" applyFont="1" applyBorder="1" applyAlignment="1">
      <alignment horizontal="center" vertical="top"/>
    </xf>
    <xf numFmtId="2" fontId="0" fillId="0" borderId="0" xfId="1" applyNumberFormat="1" applyFont="1"/>
    <xf numFmtId="0" fontId="4" fillId="0" borderId="0" xfId="0" applyFont="1"/>
    <xf numFmtId="0" fontId="4" fillId="0" borderId="3" xfId="0" applyFont="1" applyBorder="1"/>
    <xf numFmtId="0" fontId="3" fillId="0" borderId="4" xfId="0" applyFont="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49" fontId="0" fillId="0" borderId="0" xfId="0" applyNumberFormat="1"/>
    <xf numFmtId="0" fontId="5" fillId="2" borderId="0" xfId="0" applyFont="1" applyFill="1"/>
    <xf numFmtId="0" fontId="0" fillId="3" borderId="0" xfId="0" applyFill="1"/>
    <xf numFmtId="164" fontId="0" fillId="3" borderId="0" xfId="0" applyNumberFormat="1" applyFill="1"/>
    <xf numFmtId="165" fontId="0" fillId="3" borderId="0" xfId="2" applyNumberFormat="1" applyFont="1" applyFill="1"/>
    <xf numFmtId="1" fontId="0" fillId="3" borderId="0" xfId="0" applyNumberFormat="1" applyFill="1"/>
    <xf numFmtId="0" fontId="0" fillId="4" borderId="0" xfId="0" applyFill="1"/>
    <xf numFmtId="0" fontId="0" fillId="5" borderId="5" xfId="0" applyFont="1" applyFill="1" applyBorder="1"/>
    <xf numFmtId="0" fontId="0" fillId="5" borderId="6" xfId="0" applyFont="1" applyFill="1" applyBorder="1"/>
    <xf numFmtId="0" fontId="0" fillId="6" borderId="5" xfId="0" applyFont="1" applyFill="1" applyBorder="1"/>
    <xf numFmtId="0" fontId="0" fillId="6" borderId="6" xfId="0" applyFont="1" applyFill="1" applyBorder="1"/>
    <xf numFmtId="165" fontId="0" fillId="3" borderId="0" xfId="0" applyNumberFormat="1" applyFill="1"/>
    <xf numFmtId="0" fontId="0" fillId="6" borderId="7" xfId="0" applyFont="1" applyFill="1" applyBorder="1"/>
    <xf numFmtId="0" fontId="0" fillId="5" borderId="7" xfId="0" applyFont="1" applyFill="1" applyBorder="1"/>
    <xf numFmtId="166" fontId="0" fillId="0" borderId="0" xfId="0" applyNumberFormat="1"/>
    <xf numFmtId="0" fontId="5" fillId="7" borderId="0" xfId="0" applyFont="1" applyFill="1"/>
    <xf numFmtId="1" fontId="1" fillId="0" borderId="1" xfId="0" applyNumberFormat="1" applyFont="1" applyBorder="1" applyAlignment="1">
      <alignment horizontal="center" vertical="top"/>
    </xf>
    <xf numFmtId="1" fontId="0" fillId="0" borderId="0" xfId="0" applyNumberFormat="1"/>
    <xf numFmtId="9" fontId="0" fillId="3" borderId="0" xfId="1" applyFont="1" applyFill="1"/>
    <xf numFmtId="164" fontId="0" fillId="0" borderId="0" xfId="0" applyNumberFormat="1"/>
    <xf numFmtId="170" fontId="0" fillId="3" borderId="0" xfId="0" applyNumberFormat="1" applyFill="1"/>
    <xf numFmtId="9" fontId="0" fillId="0" borderId="0" xfId="1" applyFont="1"/>
    <xf numFmtId="0" fontId="0" fillId="0" borderId="0" xfId="0" quotePrefix="1"/>
    <xf numFmtId="0" fontId="0" fillId="0" borderId="0" xfId="0" pivotButton="1"/>
    <xf numFmtId="0" fontId="0" fillId="0" borderId="0" xfId="0" applyAlignment="1">
      <alignment horizontal="left"/>
    </xf>
    <xf numFmtId="171" fontId="0" fillId="0" borderId="0" xfId="0" applyNumberFormat="1"/>
    <xf numFmtId="3" fontId="0" fillId="0" borderId="0" xfId="0" applyNumberFormat="1"/>
  </cellXfs>
  <cellStyles count="3">
    <cellStyle name="Comma" xfId="2" builtinId="3"/>
    <cellStyle name="Normal" xfId="0" builtinId="0"/>
    <cellStyle name="Percent" xfId="1" builtinId="5"/>
  </cellStyles>
  <dxfs count="26">
    <dxf>
      <numFmt numFmtId="1" formatCode="0"/>
    </dxf>
    <dxf>
      <numFmt numFmtId="1" formatCode="0"/>
    </dxf>
    <dxf>
      <numFmt numFmtId="1" formatCode="0"/>
    </dxf>
    <dxf>
      <numFmt numFmtId="1" formatCode="0"/>
    </dxf>
    <dxf>
      <border outline="0">
        <top style="thin">
          <color auto="1"/>
        </top>
      </border>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border outline="0">
        <top style="thin">
          <color auto="1"/>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2" formatCode="0.00"/>
    </dxf>
    <dxf>
      <font>
        <b val="0"/>
        <i val="0"/>
        <strike val="0"/>
        <condense val="0"/>
        <extend val="0"/>
        <outline val="0"/>
        <shadow val="0"/>
        <u val="none"/>
        <vertAlign val="baseline"/>
        <sz val="11"/>
        <color theme="1"/>
        <name val="Calibri"/>
        <family val="2"/>
        <scheme val="minor"/>
      </font>
      <numFmt numFmtId="2" formatCode="0.00"/>
    </dxf>
    <dxf>
      <numFmt numFmtId="2" formatCode="0.00"/>
    </dxf>
    <dxf>
      <numFmt numFmtId="2" formatCode="0.00"/>
    </dxf>
    <dxf>
      <numFmt numFmtId="2" formatCode="0.00"/>
    </dxf>
    <dxf>
      <numFmt numFmtId="30" formatCode="@"/>
    </dxf>
    <dxf>
      <numFmt numFmtId="19" formatCode="m/d/yyyy"/>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9</xdr:col>
      <xdr:colOff>670560</xdr:colOff>
      <xdr:row>0</xdr:row>
      <xdr:rowOff>144780</xdr:rowOff>
    </xdr:from>
    <xdr:to>
      <xdr:col>12</xdr:col>
      <xdr:colOff>205740</xdr:colOff>
      <xdr:row>14</xdr:row>
      <xdr:rowOff>51435</xdr:rowOff>
    </xdr:to>
    <mc:AlternateContent xmlns:mc="http://schemas.openxmlformats.org/markup-compatibility/2006">
      <mc:Choice xmlns:a14="http://schemas.microsoft.com/office/drawing/2010/main" Requires="a14">
        <xdr:graphicFrame macro="">
          <xdr:nvGraphicFramePr>
            <xdr:cNvPr id="2" name="ProductName">
              <a:extLst>
                <a:ext uri="{FF2B5EF4-FFF2-40B4-BE49-F238E27FC236}">
                  <a16:creationId xmlns:a16="http://schemas.microsoft.com/office/drawing/2014/main" id="{548B4D87-67A6-FF19-1286-736DA7CA43C4}"/>
                </a:ext>
              </a:extLst>
            </xdr:cNvPr>
            <xdr:cNvGraphicFramePr/>
          </xdr:nvGraphicFramePr>
          <xdr:xfrm>
            <a:off x="0" y="0"/>
            <a:ext cx="0" cy="0"/>
          </xdr:xfrm>
          <a:graphic>
            <a:graphicData uri="http://schemas.microsoft.com/office/drawing/2010/slicer">
              <sle:slicer xmlns:sle="http://schemas.microsoft.com/office/drawing/2010/slicer" name="ProductName"/>
            </a:graphicData>
          </a:graphic>
        </xdr:graphicFrame>
      </mc:Choice>
      <mc:Fallback>
        <xdr:sp macro="" textlink="">
          <xdr:nvSpPr>
            <xdr:cNvPr id="0" name=""/>
            <xdr:cNvSpPr>
              <a:spLocks noTextEdit="1"/>
            </xdr:cNvSpPr>
          </xdr:nvSpPr>
          <xdr:spPr>
            <a:xfrm>
              <a:off x="8496300" y="1447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lano" refreshedDate="45591.823230671296" createdVersion="8" refreshedVersion="8" minRefreshableVersion="3" recordCount="2155" xr:uid="{89B5A374-290F-4D77-8F1D-976F3E4B9021}">
  <cacheSource type="worksheet">
    <worksheetSource name="Order"/>
  </cacheSource>
  <cacheFields count="25">
    <cacheField name="OrderID" numFmtId="0">
      <sharedItems containsSemiMixedTypes="0" containsString="0" containsNumber="1" containsInteger="1" minValue="10248" maxValue="11077"/>
    </cacheField>
    <cacheField name="CustomerID" numFmtId="0">
      <sharedItems/>
    </cacheField>
    <cacheField name="ProductID" numFmtId="0">
      <sharedItems containsSemiMixedTypes="0" containsString="0" containsNumber="1" containsInteger="1" minValue="1" maxValue="77"/>
    </cacheField>
    <cacheField name="EmployeeID" numFmtId="0">
      <sharedItems containsSemiMixedTypes="0" containsString="0" containsNumber="1" containsInteger="1" minValue="1" maxValue="9"/>
    </cacheField>
    <cacheField name="OrderDate" numFmtId="14">
      <sharedItems containsSemiMixedTypes="0" containsNonDate="0" containsDate="1" containsString="0" minDate="2020-07-04T00:00:00" maxDate="2022-05-07T00:00:00"/>
    </cacheField>
    <cacheField name="OrderYear" numFmtId="1">
      <sharedItems containsSemiMixedTypes="0" containsString="0" containsNumber="1" containsInteger="1" minValue="2020" maxValue="2022" count="3">
        <n v="2020"/>
        <n v="2021"/>
        <n v="2022"/>
      </sharedItems>
    </cacheField>
    <cacheField name="OrderMonth" numFmtId="1">
      <sharedItems containsSemiMixedTypes="0" containsString="0" containsNumber="1" containsInteger="1" minValue="1" maxValue="12"/>
    </cacheField>
    <cacheField name="WeekNumber" numFmtId="1">
      <sharedItems containsSemiMixedTypes="0" containsString="0" containsNumber="1" containsInteger="1" minValue="1" maxValue="7"/>
    </cacheField>
    <cacheField name="DayOfWeek" numFmtId="1">
      <sharedItems/>
    </cacheField>
    <cacheField name="ShipDate" numFmtId="49">
      <sharedItems containsBlank="1" containsMixedTypes="1" containsNumber="1" containsInteger="1" minValue="20200710" maxValue="20220506"/>
    </cacheField>
    <cacheField name="ShipMode" numFmtId="0">
      <sharedItems/>
    </cacheField>
    <cacheField name="Sales" numFmtId="2">
      <sharedItems containsSemiMixedTypes="0" containsString="0" containsNumber="1" minValue="6" maxValue="15810"/>
    </cacheField>
    <cacheField name="Standardprice" numFmtId="2">
      <sharedItems containsSemiMixedTypes="0" containsString="0" containsNumber="1" minValue="2.5" maxValue="263.5"/>
    </cacheField>
    <cacheField name="SellingPrice" numFmtId="2">
      <sharedItems containsSemiMixedTypes="0" containsString="0" containsNumber="1" minValue="1.875" maxValue="263.5"/>
    </cacheField>
    <cacheField name="Amount" numFmtId="0">
      <sharedItems containsSemiMixedTypes="0" containsString="0" containsNumber="1" containsInteger="1" minValue="1" maxValue="130"/>
    </cacheField>
    <cacheField name="Discount" numFmtId="2">
      <sharedItems containsSemiMixedTypes="0" containsString="0" containsNumber="1" minValue="0" maxValue="0.25"/>
    </cacheField>
    <cacheField name="ProductName" numFmtId="0">
      <sharedItems count="77">
        <s v="Queso Cabrales"/>
        <s v="Singaporean Hokkien Fried Mee"/>
        <s v="Mozzarella di Giovanni"/>
        <s v="Tofu"/>
        <s v="Manjimup Dried Apples"/>
        <s v="Jack's New England Clam Chowder"/>
        <s v="Louisiana Fiery Hot Pepper Sauce"/>
        <s v="Gustaf's Knäckebröd"/>
        <s v="Ravioli Angelo"/>
        <s v="Sir Rodney's Marmalade"/>
        <s v="Geitost"/>
        <s v="Camembert Pierrot"/>
        <s v="Gorgonzola Telino"/>
        <s v="Chartreuse verte"/>
        <s v="Maxilaku"/>
        <s v="Guaraná Fantástica"/>
        <s v="Pâté chinois"/>
        <s v="Longlife Tofu"/>
        <s v="Chang"/>
        <s v="Pavlova"/>
        <s v="Inlagd Sill"/>
        <s v="Raclette Courdavault"/>
        <s v="Perth Pasties"/>
        <s v="Original Frankfurter grüne Soße"/>
        <s v="Schoggi Schokolade"/>
        <s v="Chef Anton's Gumbo Mix"/>
        <s v="Mascarpone Fabioli"/>
        <s v="Sir Rodney's Scones"/>
        <s v="Gravad lax"/>
        <s v="Tarte au sucre"/>
        <s v="Outback Lager"/>
        <s v="Steeleye Stout"/>
        <s v="Uncle Bob's Organic Dried Pears"/>
        <s v="Gnocchi di nonna Alice"/>
        <s v="Nord-Ost Matjeshering"/>
        <s v="Alice Mutton"/>
        <s v="Queso Manchego La Pastora"/>
        <s v="Boston Crab Meat"/>
        <s v="Lakkalikööri"/>
        <s v="Thüringer Rostbratwurst"/>
        <s v="Ipoh Coffee"/>
        <s v="Ikura"/>
        <s v="Flotemysost"/>
        <s v="Konbu"/>
        <s v="Rössle Sauerkraut"/>
        <s v="Gula Malacca"/>
        <s v="Vegie-spread"/>
        <s v="Röd Kaviar"/>
        <s v="Rhönbräu Klosterbier"/>
        <s v="Teatime Chocolate Biscuits"/>
        <s v="Genen Shouyu"/>
        <s v="Laughing Lumberjack Lager"/>
        <s v="Chai"/>
        <s v="Sasquatch Ale"/>
        <s v="Spegesild"/>
        <s v="Tourtière"/>
        <s v="Scottish Longbreads"/>
        <s v="Aniseed Syrup"/>
        <s v="Wimmers gute Semmelknödel"/>
        <s v="Carnarvon Tigers"/>
        <s v="Gudbrandsdalsost"/>
        <s v="Louisiana Hot Spiced Okra"/>
        <s v="Chef Anton's Cajun Seasoning"/>
        <s v="Grandma's Boysenberry Spread"/>
        <s v="Escargots de Bourgogne"/>
        <s v="Filo Mix"/>
        <s v="NuNuCa Nuß-Nougat-Creme"/>
        <s v="Côte de Blaye"/>
        <s v="Gumbär Gummibärchen"/>
        <s v="Zaanse koeken"/>
        <s v="Tunnbröd"/>
        <s v="Northwoods Cranberry Sauce"/>
        <s v="Valkoinen suklaa"/>
        <s v="Rogede sild"/>
        <s v="Chocolade"/>
        <s v="Sirop d'érable"/>
        <s v="Mishi Kobe Niku"/>
      </sharedItems>
    </cacheField>
    <cacheField name="SupplierID" numFmtId="0">
      <sharedItems containsSemiMixedTypes="0" containsString="0" containsNumber="1" containsInteger="1" minValue="1" maxValue="29"/>
    </cacheField>
    <cacheField name="PurchasingPrice" numFmtId="2">
      <sharedItems containsSemiMixedTypes="0" containsString="0" containsNumber="1" minValue="1.3985746153494198" maxValue="194.17724636053271"/>
    </cacheField>
    <cacheField name="CustomerCompany" numFmtId="0">
      <sharedItems/>
    </cacheField>
    <cacheField name="CustomerName" numFmtId="0">
      <sharedItems/>
    </cacheField>
    <cacheField name="CustomerZIPCode" numFmtId="0">
      <sharedItems containsBlank="1"/>
    </cacheField>
    <cacheField name="Region" numFmtId="0">
      <sharedItems count="2">
        <s v="Europe"/>
        <s v="America"/>
      </sharedItems>
    </cacheField>
    <cacheField name="CustomerCountry" numFmtId="0">
      <sharedItems containsMixedTypes="1" containsNumber="1" containsInteger="1" minValue="0" maxValue="0"/>
    </cacheField>
    <cacheField name="Category" numFmtId="0">
      <sharedItems count="8">
        <s v="Cheese"/>
        <s v="Cookies"/>
        <s v="Fruits"/>
        <s v="Fish"/>
        <s v="Condiments"/>
        <s v="Deserts"/>
        <s v="Drinks"/>
        <s v="Meat"/>
      </sharedItems>
    </cacheField>
  </cacheFields>
  <extLst>
    <ext xmlns:x14="http://schemas.microsoft.com/office/spreadsheetml/2009/9/main" uri="{725AE2AE-9491-48be-B2B4-4EB974FC3084}">
      <x14:pivotCacheDefinition pivotCacheId="595239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5">
  <r>
    <n v="10248"/>
    <s v="VINET"/>
    <n v="11"/>
    <n v="5"/>
    <d v="2020-07-04T00:00:00"/>
    <x v="0"/>
    <n v="7"/>
    <n v="7"/>
    <s v="Saturday"/>
    <n v="20200716"/>
    <s v="UPS"/>
    <n v="252"/>
    <n v="21"/>
    <n v="21"/>
    <n v="12"/>
    <n v="0"/>
    <x v="0"/>
    <n v="5"/>
    <n v="7.3815383533820462"/>
    <s v="Vins et alcools Chevalier"/>
    <s v="Paul Henriot"/>
    <s v="51100"/>
    <x v="0"/>
    <s v="France"/>
    <x v="0"/>
  </r>
  <r>
    <n v="10248"/>
    <s v="VINET"/>
    <n v="42"/>
    <n v="5"/>
    <d v="2020-07-04T00:00:00"/>
    <x v="0"/>
    <n v="7"/>
    <n v="7"/>
    <s v="Saturday"/>
    <n v="20200716"/>
    <s v="UPS"/>
    <n v="140"/>
    <n v="14"/>
    <n v="14"/>
    <n v="10"/>
    <n v="0"/>
    <x v="1"/>
    <n v="20"/>
    <n v="10.762412487567216"/>
    <s v="Vins et alcools Chevalier"/>
    <s v="Paul Henriot"/>
    <s v="51100"/>
    <x v="0"/>
    <s v="France"/>
    <x v="1"/>
  </r>
  <r>
    <n v="10248"/>
    <s v="VINET"/>
    <n v="72"/>
    <n v="5"/>
    <d v="2020-07-04T00:00:00"/>
    <x v="0"/>
    <n v="7"/>
    <n v="7"/>
    <s v="Saturday"/>
    <n v="20200710"/>
    <s v="UPS"/>
    <n v="174"/>
    <n v="34.799999999999997"/>
    <n v="34.799999999999997"/>
    <n v="5"/>
    <n v="0"/>
    <x v="2"/>
    <n v="14"/>
    <n v="14.902797245173618"/>
    <s v="Vins et alcools Chevalier"/>
    <s v="Paul Henriot"/>
    <s v="51100"/>
    <x v="0"/>
    <s v="France"/>
    <x v="0"/>
  </r>
  <r>
    <n v="10249"/>
    <s v="TOMSP"/>
    <n v="14"/>
    <n v="6"/>
    <d v="2020-07-05T00:00:00"/>
    <x v="0"/>
    <n v="7"/>
    <n v="1"/>
    <s v="Sunday"/>
    <n v="20200710"/>
    <s v="DHL Express"/>
    <n v="209.25"/>
    <n v="23.25"/>
    <n v="23.25"/>
    <n v="9"/>
    <n v="0"/>
    <x v="3"/>
    <n v="6"/>
    <n v="19.281771520737859"/>
    <s v="Toms Spezialitäten"/>
    <s v="Karin Josephs"/>
    <s v="44087"/>
    <x v="0"/>
    <s v="Germany"/>
    <x v="2"/>
  </r>
  <r>
    <n v="10249"/>
    <s v="TOMSP"/>
    <n v="51"/>
    <n v="6"/>
    <d v="2020-07-05T00:00:00"/>
    <x v="0"/>
    <n v="7"/>
    <n v="1"/>
    <s v="Sunday"/>
    <n v="20200712"/>
    <s v="DHL Express"/>
    <n v="2020"/>
    <n v="53"/>
    <n v="53"/>
    <n v="40"/>
    <n v="0"/>
    <x v="4"/>
    <n v="24"/>
    <n v="18.835525116961144"/>
    <s v="Toms Spezialitäten"/>
    <s v="Karin Josephs"/>
    <s v="44087"/>
    <x v="0"/>
    <s v="Germany"/>
    <x v="2"/>
  </r>
  <r>
    <n v="10250"/>
    <s v="HANAR"/>
    <n v="41"/>
    <n v="4"/>
    <d v="2020-07-08T00:00:00"/>
    <x v="0"/>
    <n v="7"/>
    <n v="4"/>
    <s v="Wednesday"/>
    <n v="20200712"/>
    <s v="DHL"/>
    <n v="96.5"/>
    <n v="9.65"/>
    <n v="9.65"/>
    <n v="10"/>
    <n v="0"/>
    <x v="5"/>
    <n v="19"/>
    <n v="6.0463867884479576"/>
    <s v="Hanari Carnes"/>
    <s v="Mario Pontes"/>
    <s v="05454-876"/>
    <x v="1"/>
    <s v="Brazil"/>
    <x v="3"/>
  </r>
  <r>
    <n v="10250"/>
    <s v="HANAR"/>
    <n v="51"/>
    <n v="4"/>
    <d v="2020-07-08T00:00:00"/>
    <x v="0"/>
    <n v="7"/>
    <n v="4"/>
    <s v="Wednesday"/>
    <n v="20200712"/>
    <s v="DHL"/>
    <n v="1576.7499889433384"/>
    <n v="53"/>
    <n v="45.049999684095383"/>
    <n v="35"/>
    <n v="0.15000000596046451"/>
    <x v="4"/>
    <n v="24"/>
    <n v="18.835525116961144"/>
    <s v="Hanari Carnes"/>
    <s v="Mario Pontes"/>
    <s v="05454-876"/>
    <x v="1"/>
    <s v="Brazil"/>
    <x v="2"/>
  </r>
  <r>
    <n v="10250"/>
    <s v="HANAR"/>
    <n v="65"/>
    <n v="4"/>
    <d v="2020-07-08T00:00:00"/>
    <x v="0"/>
    <n v="7"/>
    <n v="4"/>
    <s v="Wednesday"/>
    <n v="20200715"/>
    <s v="DHL"/>
    <n v="268.38749811798334"/>
    <n v="21.05"/>
    <n v="17.892499874532223"/>
    <n v="15"/>
    <n v="0.15000000596046451"/>
    <x v="6"/>
    <n v="2"/>
    <n v="12.356901002694999"/>
    <s v="Hanari Carnes"/>
    <s v="Mario Pontes"/>
    <s v="05454-876"/>
    <x v="1"/>
    <s v="Brazil"/>
    <x v="4"/>
  </r>
  <r>
    <n v="10251"/>
    <s v="VICTE"/>
    <n v="22"/>
    <n v="3"/>
    <d v="2020-07-08T00:00:00"/>
    <x v="0"/>
    <n v="7"/>
    <n v="4"/>
    <s v="Wednesday"/>
    <n v="20200715"/>
    <s v="DHL Express"/>
    <n v="119.69999990612268"/>
    <n v="21"/>
    <n v="19.949999984353781"/>
    <n v="6"/>
    <n v="5.000000074505806E-2"/>
    <x v="7"/>
    <n v="9"/>
    <n v="6.5214240951904641"/>
    <s v="Victuailles en stock"/>
    <s v="Mary Saveley"/>
    <s v="69004"/>
    <x v="0"/>
    <s v="France"/>
    <x v="1"/>
  </r>
  <r>
    <n v="10251"/>
    <s v="VICTE"/>
    <n v="57"/>
    <n v="3"/>
    <d v="2020-07-08T00:00:00"/>
    <x v="0"/>
    <n v="7"/>
    <n v="4"/>
    <s v="Wednesday"/>
    <n v="20200715"/>
    <s v="DHL Express"/>
    <n v="277.87499978207052"/>
    <n v="19.5"/>
    <n v="18.524999985471368"/>
    <n v="15"/>
    <n v="5.000000074505806E-2"/>
    <x v="8"/>
    <n v="26"/>
    <n v="13.98469118449494"/>
    <s v="Victuailles en stock"/>
    <s v="Mary Saveley"/>
    <s v="69004"/>
    <x v="0"/>
    <s v="France"/>
    <x v="1"/>
  </r>
  <r>
    <n v="10251"/>
    <s v="VICTE"/>
    <n v="65"/>
    <n v="3"/>
    <d v="2020-07-08T00:00:00"/>
    <x v="0"/>
    <n v="7"/>
    <n v="4"/>
    <s v="Wednesday"/>
    <n v="20200711"/>
    <s v="DHL Express"/>
    <n v="421"/>
    <n v="21.05"/>
    <n v="21.05"/>
    <n v="20"/>
    <n v="0"/>
    <x v="6"/>
    <n v="2"/>
    <n v="12.356901002694999"/>
    <s v="Victuailles en stock"/>
    <s v="Mary Saveley"/>
    <s v="69004"/>
    <x v="0"/>
    <s v="France"/>
    <x v="4"/>
  </r>
  <r>
    <n v="10252"/>
    <s v="SUPRD"/>
    <n v="20"/>
    <n v="4"/>
    <d v="2020-07-09T00:00:00"/>
    <x v="0"/>
    <n v="7"/>
    <n v="5"/>
    <s v="Thursday"/>
    <n v="20200711"/>
    <s v="DHL"/>
    <n v="3077.9999975860119"/>
    <n v="81"/>
    <n v="76.949999939650297"/>
    <n v="40"/>
    <n v="5.000000074505806E-2"/>
    <x v="9"/>
    <n v="8"/>
    <n v="57.815472307491099"/>
    <s v="Suprêmes délices"/>
    <s v="Pascale Cartrain"/>
    <s v="B-6000"/>
    <x v="0"/>
    <s v="Belgium"/>
    <x v="5"/>
  </r>
  <r>
    <n v="10252"/>
    <s v="SUPRD"/>
    <n v="33"/>
    <n v="4"/>
    <d v="2020-07-09T00:00:00"/>
    <x v="0"/>
    <n v="7"/>
    <n v="5"/>
    <s v="Thursday"/>
    <n v="20200711"/>
    <s v="DHL"/>
    <n v="59.374999953433871"/>
    <n v="2.5"/>
    <n v="2.3749999981373549"/>
    <n v="25"/>
    <n v="5.000000074505806E-2"/>
    <x v="10"/>
    <n v="15"/>
    <n v="1.3985746153494198"/>
    <s v="Suprêmes délices"/>
    <s v="Pascale Cartrain"/>
    <s v="B-6000"/>
    <x v="0"/>
    <s v="Belgium"/>
    <x v="0"/>
  </r>
  <r>
    <n v="10252"/>
    <s v="SUPRD"/>
    <n v="60"/>
    <n v="4"/>
    <d v="2020-07-09T00:00:00"/>
    <x v="0"/>
    <n v="7"/>
    <n v="5"/>
    <s v="Thursday"/>
    <n v="20200716"/>
    <s v="DHL"/>
    <n v="1360"/>
    <n v="34"/>
    <n v="34"/>
    <n v="40"/>
    <n v="0"/>
    <x v="11"/>
    <n v="28"/>
    <n v="17.186056815854748"/>
    <s v="Suprêmes délices"/>
    <s v="Pascale Cartrain"/>
    <s v="B-6000"/>
    <x v="0"/>
    <s v="Belgium"/>
    <x v="0"/>
  </r>
  <r>
    <n v="10253"/>
    <s v="HANAR"/>
    <n v="31"/>
    <n v="3"/>
    <d v="2020-07-10T00:00:00"/>
    <x v="0"/>
    <n v="7"/>
    <n v="6"/>
    <s v="Friday"/>
    <n v="20200716"/>
    <s v="DHL"/>
    <n v="250"/>
    <n v="12.5"/>
    <n v="12.5"/>
    <n v="20"/>
    <n v="0"/>
    <x v="12"/>
    <n v="14"/>
    <n v="8.9210025428745876"/>
    <s v="Hanari Carnes"/>
    <s v="Mario Pontes"/>
    <s v="05454-876"/>
    <x v="1"/>
    <s v="Brazil"/>
    <x v="0"/>
  </r>
  <r>
    <n v="10253"/>
    <s v="HANAR"/>
    <n v="39"/>
    <n v="3"/>
    <d v="2020-07-10T00:00:00"/>
    <x v="0"/>
    <n v="7"/>
    <n v="6"/>
    <s v="Friday"/>
    <n v="20200716"/>
    <s v="DHL"/>
    <n v="756"/>
    <n v="18"/>
    <n v="18"/>
    <n v="42"/>
    <n v="0"/>
    <x v="13"/>
    <n v="18"/>
    <n v="13.522215154598831"/>
    <s v="Hanari Carnes"/>
    <s v="Mario Pontes"/>
    <s v="05454-876"/>
    <x v="1"/>
    <s v="Brazil"/>
    <x v="6"/>
  </r>
  <r>
    <n v="10253"/>
    <s v="HANAR"/>
    <n v="49"/>
    <n v="3"/>
    <d v="2020-07-10T00:00:00"/>
    <x v="0"/>
    <n v="7"/>
    <n v="6"/>
    <s v="Friday"/>
    <n v="20200723"/>
    <s v="DHL"/>
    <n v="800"/>
    <n v="20"/>
    <n v="20"/>
    <n v="40"/>
    <n v="0"/>
    <x v="14"/>
    <n v="23"/>
    <n v="12.545683485741497"/>
    <s v="Hanari Carnes"/>
    <s v="Mario Pontes"/>
    <s v="05454-876"/>
    <x v="1"/>
    <s v="Brazil"/>
    <x v="5"/>
  </r>
  <r>
    <n v="10254"/>
    <s v="CHOPS"/>
    <n v="24"/>
    <n v="5"/>
    <d v="2020-07-11T00:00:00"/>
    <x v="0"/>
    <n v="7"/>
    <n v="7"/>
    <s v="Saturday"/>
    <n v="20200723"/>
    <s v="DHL"/>
    <n v="57.374999597668648"/>
    <n v="4.5"/>
    <n v="3.8249999731779099"/>
    <n v="15"/>
    <n v="0.15000000596046451"/>
    <x v="15"/>
    <n v="10"/>
    <n v="2.1230577042655105"/>
    <s v="Chop-suey Chinese"/>
    <s v="Yang Wang"/>
    <s v="3012"/>
    <x v="0"/>
    <s v="Switzerland"/>
    <x v="6"/>
  </r>
  <r>
    <n v="10254"/>
    <s v="CHOPS"/>
    <n v="55"/>
    <n v="5"/>
    <d v="2020-07-11T00:00:00"/>
    <x v="0"/>
    <n v="7"/>
    <n v="7"/>
    <s v="Saturday"/>
    <n v="20200723"/>
    <s v="DHL"/>
    <n v="428.3999969959259"/>
    <n v="24"/>
    <n v="20.399999856948853"/>
    <n v="21"/>
    <n v="0.15000000596046451"/>
    <x v="16"/>
    <n v="25"/>
    <n v="18.144678468561601"/>
    <s v="Chop-suey Chinese"/>
    <s v="Yang Wang"/>
    <s v="3012"/>
    <x v="0"/>
    <s v="Switzerland"/>
    <x v="7"/>
  </r>
  <r>
    <n v="10254"/>
    <s v="CHOPS"/>
    <n v="74"/>
    <n v="5"/>
    <d v="2020-07-11T00:00:00"/>
    <x v="0"/>
    <n v="7"/>
    <n v="7"/>
    <s v="Saturday"/>
    <n v="20200715"/>
    <s v="DHL"/>
    <n v="210"/>
    <n v="10"/>
    <n v="10"/>
    <n v="21"/>
    <n v="0"/>
    <x v="17"/>
    <n v="4"/>
    <n v="5.405016256844287"/>
    <s v="Chop-suey Chinese"/>
    <s v="Yang Wang"/>
    <s v="3012"/>
    <x v="0"/>
    <s v="Switzerland"/>
    <x v="2"/>
  </r>
  <r>
    <n v="10255"/>
    <s v="RICSU"/>
    <n v="2"/>
    <n v="9"/>
    <d v="2020-07-12T00:00:00"/>
    <x v="0"/>
    <n v="7"/>
    <n v="1"/>
    <s v="Sunday"/>
    <n v="20200715"/>
    <s v="UPS"/>
    <n v="380"/>
    <n v="19"/>
    <n v="19"/>
    <n v="20"/>
    <n v="0"/>
    <x v="18"/>
    <n v="1"/>
    <n v="9.9064127385757743"/>
    <s v="Richter Supermarkt"/>
    <s v="Michael Holz"/>
    <s v="1203"/>
    <x v="0"/>
    <s v="Switzerland"/>
    <x v="6"/>
  </r>
  <r>
    <n v="10255"/>
    <s v="RICSU"/>
    <n v="16"/>
    <n v="9"/>
    <d v="2020-07-12T00:00:00"/>
    <x v="0"/>
    <n v="7"/>
    <n v="1"/>
    <s v="Sunday"/>
    <n v="20200715"/>
    <s v="UPS"/>
    <n v="610.75"/>
    <n v="17.45"/>
    <n v="17.45"/>
    <n v="35"/>
    <n v="0"/>
    <x v="19"/>
    <n v="7"/>
    <n v="12.75283918323947"/>
    <s v="Richter Supermarkt"/>
    <s v="Michael Holz"/>
    <s v="1203"/>
    <x v="0"/>
    <s v="Switzerland"/>
    <x v="5"/>
  </r>
  <r>
    <n v="10255"/>
    <s v="RICSU"/>
    <n v="36"/>
    <n v="9"/>
    <d v="2020-07-12T00:00:00"/>
    <x v="0"/>
    <n v="7"/>
    <n v="1"/>
    <s v="Sunday"/>
    <n v="20200715"/>
    <s v="UPS"/>
    <n v="475"/>
    <n v="19"/>
    <n v="19"/>
    <n v="25"/>
    <n v="0"/>
    <x v="20"/>
    <n v="17"/>
    <n v="14.515505674132482"/>
    <s v="Richter Supermarkt"/>
    <s v="Michael Holz"/>
    <s v="1203"/>
    <x v="0"/>
    <s v="Switzerland"/>
    <x v="3"/>
  </r>
  <r>
    <n v="10255"/>
    <s v="RICSU"/>
    <n v="59"/>
    <n v="9"/>
    <d v="2020-07-12T00:00:00"/>
    <x v="0"/>
    <n v="7"/>
    <n v="1"/>
    <s v="Sunday"/>
    <n v="20200717"/>
    <s v="UPS"/>
    <n v="1650"/>
    <n v="55"/>
    <n v="55"/>
    <n v="30"/>
    <n v="0"/>
    <x v="21"/>
    <n v="28"/>
    <n v="29.299646906924384"/>
    <s v="Richter Supermarkt"/>
    <s v="Michael Holz"/>
    <s v="1203"/>
    <x v="0"/>
    <s v="Switzerland"/>
    <x v="0"/>
  </r>
  <r>
    <n v="10256"/>
    <s v="WELLI"/>
    <n v="53"/>
    <n v="3"/>
    <d v="2020-07-15T00:00:00"/>
    <x v="0"/>
    <n v="7"/>
    <n v="4"/>
    <s v="Wednesday"/>
    <n v="20200717"/>
    <s v="DHL"/>
    <n v="491.99999999999994"/>
    <n v="32.799999999999997"/>
    <n v="32.799999999999997"/>
    <n v="15"/>
    <n v="0"/>
    <x v="22"/>
    <n v="24"/>
    <n v="11.283141843590998"/>
    <s v="Wellington Importadora"/>
    <s v="Paula Parente"/>
    <s v="08737-363"/>
    <x v="1"/>
    <s v="Brazil"/>
    <x v="7"/>
  </r>
  <r>
    <n v="10256"/>
    <s v="WELLI"/>
    <n v="77"/>
    <n v="3"/>
    <d v="2020-07-15T00:00:00"/>
    <x v="0"/>
    <n v="7"/>
    <n v="4"/>
    <s v="Wednesday"/>
    <n v="20200722"/>
    <s v="DHL"/>
    <n v="156"/>
    <n v="13"/>
    <n v="13"/>
    <n v="12"/>
    <n v="0"/>
    <x v="23"/>
    <n v="12"/>
    <n v="9.7871799999999993"/>
    <s v="Wellington Importadora"/>
    <s v="Paula Parente"/>
    <s v="08737-363"/>
    <x v="1"/>
    <s v="Brazil"/>
    <x v="4"/>
  </r>
  <r>
    <n v="10257"/>
    <s v="HILAA"/>
    <n v="27"/>
    <n v="4"/>
    <d v="2020-07-16T00:00:00"/>
    <x v="0"/>
    <n v="7"/>
    <n v="5"/>
    <s v="Thursday"/>
    <n v="20200722"/>
    <s v="UPS"/>
    <n v="1097.5"/>
    <n v="43.9"/>
    <n v="43.9"/>
    <n v="25"/>
    <n v="0"/>
    <x v="24"/>
    <n v="11"/>
    <n v="33.234373496604114"/>
    <s v="HILARION-Abastos"/>
    <s v="Carlos Hernández"/>
    <s v="5022"/>
    <x v="1"/>
    <s v="Venezuela"/>
    <x v="5"/>
  </r>
  <r>
    <n v="10257"/>
    <s v="HILAA"/>
    <n v="39"/>
    <n v="4"/>
    <d v="2020-07-16T00:00:00"/>
    <x v="0"/>
    <n v="7"/>
    <n v="5"/>
    <s v="Thursday"/>
    <n v="20200722"/>
    <s v="UPS"/>
    <n v="108"/>
    <n v="18"/>
    <n v="18"/>
    <n v="6"/>
    <n v="0"/>
    <x v="13"/>
    <n v="18"/>
    <n v="13.522215154598831"/>
    <s v="HILARION-Abastos"/>
    <s v="Carlos Hernández"/>
    <s v="5022"/>
    <x v="1"/>
    <s v="Venezuela"/>
    <x v="6"/>
  </r>
  <r>
    <n v="10257"/>
    <s v="HILAA"/>
    <n v="77"/>
    <n v="4"/>
    <d v="2020-07-16T00:00:00"/>
    <x v="0"/>
    <n v="7"/>
    <n v="5"/>
    <s v="Thursday"/>
    <n v="20200723"/>
    <s v="UPS"/>
    <n v="195"/>
    <n v="13"/>
    <n v="13"/>
    <n v="15"/>
    <n v="0"/>
    <x v="23"/>
    <n v="12"/>
    <n v="9.7871799999999993"/>
    <s v="HILARION-Abastos"/>
    <s v="Carlos Hernández"/>
    <s v="5022"/>
    <x v="1"/>
    <s v="Venezuela"/>
    <x v="4"/>
  </r>
  <r>
    <n v="10258"/>
    <s v="ERNSH"/>
    <n v="2"/>
    <n v="1"/>
    <d v="2020-07-17T00:00:00"/>
    <x v="0"/>
    <n v="7"/>
    <n v="6"/>
    <s v="Friday"/>
    <n v="20200723"/>
    <s v="DHL Express"/>
    <n v="759.99999716877937"/>
    <n v="19"/>
    <n v="15.199999943375587"/>
    <n v="50"/>
    <n v="0.20000000298023221"/>
    <x v="18"/>
    <n v="1"/>
    <n v="9.9064127385757743"/>
    <s v="Ernst Handel"/>
    <s v="Roland Mendel"/>
    <s v="8010"/>
    <x v="0"/>
    <s v="Austria"/>
    <x v="6"/>
  </r>
  <r>
    <n v="10258"/>
    <s v="ERNSH"/>
    <n v="5"/>
    <n v="1"/>
    <d v="2020-07-17T00:00:00"/>
    <x v="0"/>
    <n v="7"/>
    <n v="6"/>
    <s v="Friday"/>
    <n v="20200723"/>
    <s v="DHL Express"/>
    <n v="1110.1999958641829"/>
    <n v="21.35"/>
    <n v="17.079999936372044"/>
    <n v="65"/>
    <n v="0.20000000298023221"/>
    <x v="25"/>
    <n v="2"/>
    <n v="13.896353834121228"/>
    <s v="Ernst Handel"/>
    <s v="Roland Mendel"/>
    <s v="8010"/>
    <x v="0"/>
    <s v="Austria"/>
    <x v="4"/>
  </r>
  <r>
    <n v="10258"/>
    <s v="ERNSH"/>
    <n v="32"/>
    <n v="1"/>
    <d v="2020-07-17T00:00:00"/>
    <x v="0"/>
    <n v="7"/>
    <n v="6"/>
    <s v="Friday"/>
    <n v="20200725"/>
    <s v="DHL Express"/>
    <n v="153.59999942779541"/>
    <n v="32"/>
    <n v="25.599999904632568"/>
    <n v="6"/>
    <n v="0.20000000298023221"/>
    <x v="26"/>
    <n v="14"/>
    <n v="15.737004602670464"/>
    <s v="Ernst Handel"/>
    <s v="Roland Mendel"/>
    <s v="8010"/>
    <x v="0"/>
    <s v="Austria"/>
    <x v="0"/>
  </r>
  <r>
    <n v="10259"/>
    <s v="CENTC"/>
    <n v="21"/>
    <n v="4"/>
    <d v="2020-07-18T00:00:00"/>
    <x v="0"/>
    <n v="7"/>
    <n v="7"/>
    <s v="Saturday"/>
    <n v="20200725"/>
    <s v="UPS"/>
    <n v="100"/>
    <n v="10"/>
    <n v="10"/>
    <n v="10"/>
    <n v="0"/>
    <x v="27"/>
    <n v="8"/>
    <n v="8.5451596278118238"/>
    <s v="Centro comercial Moctezuma"/>
    <s v="Francisco Chang"/>
    <s v="05022"/>
    <x v="1"/>
    <s v="Mexico"/>
    <x v="5"/>
  </r>
  <r>
    <n v="10259"/>
    <s v="CENTC"/>
    <n v="37"/>
    <n v="4"/>
    <d v="2020-07-18T00:00:00"/>
    <x v="0"/>
    <n v="7"/>
    <n v="7"/>
    <s v="Saturday"/>
    <n v="20200729"/>
    <s v="UPS"/>
    <n v="26"/>
    <n v="26"/>
    <n v="26"/>
    <n v="1"/>
    <n v="0"/>
    <x v="28"/>
    <n v="17"/>
    <n v="19.481444194755529"/>
    <s v="Centro comercial Moctezuma"/>
    <s v="Francisco Chang"/>
    <s v="05022"/>
    <x v="1"/>
    <s v="Mexico"/>
    <x v="3"/>
  </r>
  <r>
    <n v="10260"/>
    <s v="OTTIK"/>
    <n v="41"/>
    <n v="4"/>
    <d v="2020-07-19T00:00:00"/>
    <x v="0"/>
    <n v="7"/>
    <n v="1"/>
    <s v="Sunday"/>
    <n v="20200729"/>
    <s v="DHL Express"/>
    <n v="115.80000000000001"/>
    <n v="9.65"/>
    <n v="7.2375000000000007"/>
    <n v="16"/>
    <n v="0.25"/>
    <x v="5"/>
    <n v="19"/>
    <n v="6.0463867884479576"/>
    <s v="Ottilies Käseladen"/>
    <s v="Henriette Pfalzheim"/>
    <s v="50739"/>
    <x v="0"/>
    <s v="Germany"/>
    <x v="3"/>
  </r>
  <r>
    <n v="10260"/>
    <s v="OTTIK"/>
    <n v="57"/>
    <n v="4"/>
    <d v="2020-07-19T00:00:00"/>
    <x v="0"/>
    <n v="7"/>
    <n v="1"/>
    <s v="Sunday"/>
    <n v="20200729"/>
    <s v="DHL Express"/>
    <n v="975"/>
    <n v="19.5"/>
    <n v="19.5"/>
    <n v="50"/>
    <n v="0"/>
    <x v="8"/>
    <n v="26"/>
    <n v="13.98469118449494"/>
    <s v="Ottilies Käseladen"/>
    <s v="Henriette Pfalzheim"/>
    <s v="50739"/>
    <x v="0"/>
    <s v="Germany"/>
    <x v="1"/>
  </r>
  <r>
    <n v="10260"/>
    <s v="OTTIK"/>
    <n v="62"/>
    <n v="4"/>
    <d v="2020-07-19T00:00:00"/>
    <x v="0"/>
    <n v="7"/>
    <n v="1"/>
    <s v="Sunday"/>
    <n v="20200729"/>
    <s v="DHL Express"/>
    <n v="554.62499999999989"/>
    <n v="49.3"/>
    <n v="36.974999999999994"/>
    <n v="15"/>
    <n v="0.25"/>
    <x v="29"/>
    <n v="29"/>
    <n v="34.868075459270003"/>
    <s v="Ottilies Käseladen"/>
    <s v="Henriette Pfalzheim"/>
    <s v="50739"/>
    <x v="0"/>
    <s v="Germany"/>
    <x v="5"/>
  </r>
  <r>
    <n v="10260"/>
    <s v="OTTIK"/>
    <n v="70"/>
    <n v="4"/>
    <d v="2020-07-19T00:00:00"/>
    <x v="0"/>
    <n v="7"/>
    <n v="1"/>
    <s v="Sunday"/>
    <n v="20200730"/>
    <s v="DHL Express"/>
    <n v="236.25"/>
    <n v="15"/>
    <n v="11.25"/>
    <n v="21"/>
    <n v="0.25"/>
    <x v="30"/>
    <n v="7"/>
    <n v="4.3219663299234155"/>
    <s v="Ottilies Käseladen"/>
    <s v="Henriette Pfalzheim"/>
    <s v="50739"/>
    <x v="0"/>
    <s v="Germany"/>
    <x v="6"/>
  </r>
  <r>
    <n v="10261"/>
    <s v="QUEDE"/>
    <n v="21"/>
    <n v="4"/>
    <d v="2020-07-19T00:00:00"/>
    <x v="0"/>
    <n v="7"/>
    <n v="1"/>
    <s v="Sunday"/>
    <n v="20200730"/>
    <s v="DHL"/>
    <n v="200"/>
    <n v="10"/>
    <n v="10"/>
    <n v="20"/>
    <n v="0"/>
    <x v="27"/>
    <n v="8"/>
    <n v="8.5451596278118238"/>
    <s v="Que Delícia"/>
    <s v="Bernardo Batista"/>
    <s v="02389-673"/>
    <x v="1"/>
    <s v="Brazil"/>
    <x v="5"/>
  </r>
  <r>
    <n v="10261"/>
    <s v="QUEDE"/>
    <n v="35"/>
    <n v="4"/>
    <d v="2020-07-19T00:00:00"/>
    <x v="0"/>
    <n v="7"/>
    <n v="1"/>
    <s v="Sunday"/>
    <n v="20200725"/>
    <s v="DHL"/>
    <n v="360"/>
    <n v="18"/>
    <n v="18"/>
    <n v="20"/>
    <n v="0"/>
    <x v="31"/>
    <n v="16"/>
    <n v="11.144616765926688"/>
    <s v="Que Delícia"/>
    <s v="Bernardo Batista"/>
    <s v="02389-673"/>
    <x v="1"/>
    <s v="Brazil"/>
    <x v="6"/>
  </r>
  <r>
    <n v="10262"/>
    <s v="RATTC"/>
    <n v="5"/>
    <n v="8"/>
    <d v="2020-07-22T00:00:00"/>
    <x v="0"/>
    <n v="7"/>
    <n v="4"/>
    <s v="Wednesday"/>
    <n v="20200725"/>
    <s v="UPS"/>
    <n v="204.95999923646451"/>
    <n v="21.35"/>
    <n v="17.079999936372044"/>
    <n v="12"/>
    <n v="0.20000000298023221"/>
    <x v="25"/>
    <n v="2"/>
    <n v="13.896353834121228"/>
    <s v="Rattlesnake Canyon Grocery"/>
    <s v="Paula Wilson"/>
    <s v="87110"/>
    <x v="1"/>
    <s v="USA"/>
    <x v="4"/>
  </r>
  <r>
    <n v="10262"/>
    <s v="RATTC"/>
    <n v="7"/>
    <n v="8"/>
    <d v="2020-07-22T00:00:00"/>
    <x v="0"/>
    <n v="7"/>
    <n v="4"/>
    <s v="Wednesday"/>
    <n v="20200725"/>
    <s v="UPS"/>
    <n v="450"/>
    <n v="30"/>
    <n v="30"/>
    <n v="15"/>
    <n v="0"/>
    <x v="32"/>
    <n v="3"/>
    <n v="16.995648153812226"/>
    <s v="Rattlesnake Canyon Grocery"/>
    <s v="Paula Wilson"/>
    <s v="87110"/>
    <x v="1"/>
    <s v="USA"/>
    <x v="2"/>
  </r>
  <r>
    <n v="10262"/>
    <s v="RATTC"/>
    <n v="56"/>
    <n v="8"/>
    <d v="2020-07-22T00:00:00"/>
    <x v="0"/>
    <n v="7"/>
    <n v="4"/>
    <s v="Wednesday"/>
    <n v="20200731"/>
    <s v="UPS"/>
    <n v="76"/>
    <n v="38"/>
    <n v="38"/>
    <n v="2"/>
    <n v="0"/>
    <x v="33"/>
    <n v="26"/>
    <n v="12.985049050340091"/>
    <s v="Rattlesnake Canyon Grocery"/>
    <s v="Paula Wilson"/>
    <s v="87110"/>
    <x v="1"/>
    <s v="USA"/>
    <x v="1"/>
  </r>
  <r>
    <n v="10263"/>
    <s v="ERNSH"/>
    <n v="16"/>
    <n v="9"/>
    <d v="2020-07-23T00:00:00"/>
    <x v="0"/>
    <n v="7"/>
    <n v="5"/>
    <s v="Thursday"/>
    <n v="20200731"/>
    <s v="UPS"/>
    <n v="785.24999999999989"/>
    <n v="17.45"/>
    <n v="13.087499999999999"/>
    <n v="60"/>
    <n v="0.25"/>
    <x v="19"/>
    <n v="7"/>
    <n v="12.75283918323947"/>
    <s v="Ernst Handel"/>
    <s v="Roland Mendel"/>
    <s v="8010"/>
    <x v="0"/>
    <s v="Austria"/>
    <x v="5"/>
  </r>
  <r>
    <n v="10263"/>
    <s v="ERNSH"/>
    <n v="24"/>
    <n v="9"/>
    <d v="2020-07-23T00:00:00"/>
    <x v="0"/>
    <n v="7"/>
    <n v="5"/>
    <s v="Thursday"/>
    <n v="20200731"/>
    <s v="UPS"/>
    <n v="126"/>
    <n v="4.5"/>
    <n v="4.5"/>
    <n v="28"/>
    <n v="0"/>
    <x v="15"/>
    <n v="10"/>
    <n v="2.1230577042655105"/>
    <s v="Ernst Handel"/>
    <s v="Roland Mendel"/>
    <s v="8010"/>
    <x v="0"/>
    <s v="Austria"/>
    <x v="6"/>
  </r>
  <r>
    <n v="10263"/>
    <s v="ERNSH"/>
    <n v="30"/>
    <n v="9"/>
    <d v="2020-07-23T00:00:00"/>
    <x v="0"/>
    <n v="7"/>
    <n v="5"/>
    <s v="Thursday"/>
    <n v="20200731"/>
    <s v="UPS"/>
    <n v="1165.05"/>
    <n v="25.89"/>
    <n v="19.4175"/>
    <n v="60"/>
    <n v="0.25"/>
    <x v="34"/>
    <n v="13"/>
    <n v="15.141134761320492"/>
    <s v="Ernst Handel"/>
    <s v="Roland Mendel"/>
    <s v="8010"/>
    <x v="0"/>
    <s v="Austria"/>
    <x v="3"/>
  </r>
  <r>
    <n v="10263"/>
    <s v="ERNSH"/>
    <n v="74"/>
    <n v="9"/>
    <d v="2020-07-23T00:00:00"/>
    <x v="0"/>
    <n v="7"/>
    <n v="5"/>
    <s v="Thursday"/>
    <n v="20200823"/>
    <s v="UPS"/>
    <n v="270"/>
    <n v="10"/>
    <n v="7.5"/>
    <n v="36"/>
    <n v="0.25"/>
    <x v="17"/>
    <n v="4"/>
    <n v="5.405016256844287"/>
    <s v="Ernst Handel"/>
    <s v="Roland Mendel"/>
    <s v="8010"/>
    <x v="0"/>
    <s v="Austria"/>
    <x v="2"/>
  </r>
  <r>
    <n v="10264"/>
    <s v="FOLKO"/>
    <n v="2"/>
    <n v="6"/>
    <d v="2020-07-24T00:00:00"/>
    <x v="0"/>
    <n v="7"/>
    <n v="6"/>
    <s v="Friday"/>
    <n v="20200823"/>
    <s v="UPS"/>
    <n v="665"/>
    <n v="19"/>
    <n v="19"/>
    <n v="35"/>
    <n v="0"/>
    <x v="18"/>
    <n v="1"/>
    <n v="9.9064127385757743"/>
    <s v="Folk och fä HB"/>
    <s v="Maria Larsson"/>
    <s v="S-844 67"/>
    <x v="0"/>
    <s v="Sweden"/>
    <x v="6"/>
  </r>
  <r>
    <n v="10264"/>
    <s v="FOLKO"/>
    <n v="41"/>
    <n v="6"/>
    <d v="2020-07-24T00:00:00"/>
    <x v="0"/>
    <n v="7"/>
    <n v="6"/>
    <s v="Friday"/>
    <n v="20200812"/>
    <s v="UPS"/>
    <n v="205.06249856203794"/>
    <n v="9.65"/>
    <n v="8.2024999424815181"/>
    <n v="25"/>
    <n v="0.15000000596046451"/>
    <x v="5"/>
    <n v="19"/>
    <n v="6.0463867884479576"/>
    <s v="Folk och fä HB"/>
    <s v="Maria Larsson"/>
    <s v="S-844 67"/>
    <x v="0"/>
    <s v="Sweden"/>
    <x v="3"/>
  </r>
  <r>
    <n v="10265"/>
    <s v="BLONP"/>
    <n v="17"/>
    <n v="2"/>
    <d v="2020-07-25T00:00:00"/>
    <x v="0"/>
    <n v="7"/>
    <n v="7"/>
    <s v="Saturday"/>
    <n v="20200812"/>
    <s v="DHL Express"/>
    <n v="1170"/>
    <n v="39"/>
    <n v="39"/>
    <n v="30"/>
    <n v="0"/>
    <x v="35"/>
    <n v="7"/>
    <n v="24.774912809223483"/>
    <s v="Blondesddsl père et fils"/>
    <s v="Frédérique Citeaux"/>
    <s v="67000"/>
    <x v="0"/>
    <s v="France"/>
    <x v="7"/>
  </r>
  <r>
    <n v="10265"/>
    <s v="BLONP"/>
    <n v="70"/>
    <n v="2"/>
    <d v="2020-07-25T00:00:00"/>
    <x v="0"/>
    <n v="7"/>
    <n v="7"/>
    <s v="Saturday"/>
    <n v="20200731"/>
    <s v="DHL Express"/>
    <n v="300"/>
    <n v="15"/>
    <n v="15"/>
    <n v="20"/>
    <n v="0"/>
    <x v="30"/>
    <n v="7"/>
    <n v="4.3219663299234155"/>
    <s v="Blondesddsl père et fils"/>
    <s v="Frédérique Citeaux"/>
    <s v="67000"/>
    <x v="0"/>
    <s v="France"/>
    <x v="6"/>
  </r>
  <r>
    <n v="10266"/>
    <s v="WARTH"/>
    <n v="12"/>
    <n v="3"/>
    <d v="2020-07-26T00:00:00"/>
    <x v="0"/>
    <n v="7"/>
    <n v="1"/>
    <s v="Sunday"/>
    <n v="20200806"/>
    <s v="UPS"/>
    <n v="433.19999966025352"/>
    <n v="38"/>
    <n v="36.099999971687794"/>
    <n v="12"/>
    <n v="5.000000074505806E-2"/>
    <x v="36"/>
    <n v="5"/>
    <n v="30.407974809079235"/>
    <s v="Wartian Herkku"/>
    <s v="Pirkko Koskitalo"/>
    <s v="90110"/>
    <x v="0"/>
    <s v="Finland"/>
    <x v="0"/>
  </r>
  <r>
    <n v="10267"/>
    <s v="FRANK"/>
    <n v="40"/>
    <n v="4"/>
    <d v="2020-07-29T00:00:00"/>
    <x v="0"/>
    <n v="7"/>
    <n v="4"/>
    <s v="Wednesday"/>
    <n v="20200806"/>
    <s v="DHL Express"/>
    <n v="919.99999999999989"/>
    <n v="18.399999999999999"/>
    <n v="18.399999999999999"/>
    <n v="50"/>
    <n v="0"/>
    <x v="37"/>
    <n v="19"/>
    <n v="11.939905659925371"/>
    <s v="Frankenversand"/>
    <s v="Peter Franken"/>
    <s v="80805"/>
    <x v="0"/>
    <s v="Germany"/>
    <x v="3"/>
  </r>
  <r>
    <n v="10267"/>
    <s v="FRANK"/>
    <n v="59"/>
    <n v="4"/>
    <d v="2020-07-29T00:00:00"/>
    <x v="0"/>
    <n v="7"/>
    <n v="4"/>
    <s v="Wednesday"/>
    <n v="20200806"/>
    <s v="DHL Express"/>
    <n v="3272.4999770522118"/>
    <n v="55"/>
    <n v="46.749999672174454"/>
    <n v="70"/>
    <n v="0.15000000596046451"/>
    <x v="21"/>
    <n v="28"/>
    <n v="29.299646906924384"/>
    <s v="Frankenversand"/>
    <s v="Peter Franken"/>
    <s v="80805"/>
    <x v="0"/>
    <s v="Germany"/>
    <x v="0"/>
  </r>
  <r>
    <n v="10267"/>
    <s v="FRANK"/>
    <n v="76"/>
    <n v="4"/>
    <d v="2020-07-29T00:00:00"/>
    <x v="0"/>
    <n v="7"/>
    <n v="4"/>
    <s v="Wednesday"/>
    <n v="20200802"/>
    <s v="DHL Express"/>
    <n v="229.49999839067459"/>
    <n v="18"/>
    <n v="15.299999892711639"/>
    <n v="15"/>
    <n v="0.15000000596046451"/>
    <x v="38"/>
    <n v="23"/>
    <n v="11.35067307451974"/>
    <s v="Frankenversand"/>
    <s v="Peter Franken"/>
    <s v="80805"/>
    <x v="0"/>
    <s v="Germany"/>
    <x v="6"/>
  </r>
  <r>
    <n v="10268"/>
    <s v="GROSR"/>
    <n v="29"/>
    <n v="8"/>
    <d v="2020-07-30T00:00:00"/>
    <x v="0"/>
    <n v="7"/>
    <n v="5"/>
    <s v="Thursday"/>
    <n v="20200802"/>
    <s v="UPS"/>
    <n v="1237.9000000000001"/>
    <n v="123.79"/>
    <n v="123.79"/>
    <n v="10"/>
    <n v="0"/>
    <x v="39"/>
    <n v="12"/>
    <n v="78.453085124436214"/>
    <s v="GROSELLA-Restaurante"/>
    <s v="Manuel Pereira"/>
    <s v="1081"/>
    <x v="1"/>
    <s v="Venezuela"/>
    <x v="7"/>
  </r>
  <r>
    <n v="10268"/>
    <s v="GROSR"/>
    <n v="72"/>
    <n v="8"/>
    <d v="2020-07-30T00:00:00"/>
    <x v="0"/>
    <n v="7"/>
    <n v="5"/>
    <s v="Thursday"/>
    <n v="20200809"/>
    <s v="UPS"/>
    <n v="139.19999999999999"/>
    <n v="34.799999999999997"/>
    <n v="34.799999999999997"/>
    <n v="4"/>
    <n v="0"/>
    <x v="2"/>
    <n v="14"/>
    <n v="14.902797245173618"/>
    <s v="GROSELLA-Restaurante"/>
    <s v="Manuel Pereira"/>
    <s v="1081"/>
    <x v="1"/>
    <s v="Venezuela"/>
    <x v="0"/>
  </r>
  <r>
    <n v="10269"/>
    <s v="WHITC"/>
    <n v="33"/>
    <n v="5"/>
    <d v="2020-07-31T00:00:00"/>
    <x v="0"/>
    <n v="7"/>
    <n v="6"/>
    <s v="Friday"/>
    <n v="20200809"/>
    <s v="DHL Express"/>
    <n v="142.49999988824129"/>
    <n v="2.5"/>
    <n v="2.3749999981373549"/>
    <n v="60"/>
    <n v="5.000000074505806E-2"/>
    <x v="10"/>
    <n v="15"/>
    <n v="1.3985746153494198"/>
    <s v="White Clover Markets"/>
    <s v="Karl Jablonski"/>
    <s v="98128"/>
    <x v="1"/>
    <s v="USA"/>
    <x v="0"/>
  </r>
  <r>
    <n v="10269"/>
    <s v="WHITC"/>
    <n v="72"/>
    <n v="5"/>
    <d v="2020-07-31T00:00:00"/>
    <x v="0"/>
    <n v="7"/>
    <n v="6"/>
    <s v="Friday"/>
    <n v="20200802"/>
    <s v="DHL Express"/>
    <n v="661.19999948143959"/>
    <n v="34.799999999999997"/>
    <n v="33.059999974071978"/>
    <n v="20"/>
    <n v="5.000000074505806E-2"/>
    <x v="2"/>
    <n v="14"/>
    <n v="14.902797245173618"/>
    <s v="White Clover Markets"/>
    <s v="Karl Jablonski"/>
    <s v="98128"/>
    <x v="1"/>
    <s v="USA"/>
    <x v="0"/>
  </r>
  <r>
    <n v="10270"/>
    <s v="WARTH"/>
    <n v="36"/>
    <n v="1"/>
    <d v="2020-08-01T00:00:00"/>
    <x v="0"/>
    <n v="8"/>
    <n v="7"/>
    <s v="Saturday"/>
    <n v="20200802"/>
    <s v="DHL Express"/>
    <n v="570"/>
    <n v="19"/>
    <n v="19"/>
    <n v="30"/>
    <n v="0"/>
    <x v="20"/>
    <n v="17"/>
    <n v="14.515505674132482"/>
    <s v="Wartian Herkku"/>
    <s v="Pirkko Koskitalo"/>
    <s v="90110"/>
    <x v="0"/>
    <s v="Finland"/>
    <x v="3"/>
  </r>
  <r>
    <n v="10270"/>
    <s v="WARTH"/>
    <n v="43"/>
    <n v="1"/>
    <d v="2020-08-01T00:00:00"/>
    <x v="0"/>
    <n v="8"/>
    <n v="7"/>
    <s v="Saturday"/>
    <n v="20200830"/>
    <s v="DHL Express"/>
    <n v="1150"/>
    <n v="46"/>
    <n v="46"/>
    <n v="25"/>
    <n v="0"/>
    <x v="40"/>
    <n v="20"/>
    <n v="33.719701744549674"/>
    <s v="Wartian Herkku"/>
    <s v="Pirkko Koskitalo"/>
    <s v="90110"/>
    <x v="0"/>
    <s v="Finland"/>
    <x v="6"/>
  </r>
  <r>
    <n v="10271"/>
    <s v="SPLIR"/>
    <n v="33"/>
    <n v="6"/>
    <d v="2020-08-01T00:00:00"/>
    <x v="0"/>
    <n v="8"/>
    <n v="7"/>
    <s v="Saturday"/>
    <n v="20200806"/>
    <s v="DHL"/>
    <n v="60"/>
    <n v="2.5"/>
    <n v="2.5"/>
    <n v="24"/>
    <n v="0"/>
    <x v="10"/>
    <n v="15"/>
    <n v="1.3985746153494198"/>
    <s v="Split Rail Beer &amp; Ale"/>
    <s v="Art Braunschweiger"/>
    <s v="82520"/>
    <x v="1"/>
    <s v="USA"/>
    <x v="0"/>
  </r>
  <r>
    <n v="10272"/>
    <s v="RATTC"/>
    <n v="20"/>
    <n v="6"/>
    <d v="2020-08-02T00:00:00"/>
    <x v="0"/>
    <n v="8"/>
    <n v="1"/>
    <s v="Sunday"/>
    <n v="20200806"/>
    <s v="DHL"/>
    <n v="486"/>
    <n v="81"/>
    <n v="81"/>
    <n v="6"/>
    <n v="0"/>
    <x v="9"/>
    <n v="8"/>
    <n v="57.815472307491099"/>
    <s v="Rattlesnake Canyon Grocery"/>
    <s v="Paula Wilson"/>
    <s v="87110"/>
    <x v="1"/>
    <s v="USA"/>
    <x v="5"/>
  </r>
  <r>
    <n v="10272"/>
    <s v="RATTC"/>
    <n v="31"/>
    <n v="6"/>
    <d v="2020-08-02T00:00:00"/>
    <x v="0"/>
    <n v="8"/>
    <n v="1"/>
    <s v="Sunday"/>
    <n v="20200806"/>
    <s v="DHL"/>
    <n v="500"/>
    <n v="12.5"/>
    <n v="12.5"/>
    <n v="40"/>
    <n v="0"/>
    <x v="12"/>
    <n v="14"/>
    <n v="8.9210025428745876"/>
    <s v="Rattlesnake Canyon Grocery"/>
    <s v="Paula Wilson"/>
    <s v="87110"/>
    <x v="1"/>
    <s v="USA"/>
    <x v="0"/>
  </r>
  <r>
    <n v="10272"/>
    <s v="RATTC"/>
    <n v="72"/>
    <n v="6"/>
    <d v="2020-08-02T00:00:00"/>
    <x v="0"/>
    <n v="8"/>
    <n v="1"/>
    <s v="Sunday"/>
    <n v="20200812"/>
    <s v="DHL"/>
    <n v="835.19999999999993"/>
    <n v="34.799999999999997"/>
    <n v="34.799999999999997"/>
    <n v="24"/>
    <n v="0"/>
    <x v="2"/>
    <n v="14"/>
    <n v="14.902797245173618"/>
    <s v="Rattlesnake Canyon Grocery"/>
    <s v="Paula Wilson"/>
    <s v="87110"/>
    <x v="1"/>
    <s v="USA"/>
    <x v="0"/>
  </r>
  <r>
    <n v="10273"/>
    <s v="QUICK"/>
    <n v="10"/>
    <n v="3"/>
    <d v="2020-08-05T00:00:00"/>
    <x v="0"/>
    <n v="8"/>
    <n v="4"/>
    <s v="Wednesday"/>
    <n v="20200812"/>
    <s v="UPS"/>
    <n v="706.7999994456768"/>
    <n v="31"/>
    <n v="29.4499999769032"/>
    <n v="24"/>
    <n v="5.000000074505806E-2"/>
    <x v="41"/>
    <n v="4"/>
    <n v="11.047328272500083"/>
    <s v="QUICK-Stop"/>
    <s v="Horst Kloss"/>
    <s v="01307"/>
    <x v="0"/>
    <s v="Germany"/>
    <x v="3"/>
  </r>
  <r>
    <n v="10273"/>
    <s v="QUICK"/>
    <n v="31"/>
    <n v="3"/>
    <d v="2020-08-05T00:00:00"/>
    <x v="0"/>
    <n v="8"/>
    <n v="4"/>
    <s v="Wednesday"/>
    <n v="20200812"/>
    <s v="UPS"/>
    <n v="178.12499986030161"/>
    <n v="12.5"/>
    <n v="11.874999990686774"/>
    <n v="15"/>
    <n v="5.000000074505806E-2"/>
    <x v="12"/>
    <n v="14"/>
    <n v="8.9210025428745876"/>
    <s v="QUICK-Stop"/>
    <s v="Horst Kloss"/>
    <s v="01307"/>
    <x v="0"/>
    <s v="Germany"/>
    <x v="0"/>
  </r>
  <r>
    <n v="10273"/>
    <s v="QUICK"/>
    <n v="33"/>
    <n v="3"/>
    <d v="2020-08-05T00:00:00"/>
    <x v="0"/>
    <n v="8"/>
    <n v="4"/>
    <s v="Wednesday"/>
    <n v="20200812"/>
    <s v="UPS"/>
    <n v="50"/>
    <n v="2.5"/>
    <n v="2.5"/>
    <n v="20"/>
    <n v="0"/>
    <x v="10"/>
    <n v="15"/>
    <n v="1.3985746153494198"/>
    <s v="QUICK-Stop"/>
    <s v="Horst Kloss"/>
    <s v="01307"/>
    <x v="0"/>
    <s v="Germany"/>
    <x v="0"/>
  </r>
  <r>
    <n v="10273"/>
    <s v="QUICK"/>
    <n v="40"/>
    <n v="3"/>
    <d v="2020-08-05T00:00:00"/>
    <x v="0"/>
    <n v="8"/>
    <n v="4"/>
    <s v="Wednesday"/>
    <n v="20200812"/>
    <s v="UPS"/>
    <n v="1048.7999991774559"/>
    <n v="18.399999999999999"/>
    <n v="17.479999986290931"/>
    <n v="60"/>
    <n v="5.000000074505806E-2"/>
    <x v="37"/>
    <n v="19"/>
    <n v="11.939905659925371"/>
    <s v="QUICK-Stop"/>
    <s v="Horst Kloss"/>
    <s v="01307"/>
    <x v="0"/>
    <s v="Germany"/>
    <x v="3"/>
  </r>
  <r>
    <n v="10273"/>
    <s v="QUICK"/>
    <n v="76"/>
    <n v="3"/>
    <d v="2020-08-05T00:00:00"/>
    <x v="0"/>
    <n v="8"/>
    <n v="4"/>
    <s v="Wednesday"/>
    <n v="20200816"/>
    <s v="UPS"/>
    <n v="564.29999955743551"/>
    <n v="18"/>
    <n v="17.099999986588955"/>
    <n v="33"/>
    <n v="5.000000074505806E-2"/>
    <x v="38"/>
    <n v="23"/>
    <n v="11.35067307451974"/>
    <s v="QUICK-Stop"/>
    <s v="Horst Kloss"/>
    <s v="01307"/>
    <x v="0"/>
    <s v="Germany"/>
    <x v="6"/>
  </r>
  <r>
    <n v="10274"/>
    <s v="VINET"/>
    <n v="71"/>
    <n v="6"/>
    <d v="2020-08-06T00:00:00"/>
    <x v="0"/>
    <n v="8"/>
    <n v="5"/>
    <s v="Thursday"/>
    <n v="20200816"/>
    <s v="DHL Express"/>
    <n v="430"/>
    <n v="21.5"/>
    <n v="21.5"/>
    <n v="20"/>
    <n v="0"/>
    <x v="42"/>
    <n v="15"/>
    <n v="15.813450604529082"/>
    <s v="Vins et alcools Chevalier"/>
    <s v="Paul Henriot"/>
    <s v="51100"/>
    <x v="0"/>
    <s v="France"/>
    <x v="0"/>
  </r>
  <r>
    <n v="10274"/>
    <s v="VINET"/>
    <n v="72"/>
    <n v="6"/>
    <d v="2020-08-06T00:00:00"/>
    <x v="0"/>
    <n v="8"/>
    <n v="5"/>
    <s v="Thursday"/>
    <n v="20200809"/>
    <s v="DHL Express"/>
    <n v="243.59999999999997"/>
    <n v="34.799999999999997"/>
    <n v="34.799999999999997"/>
    <n v="7"/>
    <n v="0"/>
    <x v="2"/>
    <n v="14"/>
    <n v="14.902797245173618"/>
    <s v="Vins et alcools Chevalier"/>
    <s v="Paul Henriot"/>
    <s v="51100"/>
    <x v="0"/>
    <s v="France"/>
    <x v="0"/>
  </r>
  <r>
    <n v="10275"/>
    <s v="MAGAA"/>
    <n v="24"/>
    <n v="1"/>
    <d v="2020-08-07T00:00:00"/>
    <x v="0"/>
    <n v="8"/>
    <n v="6"/>
    <s v="Friday"/>
    <n v="20200809"/>
    <s v="DHL Express"/>
    <n v="51.299999959766865"/>
    <n v="4.5"/>
    <n v="4.2749999966472387"/>
    <n v="12"/>
    <n v="5.000000074505806E-2"/>
    <x v="15"/>
    <n v="10"/>
    <n v="2.1230577042655105"/>
    <s v="Magazzini Alimentari Riuniti"/>
    <s v="Giovanni Rovelli"/>
    <s v="24100"/>
    <x v="0"/>
    <s v="Italy"/>
    <x v="6"/>
  </r>
  <r>
    <n v="10275"/>
    <s v="MAGAA"/>
    <n v="59"/>
    <n v="1"/>
    <d v="2020-08-07T00:00:00"/>
    <x v="0"/>
    <n v="8"/>
    <n v="6"/>
    <s v="Friday"/>
    <n v="20200814"/>
    <s v="DHL Express"/>
    <n v="313.49999975413084"/>
    <n v="55"/>
    <n v="52.249999959021807"/>
    <n v="6"/>
    <n v="5.000000074505806E-2"/>
    <x v="21"/>
    <n v="28"/>
    <n v="29.299646906924384"/>
    <s v="Magazzini Alimentari Riuniti"/>
    <s v="Giovanni Rovelli"/>
    <s v="24100"/>
    <x v="0"/>
    <s v="Italy"/>
    <x v="0"/>
  </r>
  <r>
    <n v="10276"/>
    <s v="TORTU"/>
    <n v="10"/>
    <n v="8"/>
    <d v="2020-08-08T00:00:00"/>
    <x v="0"/>
    <n v="8"/>
    <n v="7"/>
    <s v="Saturday"/>
    <n v="20200814"/>
    <s v="UPS"/>
    <n v="465"/>
    <n v="31"/>
    <n v="31"/>
    <n v="15"/>
    <n v="0"/>
    <x v="41"/>
    <n v="4"/>
    <n v="11.047328272500083"/>
    <s v="Tortuga Restaurante"/>
    <s v="Miguel Angel Paolino"/>
    <s v="05033"/>
    <x v="1"/>
    <s v="Mexico"/>
    <x v="3"/>
  </r>
  <r>
    <n v="10276"/>
    <s v="TORTU"/>
    <n v="13"/>
    <n v="8"/>
    <d v="2020-08-08T00:00:00"/>
    <x v="0"/>
    <n v="8"/>
    <n v="7"/>
    <s v="Saturday"/>
    <n v="20200813"/>
    <s v="UPS"/>
    <n v="60"/>
    <n v="6"/>
    <n v="6"/>
    <n v="10"/>
    <n v="0"/>
    <x v="43"/>
    <n v="6"/>
    <n v="2.1837851755325639"/>
    <s v="Tortuga Restaurante"/>
    <s v="Miguel Angel Paolino"/>
    <s v="05033"/>
    <x v="1"/>
    <s v="Mexico"/>
    <x v="3"/>
  </r>
  <r>
    <n v="10277"/>
    <s v="MORGK"/>
    <n v="28"/>
    <n v="2"/>
    <d v="2020-08-09T00:00:00"/>
    <x v="0"/>
    <n v="8"/>
    <n v="1"/>
    <s v="Sunday"/>
    <n v="20200813"/>
    <s v="UPS"/>
    <n v="912"/>
    <n v="45.6"/>
    <n v="45.6"/>
    <n v="20"/>
    <n v="0"/>
    <x v="44"/>
    <n v="12"/>
    <n v="23.763027335506571"/>
    <s v="Morgenstern Gesundkost"/>
    <s v="Alexander Feuer"/>
    <s v="04179"/>
    <x v="0"/>
    <s v="Germany"/>
    <x v="2"/>
  </r>
  <r>
    <n v="10277"/>
    <s v="MORGK"/>
    <n v="62"/>
    <n v="2"/>
    <d v="2020-08-09T00:00:00"/>
    <x v="0"/>
    <n v="8"/>
    <n v="1"/>
    <s v="Sunday"/>
    <n v="20200816"/>
    <s v="UPS"/>
    <n v="591.59999999999991"/>
    <n v="49.3"/>
    <n v="49.3"/>
    <n v="12"/>
    <n v="0"/>
    <x v="29"/>
    <n v="29"/>
    <n v="34.868075459270003"/>
    <s v="Morgenstern Gesundkost"/>
    <s v="Alexander Feuer"/>
    <s v="04179"/>
    <x v="0"/>
    <s v="Germany"/>
    <x v="5"/>
  </r>
  <r>
    <n v="10278"/>
    <s v="BERGS"/>
    <n v="44"/>
    <n v="8"/>
    <d v="2020-08-12T00:00:00"/>
    <x v="0"/>
    <n v="8"/>
    <n v="4"/>
    <s v="Wednesday"/>
    <n v="20200816"/>
    <s v="DHL"/>
    <n v="311.2"/>
    <n v="19.45"/>
    <n v="19.45"/>
    <n v="16"/>
    <n v="0"/>
    <x v="45"/>
    <n v="20"/>
    <n v="10.842050263532254"/>
    <s v="Berglunds snabbköp"/>
    <s v="Christina Berglund"/>
    <s v="S-958 22"/>
    <x v="0"/>
    <s v="Sweden"/>
    <x v="4"/>
  </r>
  <r>
    <n v="10278"/>
    <s v="BERGS"/>
    <n v="59"/>
    <n v="8"/>
    <d v="2020-08-12T00:00:00"/>
    <x v="0"/>
    <n v="8"/>
    <n v="4"/>
    <s v="Wednesday"/>
    <n v="20200816"/>
    <s v="DHL"/>
    <n v="825"/>
    <n v="55"/>
    <n v="55"/>
    <n v="15"/>
    <n v="0"/>
    <x v="21"/>
    <n v="28"/>
    <n v="29.299646906924384"/>
    <s v="Berglunds snabbköp"/>
    <s v="Christina Berglund"/>
    <s v="S-958 22"/>
    <x v="0"/>
    <s v="Sweden"/>
    <x v="0"/>
  </r>
  <r>
    <n v="10278"/>
    <s v="BERGS"/>
    <n v="63"/>
    <n v="8"/>
    <d v="2020-08-12T00:00:00"/>
    <x v="0"/>
    <n v="8"/>
    <n v="4"/>
    <s v="Wednesday"/>
    <n v="20200816"/>
    <s v="DHL"/>
    <n v="351.2"/>
    <n v="43.9"/>
    <n v="43.9"/>
    <n v="8"/>
    <n v="0"/>
    <x v="46"/>
    <n v="7"/>
    <n v="26.405205149492534"/>
    <s v="Berglunds snabbköp"/>
    <s v="Christina Berglund"/>
    <s v="S-958 22"/>
    <x v="0"/>
    <s v="Sweden"/>
    <x v="4"/>
  </r>
  <r>
    <n v="10278"/>
    <s v="BERGS"/>
    <n v="73"/>
    <n v="8"/>
    <d v="2020-08-12T00:00:00"/>
    <x v="0"/>
    <n v="8"/>
    <n v="4"/>
    <s v="Wednesday"/>
    <n v="20200816"/>
    <s v="DHL"/>
    <n v="375"/>
    <n v="15"/>
    <n v="15"/>
    <n v="25"/>
    <n v="0"/>
    <x v="47"/>
    <n v="17"/>
    <n v="4.6045134272414314"/>
    <s v="Berglunds snabbköp"/>
    <s v="Christina Berglund"/>
    <s v="S-958 22"/>
    <x v="0"/>
    <s v="Sweden"/>
    <x v="3"/>
  </r>
  <r>
    <n v="10279"/>
    <s v="LEHMS"/>
    <n v="17"/>
    <n v="8"/>
    <d v="2020-08-13T00:00:00"/>
    <x v="0"/>
    <n v="8"/>
    <n v="5"/>
    <s v="Thursday"/>
    <n v="20200912"/>
    <s v="DHL"/>
    <n v="438.75"/>
    <n v="39"/>
    <n v="29.25"/>
    <n v="15"/>
    <n v="0.25"/>
    <x v="35"/>
    <n v="7"/>
    <n v="24.774912809223483"/>
    <s v="Lehmanns Marktstand"/>
    <s v="Renate Messner"/>
    <s v="60528"/>
    <x v="0"/>
    <s v="Germany"/>
    <x v="7"/>
  </r>
  <r>
    <n v="10280"/>
    <s v="BERGS"/>
    <n v="24"/>
    <n v="2"/>
    <d v="2020-08-14T00:00:00"/>
    <x v="0"/>
    <n v="8"/>
    <n v="6"/>
    <s v="Friday"/>
    <n v="20200912"/>
    <s v="DHL Express"/>
    <n v="54"/>
    <n v="4.5"/>
    <n v="4.5"/>
    <n v="12"/>
    <n v="0"/>
    <x v="15"/>
    <n v="10"/>
    <n v="2.1230577042655105"/>
    <s v="Berglunds snabbköp"/>
    <s v="Christina Berglund"/>
    <s v="S-958 22"/>
    <x v="0"/>
    <s v="Sweden"/>
    <x v="6"/>
  </r>
  <r>
    <n v="10280"/>
    <s v="BERGS"/>
    <n v="55"/>
    <n v="2"/>
    <d v="2020-08-14T00:00:00"/>
    <x v="0"/>
    <n v="8"/>
    <n v="6"/>
    <s v="Friday"/>
    <n v="20200912"/>
    <s v="DHL Express"/>
    <n v="480"/>
    <n v="24"/>
    <n v="24"/>
    <n v="20"/>
    <n v="0"/>
    <x v="16"/>
    <n v="25"/>
    <n v="18.144678468561601"/>
    <s v="Berglunds snabbköp"/>
    <s v="Christina Berglund"/>
    <s v="S-958 22"/>
    <x v="0"/>
    <s v="Sweden"/>
    <x v="7"/>
  </r>
  <r>
    <n v="10280"/>
    <s v="BERGS"/>
    <n v="75"/>
    <n v="2"/>
    <d v="2020-08-14T00:00:00"/>
    <x v="0"/>
    <n v="8"/>
    <n v="6"/>
    <s v="Friday"/>
    <n v="20200821"/>
    <s v="DHL Express"/>
    <n v="232.5"/>
    <n v="7.75"/>
    <n v="7.75"/>
    <n v="30"/>
    <n v="0"/>
    <x v="48"/>
    <n v="12"/>
    <n v="3.8495729671919596"/>
    <s v="Berglunds snabbköp"/>
    <s v="Christina Berglund"/>
    <s v="S-958 22"/>
    <x v="0"/>
    <s v="Sweden"/>
    <x v="6"/>
  </r>
  <r>
    <n v="10281"/>
    <s v="ROMEY"/>
    <n v="19"/>
    <n v="4"/>
    <d v="2020-08-14T00:00:00"/>
    <x v="0"/>
    <n v="8"/>
    <n v="6"/>
    <s v="Friday"/>
    <n v="20200821"/>
    <s v="DHL Express"/>
    <n v="9.1999999999999993"/>
    <n v="9.1999999999999993"/>
    <n v="9.1999999999999993"/>
    <n v="1"/>
    <n v="0"/>
    <x v="49"/>
    <n v="8"/>
    <n v="7.994614939930428"/>
    <s v="Romero y tomillo"/>
    <s v="Alejandra Camino"/>
    <s v="28001"/>
    <x v="0"/>
    <s v="Spain"/>
    <x v="5"/>
  </r>
  <r>
    <n v="10281"/>
    <s v="ROMEY"/>
    <n v="24"/>
    <n v="4"/>
    <d v="2020-08-14T00:00:00"/>
    <x v="0"/>
    <n v="8"/>
    <n v="6"/>
    <s v="Friday"/>
    <n v="20200821"/>
    <s v="DHL Express"/>
    <n v="27"/>
    <n v="4.5"/>
    <n v="4.5"/>
    <n v="6"/>
    <n v="0"/>
    <x v="15"/>
    <n v="10"/>
    <n v="2.1230577042655105"/>
    <s v="Romero y tomillo"/>
    <s v="Alejandra Camino"/>
    <s v="28001"/>
    <x v="0"/>
    <s v="Spain"/>
    <x v="6"/>
  </r>
  <r>
    <n v="10281"/>
    <s v="ROMEY"/>
    <n v="35"/>
    <n v="4"/>
    <d v="2020-08-14T00:00:00"/>
    <x v="0"/>
    <n v="8"/>
    <n v="6"/>
    <s v="Friday"/>
    <n v="20200821"/>
    <s v="DHL Express"/>
    <n v="72"/>
    <n v="18"/>
    <n v="18"/>
    <n v="4"/>
    <n v="0"/>
    <x v="31"/>
    <n v="16"/>
    <n v="11.144616765926688"/>
    <s v="Romero y tomillo"/>
    <s v="Alejandra Camino"/>
    <s v="28001"/>
    <x v="0"/>
    <s v="Spain"/>
    <x v="6"/>
  </r>
  <r>
    <n v="10282"/>
    <s v="ROMEY"/>
    <n v="30"/>
    <n v="4"/>
    <d v="2020-08-15T00:00:00"/>
    <x v="0"/>
    <n v="8"/>
    <n v="7"/>
    <s v="Saturday"/>
    <n v="20200821"/>
    <s v="DHL Express"/>
    <n v="155.34"/>
    <n v="25.89"/>
    <n v="25.89"/>
    <n v="6"/>
    <n v="0"/>
    <x v="34"/>
    <n v="13"/>
    <n v="15.141134761320492"/>
    <s v="Romero y tomillo"/>
    <s v="Alejandra Camino"/>
    <s v="28001"/>
    <x v="0"/>
    <s v="Spain"/>
    <x v="3"/>
  </r>
  <r>
    <n v="10282"/>
    <s v="ROMEY"/>
    <n v="57"/>
    <n v="4"/>
    <d v="2020-08-15T00:00:00"/>
    <x v="0"/>
    <n v="8"/>
    <n v="7"/>
    <s v="Saturday"/>
    <n v="20200823"/>
    <s v="DHL Express"/>
    <n v="39"/>
    <n v="19.5"/>
    <n v="19.5"/>
    <n v="2"/>
    <n v="0"/>
    <x v="8"/>
    <n v="26"/>
    <n v="13.98469118449494"/>
    <s v="Romero y tomillo"/>
    <s v="Alejandra Camino"/>
    <s v="28001"/>
    <x v="0"/>
    <s v="Spain"/>
    <x v="1"/>
  </r>
  <r>
    <n v="10283"/>
    <s v="LILAS"/>
    <n v="15"/>
    <n v="3"/>
    <d v="2020-08-16T00:00:00"/>
    <x v="0"/>
    <n v="8"/>
    <n v="1"/>
    <s v="Sunday"/>
    <n v="20200823"/>
    <s v="UPS"/>
    <n v="310"/>
    <n v="15.5"/>
    <n v="15.5"/>
    <n v="20"/>
    <n v="0"/>
    <x v="50"/>
    <n v="6"/>
    <n v="12.475763823869734"/>
    <s v="LILA-Supermercado"/>
    <s v="Carlos González"/>
    <s v="3508"/>
    <x v="1"/>
    <s v="Venezuela"/>
    <x v="4"/>
  </r>
  <r>
    <n v="10283"/>
    <s v="LILAS"/>
    <n v="19"/>
    <n v="3"/>
    <d v="2020-08-16T00:00:00"/>
    <x v="0"/>
    <n v="8"/>
    <n v="1"/>
    <s v="Sunday"/>
    <n v="20200823"/>
    <s v="UPS"/>
    <n v="165.6"/>
    <n v="9.1999999999999993"/>
    <n v="9.1999999999999993"/>
    <n v="18"/>
    <n v="0"/>
    <x v="49"/>
    <n v="8"/>
    <n v="7.994614939930428"/>
    <s v="LILA-Supermercado"/>
    <s v="Carlos González"/>
    <s v="3508"/>
    <x v="1"/>
    <s v="Venezuela"/>
    <x v="5"/>
  </r>
  <r>
    <n v="10283"/>
    <s v="LILAS"/>
    <n v="60"/>
    <n v="3"/>
    <d v="2020-08-16T00:00:00"/>
    <x v="0"/>
    <n v="8"/>
    <n v="1"/>
    <s v="Sunday"/>
    <n v="20200823"/>
    <s v="UPS"/>
    <n v="1190"/>
    <n v="34"/>
    <n v="34"/>
    <n v="35"/>
    <n v="0"/>
    <x v="11"/>
    <n v="28"/>
    <n v="17.186056815854748"/>
    <s v="LILA-Supermercado"/>
    <s v="Carlos González"/>
    <s v="3508"/>
    <x v="1"/>
    <s v="Venezuela"/>
    <x v="0"/>
  </r>
  <r>
    <n v="10283"/>
    <s v="LILAS"/>
    <n v="72"/>
    <n v="3"/>
    <d v="2020-08-16T00:00:00"/>
    <x v="0"/>
    <n v="8"/>
    <n v="1"/>
    <s v="Sunday"/>
    <n v="20200827"/>
    <s v="UPS"/>
    <n v="104.39999999999999"/>
    <n v="34.799999999999997"/>
    <n v="34.799999999999997"/>
    <n v="3"/>
    <n v="0"/>
    <x v="2"/>
    <n v="14"/>
    <n v="14.902797245173618"/>
    <s v="LILA-Supermercado"/>
    <s v="Carlos González"/>
    <s v="3508"/>
    <x v="1"/>
    <s v="Venezuela"/>
    <x v="0"/>
  </r>
  <r>
    <n v="10284"/>
    <s v="LEHMS"/>
    <n v="27"/>
    <n v="4"/>
    <d v="2020-08-19T00:00:00"/>
    <x v="0"/>
    <n v="8"/>
    <n v="4"/>
    <s v="Wednesday"/>
    <n v="20200827"/>
    <s v="DHL Express"/>
    <n v="493.87499999999994"/>
    <n v="43.9"/>
    <n v="32.924999999999997"/>
    <n v="15"/>
    <n v="0.25"/>
    <x v="24"/>
    <n v="11"/>
    <n v="33.234373496604114"/>
    <s v="Lehmanns Marktstand"/>
    <s v="Renate Messner"/>
    <s v="60528"/>
    <x v="0"/>
    <s v="Germany"/>
    <x v="5"/>
  </r>
  <r>
    <n v="10284"/>
    <s v="LEHMS"/>
    <n v="44"/>
    <n v="4"/>
    <d v="2020-08-19T00:00:00"/>
    <x v="0"/>
    <n v="8"/>
    <n v="4"/>
    <s v="Wednesday"/>
    <n v="20200827"/>
    <s v="DHL Express"/>
    <n v="408.45"/>
    <n v="19.45"/>
    <n v="19.45"/>
    <n v="21"/>
    <n v="0"/>
    <x v="45"/>
    <n v="20"/>
    <n v="10.842050263532254"/>
    <s v="Lehmanns Marktstand"/>
    <s v="Renate Messner"/>
    <s v="60528"/>
    <x v="0"/>
    <s v="Germany"/>
    <x v="4"/>
  </r>
  <r>
    <n v="10284"/>
    <s v="LEHMS"/>
    <n v="60"/>
    <n v="4"/>
    <d v="2020-08-19T00:00:00"/>
    <x v="0"/>
    <n v="8"/>
    <n v="4"/>
    <s v="Wednesday"/>
    <n v="20200827"/>
    <s v="DHL Express"/>
    <n v="510"/>
    <n v="34"/>
    <n v="25.5"/>
    <n v="20"/>
    <n v="0.25"/>
    <x v="11"/>
    <n v="28"/>
    <n v="17.186056815854748"/>
    <s v="Lehmanns Marktstand"/>
    <s v="Renate Messner"/>
    <s v="60528"/>
    <x v="0"/>
    <s v="Germany"/>
    <x v="0"/>
  </r>
  <r>
    <n v="10284"/>
    <s v="LEHMS"/>
    <n v="67"/>
    <n v="4"/>
    <d v="2020-08-19T00:00:00"/>
    <x v="0"/>
    <n v="8"/>
    <n v="4"/>
    <s v="Wednesday"/>
    <n v="20200826"/>
    <s v="DHL Express"/>
    <n v="52.5"/>
    <n v="14"/>
    <n v="10.5"/>
    <n v="5"/>
    <n v="0.25"/>
    <x v="51"/>
    <n v="16"/>
    <n v="8.0791143090423496"/>
    <s v="Lehmanns Marktstand"/>
    <s v="Renate Messner"/>
    <s v="60528"/>
    <x v="0"/>
    <s v="Germany"/>
    <x v="6"/>
  </r>
  <r>
    <n v="10285"/>
    <s v="QUICK"/>
    <n v="1"/>
    <n v="1"/>
    <d v="2020-08-20T00:00:00"/>
    <x v="0"/>
    <n v="8"/>
    <n v="5"/>
    <s v="Thursday"/>
    <n v="20200826"/>
    <s v="DHL"/>
    <n v="647.99999758601189"/>
    <n v="18"/>
    <n v="14.39999994635582"/>
    <n v="45"/>
    <n v="0.20000000298023221"/>
    <x v="52"/>
    <n v="1"/>
    <n v="9.9412796083453241"/>
    <s v="QUICK-Stop"/>
    <s v="Horst Kloss"/>
    <s v="01307"/>
    <x v="0"/>
    <s v="Germany"/>
    <x v="6"/>
  </r>
  <r>
    <n v="10285"/>
    <s v="QUICK"/>
    <n v="40"/>
    <n v="1"/>
    <d v="2020-08-20T00:00:00"/>
    <x v="0"/>
    <n v="8"/>
    <n v="5"/>
    <s v="Thursday"/>
    <n v="20200826"/>
    <s v="DHL"/>
    <n v="588.79999780654907"/>
    <n v="18.399999999999999"/>
    <n v="14.719999945163726"/>
    <n v="40"/>
    <n v="0.20000000298023221"/>
    <x v="37"/>
    <n v="19"/>
    <n v="11.939905659925371"/>
    <s v="QUICK-Stop"/>
    <s v="Horst Kloss"/>
    <s v="01307"/>
    <x v="0"/>
    <s v="Germany"/>
    <x v="3"/>
  </r>
  <r>
    <n v="10285"/>
    <s v="QUICK"/>
    <n v="53"/>
    <n v="1"/>
    <d v="2020-08-20T00:00:00"/>
    <x v="0"/>
    <n v="8"/>
    <n v="5"/>
    <s v="Thursday"/>
    <n v="20200830"/>
    <s v="DHL"/>
    <n v="944.6399964809417"/>
    <n v="32.799999999999997"/>
    <n v="26.239999902248382"/>
    <n v="36"/>
    <n v="0.20000000298023221"/>
    <x v="22"/>
    <n v="24"/>
    <n v="11.283141843590998"/>
    <s v="QUICK-Stop"/>
    <s v="Horst Kloss"/>
    <s v="01307"/>
    <x v="0"/>
    <s v="Germany"/>
    <x v="7"/>
  </r>
  <r>
    <n v="10286"/>
    <s v="QUICK"/>
    <n v="35"/>
    <n v="8"/>
    <d v="2020-08-21T00:00:00"/>
    <x v="0"/>
    <n v="8"/>
    <n v="6"/>
    <s v="Friday"/>
    <n v="20200830"/>
    <s v="UPS"/>
    <n v="1800"/>
    <n v="18"/>
    <n v="18"/>
    <n v="100"/>
    <n v="0"/>
    <x v="31"/>
    <n v="16"/>
    <n v="11.144616765926688"/>
    <s v="QUICK-Stop"/>
    <s v="Horst Kloss"/>
    <s v="01307"/>
    <x v="0"/>
    <s v="Germany"/>
    <x v="6"/>
  </r>
  <r>
    <n v="10286"/>
    <s v="QUICK"/>
    <n v="62"/>
    <n v="8"/>
    <d v="2020-08-21T00:00:00"/>
    <x v="0"/>
    <n v="8"/>
    <n v="6"/>
    <s v="Friday"/>
    <n v="20200828"/>
    <s v="UPS"/>
    <n v="1972"/>
    <n v="49.3"/>
    <n v="49.3"/>
    <n v="40"/>
    <n v="0"/>
    <x v="29"/>
    <n v="29"/>
    <n v="34.868075459270003"/>
    <s v="QUICK-Stop"/>
    <s v="Horst Kloss"/>
    <s v="01307"/>
    <x v="0"/>
    <s v="Germany"/>
    <x v="5"/>
  </r>
  <r>
    <n v="10287"/>
    <s v="RICAR"/>
    <n v="16"/>
    <n v="8"/>
    <d v="2020-08-22T00:00:00"/>
    <x v="0"/>
    <n v="8"/>
    <n v="7"/>
    <s v="Saturday"/>
    <n v="20200828"/>
    <s v="UPS"/>
    <n v="593.29999583959579"/>
    <n v="17.45"/>
    <n v="14.832499895989894"/>
    <n v="40"/>
    <n v="0.15000000596046451"/>
    <x v="19"/>
    <n v="7"/>
    <n v="12.75283918323947"/>
    <s v="Ricardo Adocicados"/>
    <s v="Janete Limeira"/>
    <s v="02389-890"/>
    <x v="1"/>
    <s v="Brazil"/>
    <x v="5"/>
  </r>
  <r>
    <n v="10287"/>
    <s v="RICAR"/>
    <n v="34"/>
    <n v="8"/>
    <d v="2020-08-22T00:00:00"/>
    <x v="0"/>
    <n v="8"/>
    <n v="7"/>
    <s v="Saturday"/>
    <n v="20200828"/>
    <s v="UPS"/>
    <n v="280"/>
    <n v="14"/>
    <n v="14"/>
    <n v="20"/>
    <n v="0"/>
    <x v="53"/>
    <n v="16"/>
    <n v="9.0738672986425506"/>
    <s v="Ricardo Adocicados"/>
    <s v="Janete Limeira"/>
    <s v="02389-890"/>
    <x v="1"/>
    <s v="Brazil"/>
    <x v="6"/>
  </r>
  <r>
    <n v="10287"/>
    <s v="RICAR"/>
    <n v="46"/>
    <n v="8"/>
    <d v="2020-08-22T00:00:00"/>
    <x v="0"/>
    <n v="8"/>
    <n v="7"/>
    <s v="Saturday"/>
    <n v="20200903"/>
    <s v="UPS"/>
    <n v="152.99999892711639"/>
    <n v="12"/>
    <n v="10.199999928474426"/>
    <n v="15"/>
    <n v="0.15000000596046451"/>
    <x v="54"/>
    <n v="21"/>
    <n v="5.504627786254181"/>
    <s v="Ricardo Adocicados"/>
    <s v="Janete Limeira"/>
    <s v="02389-890"/>
    <x v="1"/>
    <s v="Brazil"/>
    <x v="3"/>
  </r>
  <r>
    <n v="10288"/>
    <s v="REGGC"/>
    <n v="54"/>
    <n v="4"/>
    <d v="2020-08-23T00:00:00"/>
    <x v="0"/>
    <n v="8"/>
    <n v="1"/>
    <s v="Sunday"/>
    <n v="20200903"/>
    <s v="DHL Express"/>
    <n v="67.049999888986349"/>
    <n v="7.45"/>
    <n v="6.7049999888986349"/>
    <n v="10"/>
    <n v="0.10000000149011611"/>
    <x v="55"/>
    <n v="25"/>
    <n v="5.7031720626915998"/>
    <s v="Reggiani Caseifici"/>
    <s v="Maurizio Moroni"/>
    <s v="42100"/>
    <x v="0"/>
    <s v="Italy"/>
    <x v="7"/>
  </r>
  <r>
    <n v="10288"/>
    <s v="REGGC"/>
    <n v="68"/>
    <n v="4"/>
    <d v="2020-08-23T00:00:00"/>
    <x v="0"/>
    <n v="8"/>
    <n v="1"/>
    <s v="Sunday"/>
    <n v="20200828"/>
    <s v="DHL Express"/>
    <n v="33.749999944120646"/>
    <n v="12.5"/>
    <n v="11.249999981373549"/>
    <n v="3"/>
    <n v="0.10000000149011611"/>
    <x v="56"/>
    <n v="8"/>
    <n v="9.881917469522989"/>
    <s v="Reggiani Caseifici"/>
    <s v="Maurizio Moroni"/>
    <s v="42100"/>
    <x v="0"/>
    <s v="Italy"/>
    <x v="5"/>
  </r>
  <r>
    <n v="10289"/>
    <s v="BSBEV"/>
    <n v="3"/>
    <n v="7"/>
    <d v="2020-08-26T00:00:00"/>
    <x v="0"/>
    <n v="8"/>
    <n v="4"/>
    <s v="Wednesday"/>
    <n v="20200828"/>
    <s v="UPS"/>
    <n v="300"/>
    <n v="10"/>
    <n v="10"/>
    <n v="30"/>
    <n v="0"/>
    <x v="57"/>
    <n v="1"/>
    <n v="8.7131018239662712"/>
    <s v="B's Beverages"/>
    <s v="Victoria Ashworth"/>
    <s v="EC2 5NT"/>
    <x v="0"/>
    <s v="UK"/>
    <x v="4"/>
  </r>
  <r>
    <n v="10289"/>
    <s v="BSBEV"/>
    <n v="64"/>
    <n v="7"/>
    <d v="2020-08-26T00:00:00"/>
    <x v="0"/>
    <n v="8"/>
    <n v="4"/>
    <s v="Wednesday"/>
    <n v="20200903"/>
    <s v="UPS"/>
    <n v="299.25"/>
    <n v="33.25"/>
    <n v="33.25"/>
    <n v="9"/>
    <n v="0"/>
    <x v="58"/>
    <n v="12"/>
    <n v="21.348702933885775"/>
    <s v="B's Beverages"/>
    <s v="Victoria Ashworth"/>
    <s v="EC2 5NT"/>
    <x v="0"/>
    <s v="UK"/>
    <x v="1"/>
  </r>
  <r>
    <n v="10290"/>
    <s v="COMMI"/>
    <n v="5"/>
    <n v="8"/>
    <d v="2020-08-27T00:00:00"/>
    <x v="0"/>
    <n v="8"/>
    <n v="5"/>
    <s v="Thursday"/>
    <n v="20200903"/>
    <s v="DHL Express"/>
    <n v="427"/>
    <n v="21.35"/>
    <n v="21.35"/>
    <n v="20"/>
    <n v="0"/>
    <x v="25"/>
    <n v="2"/>
    <n v="13.896353834121228"/>
    <s v="Comércio Mineiro"/>
    <s v="Pedro Afonso"/>
    <s v="05432-043"/>
    <x v="1"/>
    <s v="Brazil"/>
    <x v="4"/>
  </r>
  <r>
    <n v="10290"/>
    <s v="COMMI"/>
    <n v="29"/>
    <n v="8"/>
    <d v="2020-08-27T00:00:00"/>
    <x v="0"/>
    <n v="8"/>
    <n v="5"/>
    <s v="Thursday"/>
    <n v="20200903"/>
    <s v="DHL Express"/>
    <n v="1856.8500000000001"/>
    <n v="123.79"/>
    <n v="123.79"/>
    <n v="15"/>
    <n v="0"/>
    <x v="39"/>
    <n v="12"/>
    <n v="78.453085124436214"/>
    <s v="Comércio Mineiro"/>
    <s v="Pedro Afonso"/>
    <s v="05432-043"/>
    <x v="1"/>
    <s v="Brazil"/>
    <x v="7"/>
  </r>
  <r>
    <n v="10290"/>
    <s v="COMMI"/>
    <n v="49"/>
    <n v="8"/>
    <d v="2020-08-27T00:00:00"/>
    <x v="0"/>
    <n v="8"/>
    <n v="5"/>
    <s v="Thursday"/>
    <n v="20200903"/>
    <s v="DHL Express"/>
    <n v="300"/>
    <n v="20"/>
    <n v="20"/>
    <n v="15"/>
    <n v="0"/>
    <x v="14"/>
    <n v="23"/>
    <n v="12.545683485741497"/>
    <s v="Comércio Mineiro"/>
    <s v="Pedro Afonso"/>
    <s v="05432-043"/>
    <x v="1"/>
    <s v="Brazil"/>
    <x v="5"/>
  </r>
  <r>
    <n v="10290"/>
    <s v="COMMI"/>
    <n v="77"/>
    <n v="8"/>
    <d v="2020-08-27T00:00:00"/>
    <x v="0"/>
    <n v="8"/>
    <n v="5"/>
    <s v="Thursday"/>
    <n v="20200904"/>
    <s v="DHL Express"/>
    <n v="130"/>
    <n v="13"/>
    <n v="13"/>
    <n v="10"/>
    <n v="0"/>
    <x v="23"/>
    <n v="12"/>
    <n v="9.7871799999999993"/>
    <s v="Comércio Mineiro"/>
    <s v="Pedro Afonso"/>
    <s v="05432-043"/>
    <x v="1"/>
    <s v="Brazil"/>
    <x v="4"/>
  </r>
  <r>
    <n v="10291"/>
    <s v="QUEDE"/>
    <n v="13"/>
    <n v="6"/>
    <d v="2020-08-27T00:00:00"/>
    <x v="0"/>
    <n v="8"/>
    <n v="5"/>
    <s v="Thursday"/>
    <n v="20200904"/>
    <s v="DHL"/>
    <n v="107.99999982118607"/>
    <n v="6"/>
    <n v="5.3999999910593033"/>
    <n v="20"/>
    <n v="0.10000000149011611"/>
    <x v="43"/>
    <n v="6"/>
    <n v="2.1837851755325639"/>
    <s v="Que Delícia"/>
    <s v="Bernardo Batista"/>
    <s v="02389-673"/>
    <x v="1"/>
    <s v="Brazil"/>
    <x v="3"/>
  </r>
  <r>
    <n v="10291"/>
    <s v="QUEDE"/>
    <n v="44"/>
    <n v="6"/>
    <d v="2020-08-27T00:00:00"/>
    <x v="0"/>
    <n v="8"/>
    <n v="5"/>
    <s v="Thursday"/>
    <n v="20200904"/>
    <s v="DHL"/>
    <n v="420.1199993044138"/>
    <n v="19.45"/>
    <n v="17.504999971017241"/>
    <n v="24"/>
    <n v="0.10000000149011611"/>
    <x v="45"/>
    <n v="20"/>
    <n v="10.842050263532254"/>
    <s v="Que Delícia"/>
    <s v="Bernardo Batista"/>
    <s v="02389-673"/>
    <x v="1"/>
    <s v="Brazil"/>
    <x v="4"/>
  </r>
  <r>
    <n v="10291"/>
    <s v="QUEDE"/>
    <n v="51"/>
    <n v="6"/>
    <d v="2020-08-27T00:00:00"/>
    <x v="0"/>
    <n v="8"/>
    <n v="5"/>
    <s v="Thursday"/>
    <n v="20200902"/>
    <s v="DHL"/>
    <n v="95.399999842047691"/>
    <n v="53"/>
    <n v="47.699999921023846"/>
    <n v="2"/>
    <n v="0.10000000149011611"/>
    <x v="4"/>
    <n v="24"/>
    <n v="18.835525116961144"/>
    <s v="Que Delícia"/>
    <s v="Bernardo Batista"/>
    <s v="02389-673"/>
    <x v="1"/>
    <s v="Brazil"/>
    <x v="2"/>
  </r>
  <r>
    <n v="10292"/>
    <s v="TRADH"/>
    <n v="20"/>
    <n v="1"/>
    <d v="2020-08-28T00:00:00"/>
    <x v="0"/>
    <n v="8"/>
    <n v="6"/>
    <s v="Friday"/>
    <n v="20200911"/>
    <s v="DHL"/>
    <n v="1620"/>
    <n v="81"/>
    <n v="81"/>
    <n v="20"/>
    <n v="0"/>
    <x v="9"/>
    <n v="8"/>
    <n v="57.815472307491099"/>
    <s v="Tradição Hipermercados"/>
    <s v="Anabela Domingues"/>
    <s v="05634-030"/>
    <x v="1"/>
    <s v="Brazil"/>
    <x v="5"/>
  </r>
  <r>
    <n v="10293"/>
    <s v="TORTU"/>
    <n v="18"/>
    <n v="1"/>
    <d v="2020-08-29T00:00:00"/>
    <x v="0"/>
    <n v="8"/>
    <n v="7"/>
    <s v="Saturday"/>
    <n v="20200911"/>
    <s v="UPS"/>
    <n v="750"/>
    <n v="62.5"/>
    <n v="62.5"/>
    <n v="12"/>
    <n v="0"/>
    <x v="59"/>
    <n v="7"/>
    <n v="20.144415838276313"/>
    <s v="Tortuga Restaurante"/>
    <s v="Miguel Angel Paolino"/>
    <s v="05033"/>
    <x v="1"/>
    <s v="Mexico"/>
    <x v="3"/>
  </r>
  <r>
    <n v="10293"/>
    <s v="TORTU"/>
    <n v="24"/>
    <n v="1"/>
    <d v="2020-08-29T00:00:00"/>
    <x v="0"/>
    <n v="8"/>
    <n v="7"/>
    <s v="Saturday"/>
    <n v="20200911"/>
    <s v="UPS"/>
    <n v="45"/>
    <n v="4.5"/>
    <n v="4.5"/>
    <n v="10"/>
    <n v="0"/>
    <x v="15"/>
    <n v="10"/>
    <n v="2.1230577042655105"/>
    <s v="Tortuga Restaurante"/>
    <s v="Miguel Angel Paolino"/>
    <s v="05033"/>
    <x v="1"/>
    <s v="Mexico"/>
    <x v="6"/>
  </r>
  <r>
    <n v="10293"/>
    <s v="TORTU"/>
    <n v="63"/>
    <n v="1"/>
    <d v="2020-08-29T00:00:00"/>
    <x v="0"/>
    <n v="8"/>
    <n v="7"/>
    <s v="Saturday"/>
    <n v="20200911"/>
    <s v="UPS"/>
    <n v="219.5"/>
    <n v="43.9"/>
    <n v="43.9"/>
    <n v="5"/>
    <n v="0"/>
    <x v="46"/>
    <n v="7"/>
    <n v="26.405205149492534"/>
    <s v="Tortuga Restaurante"/>
    <s v="Miguel Angel Paolino"/>
    <s v="05033"/>
    <x v="1"/>
    <s v="Mexico"/>
    <x v="4"/>
  </r>
  <r>
    <n v="10293"/>
    <s v="TORTU"/>
    <n v="75"/>
    <n v="1"/>
    <d v="2020-08-29T00:00:00"/>
    <x v="0"/>
    <n v="8"/>
    <n v="7"/>
    <s v="Saturday"/>
    <n v="20200905"/>
    <s v="UPS"/>
    <n v="46.5"/>
    <n v="7.75"/>
    <n v="7.75"/>
    <n v="6"/>
    <n v="0"/>
    <x v="48"/>
    <n v="12"/>
    <n v="3.8495729671919596"/>
    <s v="Tortuga Restaurante"/>
    <s v="Miguel Angel Paolino"/>
    <s v="05033"/>
    <x v="1"/>
    <s v="Mexico"/>
    <x v="6"/>
  </r>
  <r>
    <n v="10294"/>
    <s v="RATTC"/>
    <n v="1"/>
    <n v="4"/>
    <d v="2020-08-30T00:00:00"/>
    <x v="0"/>
    <n v="8"/>
    <n v="1"/>
    <s v="Sunday"/>
    <n v="20200905"/>
    <s v="DHL"/>
    <n v="324"/>
    <n v="18"/>
    <n v="18"/>
    <n v="18"/>
    <n v="0"/>
    <x v="52"/>
    <n v="1"/>
    <n v="9.9412796083453241"/>
    <s v="Rattlesnake Canyon Grocery"/>
    <s v="Paula Wilson"/>
    <s v="87110"/>
    <x v="1"/>
    <s v="USA"/>
    <x v="6"/>
  </r>
  <r>
    <n v="10294"/>
    <s v="RATTC"/>
    <n v="17"/>
    <n v="4"/>
    <d v="2020-08-30T00:00:00"/>
    <x v="0"/>
    <n v="8"/>
    <n v="1"/>
    <s v="Sunday"/>
    <n v="20200905"/>
    <s v="DHL"/>
    <n v="585"/>
    <n v="39"/>
    <n v="39"/>
    <n v="15"/>
    <n v="0"/>
    <x v="35"/>
    <n v="7"/>
    <n v="24.774912809223483"/>
    <s v="Rattlesnake Canyon Grocery"/>
    <s v="Paula Wilson"/>
    <s v="87110"/>
    <x v="1"/>
    <s v="USA"/>
    <x v="7"/>
  </r>
  <r>
    <n v="10294"/>
    <s v="RATTC"/>
    <n v="43"/>
    <n v="4"/>
    <d v="2020-08-30T00:00:00"/>
    <x v="0"/>
    <n v="8"/>
    <n v="1"/>
    <s v="Sunday"/>
    <n v="20200905"/>
    <s v="DHL"/>
    <n v="690"/>
    <n v="46"/>
    <n v="46"/>
    <n v="15"/>
    <n v="0"/>
    <x v="40"/>
    <n v="20"/>
    <n v="33.719701744549674"/>
    <s v="Rattlesnake Canyon Grocery"/>
    <s v="Paula Wilson"/>
    <s v="87110"/>
    <x v="1"/>
    <s v="USA"/>
    <x v="6"/>
  </r>
  <r>
    <n v="10294"/>
    <s v="RATTC"/>
    <n v="60"/>
    <n v="4"/>
    <d v="2020-08-30T00:00:00"/>
    <x v="0"/>
    <n v="8"/>
    <n v="1"/>
    <s v="Sunday"/>
    <n v="20200905"/>
    <s v="DHL"/>
    <n v="714"/>
    <n v="34"/>
    <n v="34"/>
    <n v="21"/>
    <n v="0"/>
    <x v="11"/>
    <n v="28"/>
    <n v="17.186056815854748"/>
    <s v="Rattlesnake Canyon Grocery"/>
    <s v="Paula Wilson"/>
    <s v="87110"/>
    <x v="1"/>
    <s v="USA"/>
    <x v="0"/>
  </r>
  <r>
    <n v="10294"/>
    <s v="RATTC"/>
    <n v="75"/>
    <n v="4"/>
    <d v="2020-08-30T00:00:00"/>
    <x v="0"/>
    <n v="8"/>
    <n v="1"/>
    <s v="Sunday"/>
    <n v="20200910"/>
    <s v="DHL"/>
    <n v="46.5"/>
    <n v="7.75"/>
    <n v="7.75"/>
    <n v="6"/>
    <n v="0"/>
    <x v="48"/>
    <n v="12"/>
    <n v="3.8495729671919596"/>
    <s v="Rattlesnake Canyon Grocery"/>
    <s v="Paula Wilson"/>
    <s v="87110"/>
    <x v="1"/>
    <s v="USA"/>
    <x v="6"/>
  </r>
  <r>
    <n v="10295"/>
    <s v="VINET"/>
    <n v="56"/>
    <n v="2"/>
    <d v="2020-09-02T00:00:00"/>
    <x v="0"/>
    <n v="9"/>
    <n v="4"/>
    <s v="Wednesday"/>
    <n v="20200911"/>
    <s v="DHL"/>
    <n v="152"/>
    <n v="38"/>
    <n v="38"/>
    <n v="4"/>
    <n v="0"/>
    <x v="33"/>
    <n v="26"/>
    <n v="12.985049050340091"/>
    <s v="Vins et alcools Chevalier"/>
    <s v="Paul Henriot"/>
    <s v="51100"/>
    <x v="0"/>
    <s v="France"/>
    <x v="1"/>
  </r>
  <r>
    <n v="10296"/>
    <s v="LILAS"/>
    <n v="11"/>
    <n v="6"/>
    <d v="2020-09-03T00:00:00"/>
    <x v="0"/>
    <n v="9"/>
    <n v="5"/>
    <s v="Thursday"/>
    <n v="20200911"/>
    <s v="DHL Express"/>
    <n v="252"/>
    <n v="21"/>
    <n v="21"/>
    <n v="12"/>
    <n v="0"/>
    <x v="0"/>
    <n v="5"/>
    <n v="7.3815383533820462"/>
    <s v="LILA-Supermercado"/>
    <s v="Carlos González"/>
    <s v="3508"/>
    <x v="1"/>
    <s v="Venezuela"/>
    <x v="0"/>
  </r>
  <r>
    <n v="10296"/>
    <s v="LILAS"/>
    <n v="16"/>
    <n v="6"/>
    <d v="2020-09-03T00:00:00"/>
    <x v="0"/>
    <n v="9"/>
    <n v="5"/>
    <s v="Thursday"/>
    <n v="20200911"/>
    <s v="DHL Express"/>
    <n v="523.5"/>
    <n v="17.45"/>
    <n v="17.45"/>
    <n v="30"/>
    <n v="0"/>
    <x v="19"/>
    <n v="7"/>
    <n v="12.75283918323947"/>
    <s v="LILA-Supermercado"/>
    <s v="Carlos González"/>
    <s v="3508"/>
    <x v="1"/>
    <s v="Venezuela"/>
    <x v="5"/>
  </r>
  <r>
    <n v="10296"/>
    <s v="LILAS"/>
    <n v="69"/>
    <n v="6"/>
    <d v="2020-09-03T00:00:00"/>
    <x v="0"/>
    <n v="9"/>
    <n v="5"/>
    <s v="Thursday"/>
    <n v="20200910"/>
    <s v="DHL Express"/>
    <n v="540"/>
    <n v="36"/>
    <n v="36"/>
    <n v="15"/>
    <n v="0"/>
    <x v="60"/>
    <n v="15"/>
    <n v="12.894008605174344"/>
    <s v="LILA-Supermercado"/>
    <s v="Carlos González"/>
    <s v="3508"/>
    <x v="1"/>
    <s v="Venezuela"/>
    <x v="0"/>
  </r>
  <r>
    <n v="10297"/>
    <s v="BLONP"/>
    <n v="39"/>
    <n v="5"/>
    <d v="2020-09-04T00:00:00"/>
    <x v="0"/>
    <n v="9"/>
    <n v="6"/>
    <s v="Friday"/>
    <n v="20200910"/>
    <s v="DHL"/>
    <n v="1080"/>
    <n v="18"/>
    <n v="18"/>
    <n v="60"/>
    <n v="0"/>
    <x v="13"/>
    <n v="18"/>
    <n v="13.522215154598831"/>
    <s v="Blondesddsl père et fils"/>
    <s v="Frédérique Citeaux"/>
    <s v="67000"/>
    <x v="0"/>
    <s v="France"/>
    <x v="6"/>
  </r>
  <r>
    <n v="10297"/>
    <s v="BLONP"/>
    <n v="72"/>
    <n v="5"/>
    <d v="2020-09-04T00:00:00"/>
    <x v="0"/>
    <n v="9"/>
    <n v="6"/>
    <s v="Friday"/>
    <n v="20200911"/>
    <s v="DHL"/>
    <n v="696"/>
    <n v="34.799999999999997"/>
    <n v="34.799999999999997"/>
    <n v="20"/>
    <n v="0"/>
    <x v="2"/>
    <n v="14"/>
    <n v="14.902797245173618"/>
    <s v="Blondesddsl père et fils"/>
    <s v="Frédérique Citeaux"/>
    <s v="67000"/>
    <x v="0"/>
    <s v="France"/>
    <x v="0"/>
  </r>
  <r>
    <n v="10298"/>
    <s v="HUNGO"/>
    <n v="2"/>
    <n v="6"/>
    <d v="2020-09-05T00:00:00"/>
    <x v="0"/>
    <n v="9"/>
    <n v="7"/>
    <s v="Saturday"/>
    <n v="20200911"/>
    <s v="DHL"/>
    <n v="760"/>
    <n v="19"/>
    <n v="19"/>
    <n v="40"/>
    <n v="0"/>
    <x v="18"/>
    <n v="1"/>
    <n v="9.9064127385757743"/>
    <s v="Hungry Owl All-Night Grocers"/>
    <s v="Patricia McKenna"/>
    <m/>
    <x v="0"/>
    <s v="Ireland"/>
    <x v="6"/>
  </r>
  <r>
    <n v="10298"/>
    <s v="HUNGO"/>
    <n v="36"/>
    <n v="6"/>
    <d v="2020-09-05T00:00:00"/>
    <x v="0"/>
    <n v="9"/>
    <n v="7"/>
    <s v="Saturday"/>
    <n v="20200911"/>
    <s v="DHL"/>
    <n v="750"/>
    <n v="19"/>
    <n v="14.25"/>
    <n v="40"/>
    <n v="0.25"/>
    <x v="20"/>
    <n v="17"/>
    <n v="14.515505674132482"/>
    <s v="Hungry Owl All-Night Grocers"/>
    <s v="Patricia McKenna"/>
    <m/>
    <x v="0"/>
    <s v="Ireland"/>
    <x v="3"/>
  </r>
  <r>
    <n v="10298"/>
    <s v="HUNGO"/>
    <n v="59"/>
    <n v="6"/>
    <d v="2020-09-05T00:00:00"/>
    <x v="0"/>
    <n v="9"/>
    <n v="7"/>
    <s v="Saturday"/>
    <n v="20200911"/>
    <s v="DHL"/>
    <n v="1037.5"/>
    <n v="55"/>
    <n v="41.25"/>
    <n v="30"/>
    <n v="0.25"/>
    <x v="21"/>
    <n v="28"/>
    <n v="29.299646906924384"/>
    <s v="Hungry Owl All-Night Grocers"/>
    <s v="Patricia McKenna"/>
    <m/>
    <x v="0"/>
    <s v="Ireland"/>
    <x v="0"/>
  </r>
  <r>
    <n v="10298"/>
    <s v="HUNGO"/>
    <n v="62"/>
    <n v="6"/>
    <d v="2020-09-05T00:00:00"/>
    <x v="0"/>
    <n v="9"/>
    <n v="7"/>
    <s v="Saturday"/>
    <n v="20200913"/>
    <s v="DHL"/>
    <n v="739.5"/>
    <n v="49.3"/>
    <n v="49.3"/>
    <n v="15"/>
    <n v="0"/>
    <x v="29"/>
    <n v="29"/>
    <n v="34.868075459270003"/>
    <s v="Hungry Owl All-Night Grocers"/>
    <s v="Patricia McKenna"/>
    <m/>
    <x v="0"/>
    <s v="Ireland"/>
    <x v="5"/>
  </r>
  <r>
    <n v="10299"/>
    <s v="RICAR"/>
    <n v="19"/>
    <n v="4"/>
    <d v="2020-09-06T00:00:00"/>
    <x v="0"/>
    <n v="9"/>
    <n v="1"/>
    <s v="Sunday"/>
    <n v="20200913"/>
    <s v="DHL"/>
    <n v="138"/>
    <n v="9.1999999999999993"/>
    <n v="9.1999999999999993"/>
    <n v="15"/>
    <n v="0"/>
    <x v="49"/>
    <n v="8"/>
    <n v="7.994614939930428"/>
    <s v="Ricardo Adocicados"/>
    <s v="Janete Limeira"/>
    <s v="02389-890"/>
    <x v="1"/>
    <s v="Brazil"/>
    <x v="5"/>
  </r>
  <r>
    <n v="10299"/>
    <s v="RICAR"/>
    <n v="70"/>
    <n v="4"/>
    <d v="2020-09-06T00:00:00"/>
    <x v="0"/>
    <n v="9"/>
    <n v="1"/>
    <s v="Sunday"/>
    <n v="20200918"/>
    <s v="DHL"/>
    <n v="300"/>
    <n v="15"/>
    <n v="15"/>
    <n v="20"/>
    <n v="0"/>
    <x v="30"/>
    <n v="7"/>
    <n v="4.3219663299234155"/>
    <s v="Ricardo Adocicados"/>
    <s v="Janete Limeira"/>
    <s v="02389-890"/>
    <x v="1"/>
    <s v="Brazil"/>
    <x v="6"/>
  </r>
  <r>
    <n v="10300"/>
    <s v="MAGAA"/>
    <n v="66"/>
    <n v="2"/>
    <d v="2020-09-09T00:00:00"/>
    <x v="0"/>
    <n v="9"/>
    <n v="4"/>
    <s v="Wednesday"/>
    <n v="20200918"/>
    <s v="DHL"/>
    <n v="510"/>
    <n v="17"/>
    <n v="17"/>
    <n v="30"/>
    <n v="0"/>
    <x v="61"/>
    <n v="2"/>
    <n v="4.7723602845439919"/>
    <s v="Magazzini Alimentari Riuniti"/>
    <s v="Giovanni Rovelli"/>
    <s v="24100"/>
    <x v="0"/>
    <s v="Italy"/>
    <x v="4"/>
  </r>
  <r>
    <n v="10300"/>
    <s v="MAGAA"/>
    <n v="68"/>
    <n v="2"/>
    <d v="2020-09-09T00:00:00"/>
    <x v="0"/>
    <n v="9"/>
    <n v="4"/>
    <s v="Wednesday"/>
    <n v="20200917"/>
    <s v="DHL"/>
    <n v="250"/>
    <n v="12.5"/>
    <n v="12.5"/>
    <n v="20"/>
    <n v="0"/>
    <x v="56"/>
    <n v="8"/>
    <n v="9.881917469522989"/>
    <s v="Magazzini Alimentari Riuniti"/>
    <s v="Giovanni Rovelli"/>
    <s v="24100"/>
    <x v="0"/>
    <s v="Italy"/>
    <x v="5"/>
  </r>
  <r>
    <n v="10301"/>
    <s v="WANDK"/>
    <n v="40"/>
    <n v="8"/>
    <d v="2020-09-09T00:00:00"/>
    <x v="0"/>
    <n v="9"/>
    <n v="4"/>
    <s v="Wednesday"/>
    <n v="20200917"/>
    <s v="DHL"/>
    <n v="184"/>
    <n v="18.399999999999999"/>
    <n v="18.399999999999999"/>
    <n v="10"/>
    <n v="0"/>
    <x v="37"/>
    <n v="19"/>
    <n v="11.939905659925371"/>
    <s v="Die Wandernde Kuh"/>
    <s v="Rita Müller"/>
    <s v="70563"/>
    <x v="0"/>
    <s v="Germany"/>
    <x v="3"/>
  </r>
  <r>
    <n v="10301"/>
    <s v="WANDK"/>
    <n v="56"/>
    <n v="8"/>
    <d v="2020-09-09T00:00:00"/>
    <x v="0"/>
    <n v="9"/>
    <n v="4"/>
    <s v="Wednesday"/>
    <n v="20201009"/>
    <s v="DHL"/>
    <n v="760"/>
    <n v="38"/>
    <n v="38"/>
    <n v="20"/>
    <n v="0"/>
    <x v="33"/>
    <n v="26"/>
    <n v="12.985049050340091"/>
    <s v="Die Wandernde Kuh"/>
    <s v="Rita Müller"/>
    <s v="70563"/>
    <x v="0"/>
    <s v="Germany"/>
    <x v="1"/>
  </r>
  <r>
    <n v="10302"/>
    <s v="SUPRD"/>
    <n v="17"/>
    <n v="4"/>
    <d v="2020-09-10T00:00:00"/>
    <x v="0"/>
    <n v="9"/>
    <n v="5"/>
    <s v="Thursday"/>
    <n v="20201009"/>
    <s v="DHL"/>
    <n v="1560"/>
    <n v="39"/>
    <n v="39"/>
    <n v="40"/>
    <n v="0"/>
    <x v="35"/>
    <n v="7"/>
    <n v="24.774912809223483"/>
    <s v="Suprêmes délices"/>
    <s v="Pascale Cartrain"/>
    <s v="B-6000"/>
    <x v="0"/>
    <s v="Belgium"/>
    <x v="7"/>
  </r>
  <r>
    <n v="10302"/>
    <s v="SUPRD"/>
    <n v="28"/>
    <n v="4"/>
    <d v="2020-09-10T00:00:00"/>
    <x v="0"/>
    <n v="9"/>
    <n v="5"/>
    <s v="Thursday"/>
    <n v="20201009"/>
    <s v="DHL"/>
    <n v="1276.8"/>
    <n v="45.6"/>
    <n v="45.6"/>
    <n v="28"/>
    <n v="0"/>
    <x v="44"/>
    <n v="12"/>
    <n v="23.763027335506571"/>
    <s v="Suprêmes délices"/>
    <s v="Pascale Cartrain"/>
    <s v="B-6000"/>
    <x v="0"/>
    <s v="Belgium"/>
    <x v="2"/>
  </r>
  <r>
    <n v="10302"/>
    <s v="SUPRD"/>
    <n v="43"/>
    <n v="4"/>
    <d v="2020-09-10T00:00:00"/>
    <x v="0"/>
    <n v="9"/>
    <n v="5"/>
    <s v="Thursday"/>
    <n v="20200918"/>
    <s v="DHL"/>
    <n v="552"/>
    <n v="46"/>
    <n v="46"/>
    <n v="12"/>
    <n v="0"/>
    <x v="40"/>
    <n v="20"/>
    <n v="33.719701744549674"/>
    <s v="Suprêmes délices"/>
    <s v="Pascale Cartrain"/>
    <s v="B-6000"/>
    <x v="0"/>
    <s v="Belgium"/>
    <x v="6"/>
  </r>
  <r>
    <n v="10303"/>
    <s v="GODOS"/>
    <n v="40"/>
    <n v="7"/>
    <d v="2020-09-11T00:00:00"/>
    <x v="0"/>
    <n v="9"/>
    <n v="6"/>
    <s v="Friday"/>
    <n v="20200918"/>
    <s v="DHL"/>
    <n v="662.39999890327454"/>
    <n v="18.399999999999999"/>
    <n v="16.559999972581863"/>
    <n v="40"/>
    <n v="0.10000000149011611"/>
    <x v="37"/>
    <n v="19"/>
    <n v="11.939905659925371"/>
    <s v="Godos Cocina Típica"/>
    <s v="José Pedro Freyre"/>
    <s v="41101"/>
    <x v="0"/>
    <s v="Spain"/>
    <x v="3"/>
  </r>
  <r>
    <n v="10303"/>
    <s v="GODOS"/>
    <n v="65"/>
    <n v="7"/>
    <d v="2020-09-11T00:00:00"/>
    <x v="0"/>
    <n v="9"/>
    <n v="6"/>
    <s v="Friday"/>
    <n v="20200918"/>
    <s v="DHL"/>
    <n v="568.34999905899167"/>
    <n v="21.05"/>
    <n v="18.944999968633056"/>
    <n v="30"/>
    <n v="0.10000000149011611"/>
    <x v="6"/>
    <n v="2"/>
    <n v="12.356901002694999"/>
    <s v="Godos Cocina Típica"/>
    <s v="José Pedro Freyre"/>
    <s v="41101"/>
    <x v="0"/>
    <s v="Spain"/>
    <x v="4"/>
  </r>
  <r>
    <n v="10303"/>
    <s v="GODOS"/>
    <n v="68"/>
    <n v="7"/>
    <d v="2020-09-11T00:00:00"/>
    <x v="0"/>
    <n v="9"/>
    <n v="6"/>
    <s v="Friday"/>
    <n v="20200917"/>
    <s v="DHL"/>
    <n v="168.74999972060323"/>
    <n v="12.5"/>
    <n v="11.249999981373549"/>
    <n v="15"/>
    <n v="0.10000000149011611"/>
    <x v="56"/>
    <n v="8"/>
    <n v="9.881917469522989"/>
    <s v="Godos Cocina Típica"/>
    <s v="José Pedro Freyre"/>
    <s v="41101"/>
    <x v="0"/>
    <s v="Spain"/>
    <x v="5"/>
  </r>
  <r>
    <n v="10304"/>
    <s v="TORTU"/>
    <n v="49"/>
    <n v="1"/>
    <d v="2020-09-12T00:00:00"/>
    <x v="0"/>
    <n v="9"/>
    <n v="7"/>
    <s v="Saturday"/>
    <n v="20200917"/>
    <s v="DHL"/>
    <n v="600"/>
    <n v="20"/>
    <n v="20"/>
    <n v="30"/>
    <n v="0"/>
    <x v="14"/>
    <n v="23"/>
    <n v="12.545683485741497"/>
    <s v="Tortuga Restaurante"/>
    <s v="Miguel Angel Paolino"/>
    <s v="05033"/>
    <x v="1"/>
    <s v="Mexico"/>
    <x v="5"/>
  </r>
  <r>
    <n v="10304"/>
    <s v="TORTU"/>
    <n v="59"/>
    <n v="1"/>
    <d v="2020-09-12T00:00:00"/>
    <x v="0"/>
    <n v="9"/>
    <n v="7"/>
    <s v="Saturday"/>
    <n v="20200917"/>
    <s v="DHL"/>
    <n v="550"/>
    <n v="55"/>
    <n v="55"/>
    <n v="10"/>
    <n v="0"/>
    <x v="21"/>
    <n v="28"/>
    <n v="29.299646906924384"/>
    <s v="Tortuga Restaurante"/>
    <s v="Miguel Angel Paolino"/>
    <s v="05033"/>
    <x v="1"/>
    <s v="Mexico"/>
    <x v="0"/>
  </r>
  <r>
    <n v="10304"/>
    <s v="TORTU"/>
    <n v="71"/>
    <n v="1"/>
    <d v="2020-09-12T00:00:00"/>
    <x v="0"/>
    <n v="9"/>
    <n v="7"/>
    <s v="Saturday"/>
    <n v="20201009"/>
    <s v="DHL"/>
    <n v="43"/>
    <n v="21.5"/>
    <n v="21.5"/>
    <n v="2"/>
    <n v="0"/>
    <x v="42"/>
    <n v="15"/>
    <n v="15.813450604529082"/>
    <s v="Tortuga Restaurante"/>
    <s v="Miguel Angel Paolino"/>
    <s v="05033"/>
    <x v="1"/>
    <s v="Mexico"/>
    <x v="0"/>
  </r>
  <r>
    <n v="10305"/>
    <s v="OLDWO"/>
    <n v="18"/>
    <n v="8"/>
    <d v="2020-09-13T00:00:00"/>
    <x v="0"/>
    <n v="9"/>
    <n v="1"/>
    <s v="Sunday"/>
    <n v="20201009"/>
    <s v="UPS"/>
    <n v="1406.2499976716936"/>
    <n v="62.5"/>
    <n v="56.249999906867743"/>
    <n v="25"/>
    <n v="0.10000000149011611"/>
    <x v="59"/>
    <n v="7"/>
    <n v="20.144415838276313"/>
    <s v="Old World Delicatessen"/>
    <s v="Rene Phillips"/>
    <s v="99508"/>
    <x v="1"/>
    <s v="USA"/>
    <x v="3"/>
  </r>
  <r>
    <n v="10305"/>
    <s v="OLDWO"/>
    <n v="29"/>
    <n v="8"/>
    <d v="2020-09-13T00:00:00"/>
    <x v="0"/>
    <n v="9"/>
    <n v="1"/>
    <s v="Sunday"/>
    <n v="20201009"/>
    <s v="UPS"/>
    <n v="2785.2749953884631"/>
    <n v="123.79"/>
    <n v="111.41099981553853"/>
    <n v="25"/>
    <n v="0.10000000149011611"/>
    <x v="39"/>
    <n v="12"/>
    <n v="78.453085124436214"/>
    <s v="Old World Delicatessen"/>
    <s v="Rene Phillips"/>
    <s v="99508"/>
    <x v="1"/>
    <s v="USA"/>
    <x v="7"/>
  </r>
  <r>
    <n v="10305"/>
    <s v="OLDWO"/>
    <n v="39"/>
    <n v="8"/>
    <d v="2020-09-13T00:00:00"/>
    <x v="0"/>
    <n v="9"/>
    <n v="1"/>
    <s v="Sunday"/>
    <n v="20200923"/>
    <s v="UPS"/>
    <n v="485.9999991953373"/>
    <n v="18"/>
    <n v="16.19999997317791"/>
    <n v="30"/>
    <n v="0.10000000149011611"/>
    <x v="13"/>
    <n v="18"/>
    <n v="13.522215154598831"/>
    <s v="Old World Delicatessen"/>
    <s v="Rene Phillips"/>
    <s v="99508"/>
    <x v="1"/>
    <s v="USA"/>
    <x v="6"/>
  </r>
  <r>
    <n v="10306"/>
    <s v="ROMEY"/>
    <n v="30"/>
    <n v="1"/>
    <d v="2020-09-16T00:00:00"/>
    <x v="0"/>
    <n v="9"/>
    <n v="4"/>
    <s v="Wednesday"/>
    <n v="20200923"/>
    <s v="UPS"/>
    <n v="258.89999999999998"/>
    <n v="25.89"/>
    <n v="25.89"/>
    <n v="10"/>
    <n v="0"/>
    <x v="34"/>
    <n v="13"/>
    <n v="15.141134761320492"/>
    <s v="Romero y tomillo"/>
    <s v="Alejandra Camino"/>
    <s v="28001"/>
    <x v="0"/>
    <s v="Spain"/>
    <x v="3"/>
  </r>
  <r>
    <n v="10306"/>
    <s v="ROMEY"/>
    <n v="53"/>
    <n v="1"/>
    <d v="2020-09-16T00:00:00"/>
    <x v="0"/>
    <n v="9"/>
    <n v="4"/>
    <s v="Wednesday"/>
    <n v="20200923"/>
    <s v="UPS"/>
    <n v="328"/>
    <n v="32.799999999999997"/>
    <n v="32.799999999999997"/>
    <n v="10"/>
    <n v="0"/>
    <x v="22"/>
    <n v="24"/>
    <n v="11.283141843590998"/>
    <s v="Romero y tomillo"/>
    <s v="Alejandra Camino"/>
    <s v="28001"/>
    <x v="0"/>
    <s v="Spain"/>
    <x v="7"/>
  </r>
  <r>
    <n v="10306"/>
    <s v="ROMEY"/>
    <n v="54"/>
    <n v="1"/>
    <d v="2020-09-16T00:00:00"/>
    <x v="0"/>
    <n v="9"/>
    <n v="4"/>
    <s v="Wednesday"/>
    <n v="20200925"/>
    <s v="UPS"/>
    <n v="37.25"/>
    <n v="7.45"/>
    <n v="7.45"/>
    <n v="5"/>
    <n v="0"/>
    <x v="55"/>
    <n v="25"/>
    <n v="5.7031720626915998"/>
    <s v="Romero y tomillo"/>
    <s v="Alejandra Camino"/>
    <s v="28001"/>
    <x v="0"/>
    <s v="Spain"/>
    <x v="7"/>
  </r>
  <r>
    <n v="10307"/>
    <s v="LONEP"/>
    <n v="62"/>
    <n v="2"/>
    <d v="2020-09-17T00:00:00"/>
    <x v="0"/>
    <n v="9"/>
    <n v="5"/>
    <s v="Thursday"/>
    <n v="20200925"/>
    <s v="DHL"/>
    <n v="493"/>
    <n v="49.3"/>
    <n v="49.3"/>
    <n v="10"/>
    <n v="0"/>
    <x v="29"/>
    <n v="29"/>
    <n v="34.868075459270003"/>
    <s v="Lonesome Pine Restaurant"/>
    <s v="Fran Wilson"/>
    <s v="97219"/>
    <x v="1"/>
    <s v="USA"/>
    <x v="5"/>
  </r>
  <r>
    <n v="10307"/>
    <s v="LONEP"/>
    <n v="68"/>
    <n v="2"/>
    <d v="2020-09-17T00:00:00"/>
    <x v="0"/>
    <n v="9"/>
    <n v="5"/>
    <s v="Thursday"/>
    <n v="20200924"/>
    <s v="DHL"/>
    <n v="37.5"/>
    <n v="12.5"/>
    <n v="12.5"/>
    <n v="3"/>
    <n v="0"/>
    <x v="56"/>
    <n v="8"/>
    <n v="9.881917469522989"/>
    <s v="Lonesome Pine Restaurant"/>
    <s v="Fran Wilson"/>
    <s v="97219"/>
    <x v="1"/>
    <s v="USA"/>
    <x v="5"/>
  </r>
  <r>
    <n v="10308"/>
    <s v="ANATR"/>
    <n v="69"/>
    <n v="7"/>
    <d v="2020-09-18T00:00:00"/>
    <x v="0"/>
    <n v="9"/>
    <n v="6"/>
    <s v="Friday"/>
    <n v="20200924"/>
    <s v="UPS"/>
    <n v="36"/>
    <n v="36"/>
    <n v="36"/>
    <n v="1"/>
    <n v="0"/>
    <x v="60"/>
    <n v="15"/>
    <n v="12.894008605174344"/>
    <s v="Ana Trujillo Emparedados y helados"/>
    <s v="Ana Trujillo"/>
    <s v="05021"/>
    <x v="1"/>
    <s v="Mexico"/>
    <x v="0"/>
  </r>
  <r>
    <n v="10308"/>
    <s v="ANATR"/>
    <n v="70"/>
    <n v="7"/>
    <d v="2020-09-18T00:00:00"/>
    <x v="0"/>
    <n v="9"/>
    <n v="6"/>
    <s v="Friday"/>
    <n v="20201023"/>
    <s v="UPS"/>
    <n v="75"/>
    <n v="15"/>
    <n v="15"/>
    <n v="5"/>
    <n v="0"/>
    <x v="30"/>
    <n v="7"/>
    <n v="4.3219663299234155"/>
    <s v="Ana Trujillo Emparedados y helados"/>
    <s v="Ana Trujillo"/>
    <s v="05021"/>
    <x v="1"/>
    <s v="Mexico"/>
    <x v="6"/>
  </r>
  <r>
    <n v="10309"/>
    <s v="HUNGO"/>
    <n v="4"/>
    <n v="3"/>
    <d v="2020-09-19T00:00:00"/>
    <x v="0"/>
    <n v="9"/>
    <n v="7"/>
    <s v="Saturday"/>
    <n v="20201023"/>
    <s v="DHL Express"/>
    <n v="440"/>
    <n v="22"/>
    <n v="22"/>
    <n v="20"/>
    <n v="0"/>
    <x v="62"/>
    <n v="2"/>
    <n v="13.396192586104789"/>
    <s v="Hungry Owl All-Night Grocers"/>
    <s v="Patricia McKenna"/>
    <m/>
    <x v="0"/>
    <s v="Ireland"/>
    <x v="4"/>
  </r>
  <r>
    <n v="10309"/>
    <s v="HUNGO"/>
    <n v="6"/>
    <n v="3"/>
    <d v="2020-09-19T00:00:00"/>
    <x v="0"/>
    <n v="9"/>
    <n v="7"/>
    <s v="Saturday"/>
    <n v="20201023"/>
    <s v="DHL Express"/>
    <n v="750"/>
    <n v="25"/>
    <n v="25"/>
    <n v="30"/>
    <n v="0"/>
    <x v="63"/>
    <n v="3"/>
    <n v="17.141683844381447"/>
    <s v="Hungry Owl All-Night Grocers"/>
    <s v="Patricia McKenna"/>
    <m/>
    <x v="0"/>
    <s v="Ireland"/>
    <x v="4"/>
  </r>
  <r>
    <n v="10309"/>
    <s v="HUNGO"/>
    <n v="42"/>
    <n v="3"/>
    <d v="2020-09-19T00:00:00"/>
    <x v="0"/>
    <n v="9"/>
    <n v="7"/>
    <s v="Saturday"/>
    <n v="20201023"/>
    <s v="DHL Express"/>
    <n v="28"/>
    <n v="14"/>
    <n v="14"/>
    <n v="2"/>
    <n v="0"/>
    <x v="1"/>
    <n v="20"/>
    <n v="10.762412487567216"/>
    <s v="Hungry Owl All-Night Grocers"/>
    <s v="Patricia McKenna"/>
    <m/>
    <x v="0"/>
    <s v="Ireland"/>
    <x v="1"/>
  </r>
  <r>
    <n v="10309"/>
    <s v="HUNGO"/>
    <n v="43"/>
    <n v="3"/>
    <d v="2020-09-19T00:00:00"/>
    <x v="0"/>
    <n v="9"/>
    <n v="7"/>
    <s v="Saturday"/>
    <n v="20201023"/>
    <s v="DHL Express"/>
    <n v="920"/>
    <n v="46"/>
    <n v="46"/>
    <n v="20"/>
    <n v="0"/>
    <x v="40"/>
    <n v="20"/>
    <n v="33.719701744549674"/>
    <s v="Hungry Owl All-Night Grocers"/>
    <s v="Patricia McKenna"/>
    <m/>
    <x v="0"/>
    <s v="Ireland"/>
    <x v="6"/>
  </r>
  <r>
    <n v="10309"/>
    <s v="HUNGO"/>
    <n v="71"/>
    <n v="3"/>
    <d v="2020-09-19T00:00:00"/>
    <x v="0"/>
    <n v="9"/>
    <n v="7"/>
    <s v="Saturday"/>
    <n v="20200927"/>
    <s v="DHL Express"/>
    <n v="64.5"/>
    <n v="21.5"/>
    <n v="21.5"/>
    <n v="3"/>
    <n v="0"/>
    <x v="42"/>
    <n v="15"/>
    <n v="15.813450604529082"/>
    <s v="Hungry Owl All-Night Grocers"/>
    <s v="Patricia McKenna"/>
    <m/>
    <x v="0"/>
    <s v="Ireland"/>
    <x v="0"/>
  </r>
  <r>
    <n v="10310"/>
    <s v="THEBI"/>
    <n v="16"/>
    <n v="8"/>
    <d v="2020-09-20T00:00:00"/>
    <x v="0"/>
    <n v="9"/>
    <n v="1"/>
    <s v="Sunday"/>
    <n v="20200927"/>
    <s v="DHL"/>
    <n v="174.5"/>
    <n v="17.45"/>
    <n v="17.45"/>
    <n v="10"/>
    <n v="0"/>
    <x v="19"/>
    <n v="7"/>
    <n v="12.75283918323947"/>
    <s v="The Big Cheese"/>
    <s v="Liz Nixon"/>
    <s v="97201"/>
    <x v="1"/>
    <s v="USA"/>
    <x v="5"/>
  </r>
  <r>
    <n v="10310"/>
    <s v="THEBI"/>
    <n v="62"/>
    <n v="8"/>
    <d v="2020-09-20T00:00:00"/>
    <x v="0"/>
    <n v="9"/>
    <n v="1"/>
    <s v="Sunday"/>
    <n v="20200926"/>
    <s v="DHL"/>
    <n v="246.5"/>
    <n v="49.3"/>
    <n v="49.3"/>
    <n v="5"/>
    <n v="0"/>
    <x v="29"/>
    <n v="29"/>
    <n v="34.868075459270003"/>
    <s v="The Big Cheese"/>
    <s v="Liz Nixon"/>
    <s v="97201"/>
    <x v="1"/>
    <s v="USA"/>
    <x v="5"/>
  </r>
  <r>
    <n v="10311"/>
    <s v="DUMON"/>
    <n v="42"/>
    <n v="1"/>
    <d v="2020-09-20T00:00:00"/>
    <x v="0"/>
    <n v="9"/>
    <n v="1"/>
    <s v="Sunday"/>
    <n v="20200926"/>
    <s v="UPS"/>
    <n v="84"/>
    <n v="14"/>
    <n v="14"/>
    <n v="6"/>
    <n v="0"/>
    <x v="1"/>
    <n v="20"/>
    <n v="10.762412487567216"/>
    <s v="Du monde entier"/>
    <s v="Janine Labrune"/>
    <s v="44000"/>
    <x v="0"/>
    <s v="France"/>
    <x v="1"/>
  </r>
  <r>
    <n v="10311"/>
    <s v="DUMON"/>
    <n v="69"/>
    <n v="1"/>
    <d v="2020-09-20T00:00:00"/>
    <x v="0"/>
    <n v="9"/>
    <n v="1"/>
    <s v="Sunday"/>
    <n v="20201003"/>
    <s v="UPS"/>
    <n v="252"/>
    <n v="36"/>
    <n v="36"/>
    <n v="7"/>
    <n v="0"/>
    <x v="60"/>
    <n v="15"/>
    <n v="12.894008605174344"/>
    <s v="Du monde entier"/>
    <s v="Janine Labrune"/>
    <s v="44000"/>
    <x v="0"/>
    <s v="France"/>
    <x v="0"/>
  </r>
  <r>
    <n v="10312"/>
    <s v="WANDK"/>
    <n v="28"/>
    <n v="2"/>
    <d v="2020-09-23T00:00:00"/>
    <x v="0"/>
    <n v="9"/>
    <n v="4"/>
    <s v="Wednesday"/>
    <n v="20201003"/>
    <s v="DHL"/>
    <n v="182.4"/>
    <n v="45.6"/>
    <n v="45.6"/>
    <n v="4"/>
    <n v="0"/>
    <x v="44"/>
    <n v="12"/>
    <n v="23.763027335506571"/>
    <s v="Die Wandernde Kuh"/>
    <s v="Rita Müller"/>
    <s v="70563"/>
    <x v="0"/>
    <s v="Germany"/>
    <x v="2"/>
  </r>
  <r>
    <n v="10312"/>
    <s v="WANDK"/>
    <n v="43"/>
    <n v="2"/>
    <d v="2020-09-23T00:00:00"/>
    <x v="0"/>
    <n v="9"/>
    <n v="4"/>
    <s v="Wednesday"/>
    <n v="20201003"/>
    <s v="DHL"/>
    <n v="1104"/>
    <n v="46"/>
    <n v="46"/>
    <n v="24"/>
    <n v="0"/>
    <x v="40"/>
    <n v="20"/>
    <n v="33.719701744549674"/>
    <s v="Die Wandernde Kuh"/>
    <s v="Rita Müller"/>
    <s v="70563"/>
    <x v="0"/>
    <s v="Germany"/>
    <x v="6"/>
  </r>
  <r>
    <n v="10312"/>
    <s v="WANDK"/>
    <n v="53"/>
    <n v="2"/>
    <d v="2020-09-23T00:00:00"/>
    <x v="0"/>
    <n v="9"/>
    <n v="4"/>
    <s v="Wednesday"/>
    <n v="20201003"/>
    <s v="DHL"/>
    <n v="656"/>
    <n v="32.799999999999997"/>
    <n v="32.799999999999997"/>
    <n v="20"/>
    <n v="0"/>
    <x v="22"/>
    <n v="24"/>
    <n v="11.283141843590998"/>
    <s v="Die Wandernde Kuh"/>
    <s v="Rita Müller"/>
    <s v="70563"/>
    <x v="0"/>
    <s v="Germany"/>
    <x v="7"/>
  </r>
  <r>
    <n v="10312"/>
    <s v="WANDK"/>
    <n v="75"/>
    <n v="2"/>
    <d v="2020-09-23T00:00:00"/>
    <x v="0"/>
    <n v="9"/>
    <n v="4"/>
    <s v="Wednesday"/>
    <n v="20201004"/>
    <s v="DHL"/>
    <n v="77.5"/>
    <n v="7.75"/>
    <n v="7.75"/>
    <n v="10"/>
    <n v="0"/>
    <x v="48"/>
    <n v="12"/>
    <n v="3.8495729671919596"/>
    <s v="Die Wandernde Kuh"/>
    <s v="Rita Müller"/>
    <s v="70563"/>
    <x v="0"/>
    <s v="Germany"/>
    <x v="6"/>
  </r>
  <r>
    <n v="10313"/>
    <s v="QUICK"/>
    <n v="36"/>
    <n v="2"/>
    <d v="2020-09-24T00:00:00"/>
    <x v="0"/>
    <n v="9"/>
    <n v="5"/>
    <s v="Thursday"/>
    <n v="20201004"/>
    <s v="DHL"/>
    <n v="228"/>
    <n v="19"/>
    <n v="19"/>
    <n v="12"/>
    <n v="0"/>
    <x v="20"/>
    <n v="17"/>
    <n v="14.515505674132482"/>
    <s v="QUICK-Stop"/>
    <s v="Horst Kloss"/>
    <s v="01307"/>
    <x v="0"/>
    <s v="Germany"/>
    <x v="3"/>
  </r>
  <r>
    <n v="10314"/>
    <s v="RATTC"/>
    <n v="32"/>
    <n v="1"/>
    <d v="2020-09-25T00:00:00"/>
    <x v="0"/>
    <n v="9"/>
    <n v="6"/>
    <s v="Friday"/>
    <n v="20201004"/>
    <s v="DHL"/>
    <n v="1151.9999980926514"/>
    <n v="32"/>
    <n v="28.799999952316284"/>
    <n v="40"/>
    <n v="0.10000000149011611"/>
    <x v="26"/>
    <n v="14"/>
    <n v="15.737004602670464"/>
    <s v="Rattlesnake Canyon Grocery"/>
    <s v="Paula Wilson"/>
    <s v="87110"/>
    <x v="1"/>
    <s v="USA"/>
    <x v="0"/>
  </r>
  <r>
    <n v="10314"/>
    <s v="RATTC"/>
    <n v="58"/>
    <n v="1"/>
    <d v="2020-09-25T00:00:00"/>
    <x v="0"/>
    <n v="9"/>
    <n v="6"/>
    <s v="Friday"/>
    <n v="20201004"/>
    <s v="DHL"/>
    <n v="357.74999940767884"/>
    <n v="13.25"/>
    <n v="11.924999980255961"/>
    <n v="30"/>
    <n v="0.10000000149011611"/>
    <x v="64"/>
    <n v="27"/>
    <n v="5.9992715692376155"/>
    <s v="Rattlesnake Canyon Grocery"/>
    <s v="Paula Wilson"/>
    <s v="87110"/>
    <x v="1"/>
    <s v="USA"/>
    <x v="3"/>
  </r>
  <r>
    <n v="10314"/>
    <s v="RATTC"/>
    <n v="62"/>
    <n v="1"/>
    <d v="2020-09-25T00:00:00"/>
    <x v="0"/>
    <n v="9"/>
    <n v="6"/>
    <s v="Friday"/>
    <n v="20201003"/>
    <s v="DHL"/>
    <n v="1109.2499981634319"/>
    <n v="49.3"/>
    <n v="44.369999926537275"/>
    <n v="25"/>
    <n v="0.10000000149011611"/>
    <x v="29"/>
    <n v="29"/>
    <n v="34.868075459270003"/>
    <s v="Rattlesnake Canyon Grocery"/>
    <s v="Paula Wilson"/>
    <s v="87110"/>
    <x v="1"/>
    <s v="USA"/>
    <x v="5"/>
  </r>
  <r>
    <n v="10315"/>
    <s v="ISLAT"/>
    <n v="34"/>
    <n v="4"/>
    <d v="2020-09-26T00:00:00"/>
    <x v="0"/>
    <n v="9"/>
    <n v="7"/>
    <s v="Saturday"/>
    <n v="20201003"/>
    <s v="DHL"/>
    <n v="196"/>
    <n v="14"/>
    <n v="14"/>
    <n v="14"/>
    <n v="0"/>
    <x v="53"/>
    <n v="16"/>
    <n v="9.0738672986425506"/>
    <s v="Island Trading"/>
    <s v="Helen Bennett"/>
    <s v="PO31 7PJ"/>
    <x v="0"/>
    <s v="UK"/>
    <x v="6"/>
  </r>
  <r>
    <n v="10315"/>
    <s v="ISLAT"/>
    <n v="70"/>
    <n v="4"/>
    <d v="2020-09-26T00:00:00"/>
    <x v="0"/>
    <n v="9"/>
    <n v="7"/>
    <s v="Saturday"/>
    <n v="20201008"/>
    <s v="DHL"/>
    <n v="450"/>
    <n v="15"/>
    <n v="15"/>
    <n v="30"/>
    <n v="0"/>
    <x v="30"/>
    <n v="7"/>
    <n v="4.3219663299234155"/>
    <s v="Island Trading"/>
    <s v="Helen Bennett"/>
    <s v="PO31 7PJ"/>
    <x v="0"/>
    <s v="UK"/>
    <x v="6"/>
  </r>
  <r>
    <n v="10316"/>
    <s v="RATTC"/>
    <n v="41"/>
    <n v="1"/>
    <d v="2020-09-27T00:00:00"/>
    <x v="0"/>
    <n v="9"/>
    <n v="1"/>
    <s v="Sunday"/>
    <n v="20201008"/>
    <s v="UPS"/>
    <n v="96.5"/>
    <n v="9.65"/>
    <n v="9.65"/>
    <n v="10"/>
    <n v="0"/>
    <x v="5"/>
    <n v="19"/>
    <n v="6.0463867884479576"/>
    <s v="Rattlesnake Canyon Grocery"/>
    <s v="Paula Wilson"/>
    <s v="87110"/>
    <x v="1"/>
    <s v="USA"/>
    <x v="3"/>
  </r>
  <r>
    <n v="10316"/>
    <s v="RATTC"/>
    <n v="62"/>
    <n v="1"/>
    <d v="2020-09-27T00:00:00"/>
    <x v="0"/>
    <n v="9"/>
    <n v="1"/>
    <s v="Sunday"/>
    <n v="20201010"/>
    <s v="UPS"/>
    <n v="3451"/>
    <n v="49.3"/>
    <n v="49.3"/>
    <n v="70"/>
    <n v="0"/>
    <x v="29"/>
    <n v="29"/>
    <n v="34.868075459270003"/>
    <s v="Rattlesnake Canyon Grocery"/>
    <s v="Paula Wilson"/>
    <s v="87110"/>
    <x v="1"/>
    <s v="USA"/>
    <x v="5"/>
  </r>
  <r>
    <n v="10317"/>
    <s v="LONEP"/>
    <n v="1"/>
    <n v="6"/>
    <d v="2020-09-30T00:00:00"/>
    <x v="0"/>
    <n v="9"/>
    <n v="4"/>
    <s v="Wednesday"/>
    <n v="20201004"/>
    <s v="DHL Express"/>
    <n v="360"/>
    <n v="18"/>
    <n v="18"/>
    <n v="20"/>
    <n v="0"/>
    <x v="52"/>
    <n v="1"/>
    <n v="9.9412796083453241"/>
    <s v="Lonesome Pine Restaurant"/>
    <s v="Fran Wilson"/>
    <s v="97219"/>
    <x v="1"/>
    <s v="USA"/>
    <x v="6"/>
  </r>
  <r>
    <n v="10318"/>
    <s v="ISLAT"/>
    <n v="41"/>
    <n v="8"/>
    <d v="2020-10-01T00:00:00"/>
    <x v="0"/>
    <n v="10"/>
    <n v="5"/>
    <s v="Thursday"/>
    <n v="20201004"/>
    <s v="DHL"/>
    <n v="193"/>
    <n v="9.65"/>
    <n v="9.65"/>
    <n v="20"/>
    <n v="0"/>
    <x v="5"/>
    <n v="19"/>
    <n v="6.0463867884479576"/>
    <s v="Island Trading"/>
    <s v="Helen Bennett"/>
    <s v="PO31 7PJ"/>
    <x v="0"/>
    <s v="UK"/>
    <x v="3"/>
  </r>
  <r>
    <n v="10318"/>
    <s v="ISLAT"/>
    <n v="76"/>
    <n v="8"/>
    <d v="2020-10-01T00:00:00"/>
    <x v="0"/>
    <n v="10"/>
    <n v="5"/>
    <s v="Thursday"/>
    <n v="20201011"/>
    <s v="DHL"/>
    <n v="108"/>
    <n v="18"/>
    <n v="18"/>
    <n v="6"/>
    <n v="0"/>
    <x v="38"/>
    <n v="23"/>
    <n v="11.35067307451974"/>
    <s v="Island Trading"/>
    <s v="Helen Bennett"/>
    <s v="PO31 7PJ"/>
    <x v="0"/>
    <s v="UK"/>
    <x v="6"/>
  </r>
  <r>
    <n v="10319"/>
    <s v="TORTU"/>
    <n v="17"/>
    <n v="7"/>
    <d v="2020-10-02T00:00:00"/>
    <x v="0"/>
    <n v="10"/>
    <n v="6"/>
    <s v="Friday"/>
    <n v="20201011"/>
    <s v="UPS"/>
    <n v="312"/>
    <n v="39"/>
    <n v="39"/>
    <n v="8"/>
    <n v="0"/>
    <x v="35"/>
    <n v="7"/>
    <n v="24.774912809223483"/>
    <s v="Tortuga Restaurante"/>
    <s v="Miguel Angel Paolino"/>
    <s v="05033"/>
    <x v="1"/>
    <s v="Mexico"/>
    <x v="7"/>
  </r>
  <r>
    <n v="10319"/>
    <s v="TORTU"/>
    <n v="28"/>
    <n v="7"/>
    <d v="2020-10-02T00:00:00"/>
    <x v="0"/>
    <n v="10"/>
    <n v="6"/>
    <s v="Friday"/>
    <n v="20201011"/>
    <s v="UPS"/>
    <n v="638.4"/>
    <n v="45.6"/>
    <n v="45.6"/>
    <n v="14"/>
    <n v="0"/>
    <x v="44"/>
    <n v="12"/>
    <n v="23.763027335506571"/>
    <s v="Tortuga Restaurante"/>
    <s v="Miguel Angel Paolino"/>
    <s v="05033"/>
    <x v="1"/>
    <s v="Mexico"/>
    <x v="2"/>
  </r>
  <r>
    <n v="10319"/>
    <s v="TORTU"/>
    <n v="76"/>
    <n v="7"/>
    <d v="2020-10-02T00:00:00"/>
    <x v="0"/>
    <n v="10"/>
    <n v="6"/>
    <s v="Friday"/>
    <n v="20201018"/>
    <s v="UPS"/>
    <n v="540"/>
    <n v="18"/>
    <n v="18"/>
    <n v="30"/>
    <n v="0"/>
    <x v="38"/>
    <n v="23"/>
    <n v="11.35067307451974"/>
    <s v="Tortuga Restaurante"/>
    <s v="Miguel Angel Paolino"/>
    <s v="05033"/>
    <x v="1"/>
    <s v="Mexico"/>
    <x v="6"/>
  </r>
  <r>
    <n v="10320"/>
    <s v="WARTH"/>
    <n v="71"/>
    <n v="5"/>
    <d v="2020-10-03T00:00:00"/>
    <x v="0"/>
    <n v="10"/>
    <n v="7"/>
    <s v="Saturday"/>
    <n v="20201011"/>
    <s v="UPS"/>
    <n v="645"/>
    <n v="21.5"/>
    <n v="21.5"/>
    <n v="30"/>
    <n v="0"/>
    <x v="42"/>
    <n v="15"/>
    <n v="15.813450604529082"/>
    <s v="Wartian Herkku"/>
    <s v="Pirkko Koskitalo"/>
    <s v="90110"/>
    <x v="0"/>
    <s v="Finland"/>
    <x v="0"/>
  </r>
  <r>
    <n v="10321"/>
    <s v="ISLAT"/>
    <n v="35"/>
    <n v="3"/>
    <d v="2020-10-03T00:00:00"/>
    <x v="0"/>
    <n v="10"/>
    <n v="7"/>
    <s v="Saturday"/>
    <n v="20201023"/>
    <s v="DHL"/>
    <n v="180"/>
    <n v="18"/>
    <n v="18"/>
    <n v="10"/>
    <n v="0"/>
    <x v="31"/>
    <n v="16"/>
    <n v="11.144616765926688"/>
    <s v="Island Trading"/>
    <s v="Helen Bennett"/>
    <s v="PO31 7PJ"/>
    <x v="0"/>
    <s v="UK"/>
    <x v="6"/>
  </r>
  <r>
    <n v="10322"/>
    <s v="PERIC"/>
    <n v="52"/>
    <n v="7"/>
    <d v="2020-10-04T00:00:00"/>
    <x v="0"/>
    <n v="10"/>
    <n v="1"/>
    <s v="Sunday"/>
    <n v="20201014"/>
    <s v="UPS"/>
    <n v="140"/>
    <n v="7"/>
    <n v="7"/>
    <n v="20"/>
    <n v="0"/>
    <x v="65"/>
    <n v="24"/>
    <n v="2.7531089859539"/>
    <s v="Pericles Comidas clásicas"/>
    <s v="Guillermo Fernández"/>
    <s v="05033"/>
    <x v="1"/>
    <s v="Mexico"/>
    <x v="1"/>
  </r>
  <r>
    <n v="10323"/>
    <s v="KOENE"/>
    <n v="15"/>
    <n v="4"/>
    <d v="2020-10-07T00:00:00"/>
    <x v="0"/>
    <n v="10"/>
    <n v="4"/>
    <s v="Wednesday"/>
    <n v="20201014"/>
    <s v="DHL Express"/>
    <n v="77.5"/>
    <n v="15.5"/>
    <n v="15.5"/>
    <n v="5"/>
    <n v="0"/>
    <x v="50"/>
    <n v="6"/>
    <n v="12.475763823869734"/>
    <s v="Königlich Essen"/>
    <s v="Philip Cramer"/>
    <s v="14776"/>
    <x v="0"/>
    <s v="Germany"/>
    <x v="4"/>
  </r>
  <r>
    <n v="10323"/>
    <s v="KOENE"/>
    <n v="25"/>
    <n v="4"/>
    <d v="2020-10-07T00:00:00"/>
    <x v="0"/>
    <n v="10"/>
    <n v="4"/>
    <s v="Wednesday"/>
    <n v="20201014"/>
    <s v="DHL Express"/>
    <n v="56"/>
    <n v="14"/>
    <n v="14"/>
    <n v="4"/>
    <n v="0"/>
    <x v="66"/>
    <n v="11"/>
    <n v="5.7552439408246228"/>
    <s v="Königlich Essen"/>
    <s v="Philip Cramer"/>
    <s v="14776"/>
    <x v="0"/>
    <s v="Germany"/>
    <x v="5"/>
  </r>
  <r>
    <n v="10323"/>
    <s v="KOENE"/>
    <n v="39"/>
    <n v="4"/>
    <d v="2020-10-07T00:00:00"/>
    <x v="0"/>
    <n v="10"/>
    <n v="4"/>
    <s v="Wednesday"/>
    <n v="20201010"/>
    <s v="DHL Express"/>
    <n v="72"/>
    <n v="18"/>
    <n v="18"/>
    <n v="4"/>
    <n v="0"/>
    <x v="13"/>
    <n v="18"/>
    <n v="13.522215154598831"/>
    <s v="Königlich Essen"/>
    <s v="Philip Cramer"/>
    <s v="14776"/>
    <x v="0"/>
    <s v="Germany"/>
    <x v="6"/>
  </r>
  <r>
    <n v="10324"/>
    <s v="SAVEA"/>
    <n v="16"/>
    <n v="9"/>
    <d v="2020-10-08T00:00:00"/>
    <x v="0"/>
    <n v="10"/>
    <n v="5"/>
    <s v="Thursday"/>
    <n v="20201010"/>
    <s v="DHL Express"/>
    <n v="311.48249781578778"/>
    <n v="17.45"/>
    <n v="14.832499895989894"/>
    <n v="21"/>
    <n v="0.15000000596046451"/>
    <x v="19"/>
    <n v="7"/>
    <n v="12.75283918323947"/>
    <s v="Save-a-lot Markets"/>
    <s v="Jose Pavarotti"/>
    <s v="83720"/>
    <x v="1"/>
    <s v="USA"/>
    <x v="5"/>
  </r>
  <r>
    <n v="10324"/>
    <s v="SAVEA"/>
    <n v="35"/>
    <n v="9"/>
    <d v="2020-10-08T00:00:00"/>
    <x v="0"/>
    <n v="10"/>
    <n v="5"/>
    <s v="Thursday"/>
    <n v="20201010"/>
    <s v="DHL Express"/>
    <n v="1070.9999924898148"/>
    <n v="18"/>
    <n v="15.299999892711639"/>
    <n v="70"/>
    <n v="0.15000000596046451"/>
    <x v="31"/>
    <n v="16"/>
    <n v="11.144616765926688"/>
    <s v="Save-a-lot Markets"/>
    <s v="Jose Pavarotti"/>
    <s v="83720"/>
    <x v="1"/>
    <s v="USA"/>
    <x v="6"/>
  </r>
  <r>
    <n v="10324"/>
    <s v="SAVEA"/>
    <n v="46"/>
    <n v="9"/>
    <d v="2020-10-08T00:00:00"/>
    <x v="0"/>
    <n v="10"/>
    <n v="5"/>
    <s v="Thursday"/>
    <n v="20201010"/>
    <s v="DHL Express"/>
    <n v="360"/>
    <n v="12"/>
    <n v="12"/>
    <n v="30"/>
    <n v="0"/>
    <x v="54"/>
    <n v="21"/>
    <n v="5.504627786254181"/>
    <s v="Save-a-lot Markets"/>
    <s v="Jose Pavarotti"/>
    <s v="83720"/>
    <x v="1"/>
    <s v="USA"/>
    <x v="3"/>
  </r>
  <r>
    <n v="10324"/>
    <s v="SAVEA"/>
    <n v="59"/>
    <n v="9"/>
    <d v="2020-10-08T00:00:00"/>
    <x v="0"/>
    <n v="10"/>
    <n v="5"/>
    <s v="Thursday"/>
    <n v="20201010"/>
    <s v="DHL Express"/>
    <n v="1869.9999868869781"/>
    <n v="55"/>
    <n v="46.749999672174454"/>
    <n v="40"/>
    <n v="0.15000000596046451"/>
    <x v="21"/>
    <n v="28"/>
    <n v="29.299646906924384"/>
    <s v="Save-a-lot Markets"/>
    <s v="Jose Pavarotti"/>
    <s v="83720"/>
    <x v="1"/>
    <s v="USA"/>
    <x v="0"/>
  </r>
  <r>
    <n v="10324"/>
    <s v="SAVEA"/>
    <n v="63"/>
    <n v="9"/>
    <d v="2020-10-08T00:00:00"/>
    <x v="0"/>
    <n v="10"/>
    <n v="5"/>
    <s v="Thursday"/>
    <n v="20201014"/>
    <s v="DHL Express"/>
    <n v="2985.1999790668488"/>
    <n v="43.9"/>
    <n v="37.314999738335608"/>
    <n v="80"/>
    <n v="0.15000000596046451"/>
    <x v="46"/>
    <n v="7"/>
    <n v="26.405205149492534"/>
    <s v="Save-a-lot Markets"/>
    <s v="Jose Pavarotti"/>
    <s v="83720"/>
    <x v="1"/>
    <s v="USA"/>
    <x v="4"/>
  </r>
  <r>
    <n v="10325"/>
    <s v="KOENE"/>
    <n v="6"/>
    <n v="1"/>
    <d v="2020-10-09T00:00:00"/>
    <x v="0"/>
    <n v="10"/>
    <n v="6"/>
    <s v="Friday"/>
    <n v="20201014"/>
    <s v="UPS"/>
    <n v="150"/>
    <n v="25"/>
    <n v="25"/>
    <n v="6"/>
    <n v="0"/>
    <x v="63"/>
    <n v="3"/>
    <n v="17.141683844381447"/>
    <s v="Königlich Essen"/>
    <s v="Philip Cramer"/>
    <s v="14776"/>
    <x v="0"/>
    <s v="Germany"/>
    <x v="4"/>
  </r>
  <r>
    <n v="10325"/>
    <s v="KOENE"/>
    <n v="13"/>
    <n v="1"/>
    <d v="2020-10-09T00:00:00"/>
    <x v="0"/>
    <n v="10"/>
    <n v="6"/>
    <s v="Friday"/>
    <n v="20201014"/>
    <s v="UPS"/>
    <n v="72"/>
    <n v="6"/>
    <n v="6"/>
    <n v="12"/>
    <n v="0"/>
    <x v="43"/>
    <n v="6"/>
    <n v="2.1837851755325639"/>
    <s v="Königlich Essen"/>
    <s v="Philip Cramer"/>
    <s v="14776"/>
    <x v="0"/>
    <s v="Germany"/>
    <x v="3"/>
  </r>
  <r>
    <n v="10325"/>
    <s v="KOENE"/>
    <n v="14"/>
    <n v="1"/>
    <d v="2020-10-09T00:00:00"/>
    <x v="0"/>
    <n v="10"/>
    <n v="6"/>
    <s v="Friday"/>
    <n v="20201014"/>
    <s v="UPS"/>
    <n v="209.25"/>
    <n v="23.25"/>
    <n v="23.25"/>
    <n v="9"/>
    <n v="0"/>
    <x v="3"/>
    <n v="6"/>
    <n v="19.281771520737859"/>
    <s v="Königlich Essen"/>
    <s v="Philip Cramer"/>
    <s v="14776"/>
    <x v="0"/>
    <s v="Germany"/>
    <x v="2"/>
  </r>
  <r>
    <n v="10325"/>
    <s v="KOENE"/>
    <n v="31"/>
    <n v="1"/>
    <d v="2020-10-09T00:00:00"/>
    <x v="0"/>
    <n v="10"/>
    <n v="6"/>
    <s v="Friday"/>
    <n v="20201014"/>
    <s v="UPS"/>
    <n v="50"/>
    <n v="12.5"/>
    <n v="12.5"/>
    <n v="4"/>
    <n v="0"/>
    <x v="12"/>
    <n v="14"/>
    <n v="8.9210025428745876"/>
    <s v="Königlich Essen"/>
    <s v="Philip Cramer"/>
    <s v="14776"/>
    <x v="0"/>
    <s v="Germany"/>
    <x v="0"/>
  </r>
  <r>
    <n v="10325"/>
    <s v="KOENE"/>
    <n v="72"/>
    <n v="1"/>
    <d v="2020-10-09T00:00:00"/>
    <x v="0"/>
    <n v="10"/>
    <n v="6"/>
    <s v="Friday"/>
    <n v="20201014"/>
    <s v="UPS"/>
    <n v="1392"/>
    <n v="34.799999999999997"/>
    <n v="34.799999999999997"/>
    <n v="40"/>
    <n v="0"/>
    <x v="2"/>
    <n v="14"/>
    <n v="14.902797245173618"/>
    <s v="Königlich Essen"/>
    <s v="Philip Cramer"/>
    <s v="14776"/>
    <x v="0"/>
    <s v="Germany"/>
    <x v="0"/>
  </r>
  <r>
    <n v="10326"/>
    <s v="BOLID"/>
    <n v="4"/>
    <n v="4"/>
    <d v="2020-10-10T00:00:00"/>
    <x v="0"/>
    <n v="10"/>
    <n v="7"/>
    <s v="Saturday"/>
    <n v="20201014"/>
    <s v="DHL"/>
    <n v="528"/>
    <n v="22"/>
    <n v="22"/>
    <n v="24"/>
    <n v="0"/>
    <x v="62"/>
    <n v="2"/>
    <n v="13.396192586104789"/>
    <s v="Bólido Comidas preparadas"/>
    <s v="Martín Sommer"/>
    <s v="28023"/>
    <x v="0"/>
    <s v="Spain"/>
    <x v="4"/>
  </r>
  <r>
    <n v="10326"/>
    <s v="BOLID"/>
    <n v="57"/>
    <n v="4"/>
    <d v="2020-10-10T00:00:00"/>
    <x v="0"/>
    <n v="10"/>
    <n v="7"/>
    <s v="Saturday"/>
    <n v="20201014"/>
    <s v="DHL"/>
    <n v="312"/>
    <n v="19.5"/>
    <n v="19.5"/>
    <n v="16"/>
    <n v="0"/>
    <x v="8"/>
    <n v="26"/>
    <n v="13.98469118449494"/>
    <s v="Bólido Comidas preparadas"/>
    <s v="Martín Sommer"/>
    <s v="28023"/>
    <x v="0"/>
    <s v="Spain"/>
    <x v="1"/>
  </r>
  <r>
    <n v="10326"/>
    <s v="BOLID"/>
    <n v="75"/>
    <n v="4"/>
    <d v="2020-10-10T00:00:00"/>
    <x v="0"/>
    <n v="10"/>
    <n v="7"/>
    <s v="Saturday"/>
    <n v="20201014"/>
    <s v="DHL"/>
    <n v="387.5"/>
    <n v="7.75"/>
    <n v="7.75"/>
    <n v="50"/>
    <n v="0"/>
    <x v="48"/>
    <n v="12"/>
    <n v="3.8495729671919596"/>
    <s v="Bólido Comidas preparadas"/>
    <s v="Martín Sommer"/>
    <s v="28023"/>
    <x v="0"/>
    <s v="Spain"/>
    <x v="6"/>
  </r>
  <r>
    <n v="10327"/>
    <s v="FOLKO"/>
    <n v="2"/>
    <n v="2"/>
    <d v="2020-10-11T00:00:00"/>
    <x v="0"/>
    <n v="10"/>
    <n v="1"/>
    <s v="Sunday"/>
    <n v="20201014"/>
    <s v="DHL Express"/>
    <n v="379.99999858438969"/>
    <n v="19"/>
    <n v="15.199999943375587"/>
    <n v="25"/>
    <n v="0.20000000298023221"/>
    <x v="18"/>
    <n v="1"/>
    <n v="9.9064127385757743"/>
    <s v="Folk och fä HB"/>
    <s v="Maria Larsson"/>
    <s v="S-844 67"/>
    <x v="0"/>
    <s v="Sweden"/>
    <x v="6"/>
  </r>
  <r>
    <n v="10327"/>
    <s v="FOLKO"/>
    <n v="11"/>
    <n v="2"/>
    <d v="2020-10-11T00:00:00"/>
    <x v="0"/>
    <n v="10"/>
    <n v="1"/>
    <s v="Sunday"/>
    <n v="20201014"/>
    <s v="DHL Express"/>
    <n v="839.99999687075615"/>
    <n v="21"/>
    <n v="16.799999937415123"/>
    <n v="50"/>
    <n v="0.20000000298023221"/>
    <x v="0"/>
    <n v="5"/>
    <n v="7.3815383533820462"/>
    <s v="Folk och fä HB"/>
    <s v="Maria Larsson"/>
    <s v="S-844 67"/>
    <x v="0"/>
    <s v="Sweden"/>
    <x v="0"/>
  </r>
  <r>
    <n v="10327"/>
    <s v="FOLKO"/>
    <n v="30"/>
    <n v="2"/>
    <d v="2020-10-11T00:00:00"/>
    <x v="0"/>
    <n v="10"/>
    <n v="1"/>
    <s v="Sunday"/>
    <n v="20201014"/>
    <s v="DHL Express"/>
    <n v="724.91999729946258"/>
    <n v="25.89"/>
    <n v="20.711999922841787"/>
    <n v="35"/>
    <n v="0.20000000298023221"/>
    <x v="34"/>
    <n v="13"/>
    <n v="15.141134761320492"/>
    <s v="Folk och fä HB"/>
    <s v="Maria Larsson"/>
    <s v="S-844 67"/>
    <x v="0"/>
    <s v="Sweden"/>
    <x v="3"/>
  </r>
  <r>
    <n v="10327"/>
    <s v="FOLKO"/>
    <n v="58"/>
    <n v="2"/>
    <d v="2020-10-11T00:00:00"/>
    <x v="0"/>
    <n v="10"/>
    <n v="1"/>
    <s v="Sunday"/>
    <n v="20201017"/>
    <s v="DHL Express"/>
    <n v="317.99999881535769"/>
    <n v="13.25"/>
    <n v="10.599999960511923"/>
    <n v="30"/>
    <n v="0.20000000298023221"/>
    <x v="64"/>
    <n v="27"/>
    <n v="5.9992715692376155"/>
    <s v="Folk och fä HB"/>
    <s v="Maria Larsson"/>
    <s v="S-844 67"/>
    <x v="0"/>
    <s v="Sweden"/>
    <x v="3"/>
  </r>
  <r>
    <n v="10328"/>
    <s v="FURIB"/>
    <n v="59"/>
    <n v="4"/>
    <d v="2020-10-14T00:00:00"/>
    <x v="0"/>
    <n v="10"/>
    <n v="4"/>
    <s v="Wednesday"/>
    <n v="20201017"/>
    <s v="UPS"/>
    <n v="495"/>
    <n v="55"/>
    <n v="55"/>
    <n v="9"/>
    <n v="0"/>
    <x v="21"/>
    <n v="28"/>
    <n v="29.299646906924384"/>
    <s v="Furia Bacalhau e Frutos do Mar"/>
    <s v="Lino Rodriguez"/>
    <s v="1675"/>
    <x v="0"/>
    <s v="Portugal"/>
    <x v="0"/>
  </r>
  <r>
    <n v="10328"/>
    <s v="FURIB"/>
    <n v="65"/>
    <n v="4"/>
    <d v="2020-10-14T00:00:00"/>
    <x v="0"/>
    <n v="10"/>
    <n v="4"/>
    <s v="Wednesday"/>
    <n v="20201017"/>
    <s v="UPS"/>
    <n v="842"/>
    <n v="21.05"/>
    <n v="21.05"/>
    <n v="40"/>
    <n v="0"/>
    <x v="6"/>
    <n v="2"/>
    <n v="12.356901002694999"/>
    <s v="Furia Bacalhau e Frutos do Mar"/>
    <s v="Lino Rodriguez"/>
    <s v="1675"/>
    <x v="0"/>
    <s v="Portugal"/>
    <x v="4"/>
  </r>
  <r>
    <n v="10328"/>
    <s v="FURIB"/>
    <n v="68"/>
    <n v="4"/>
    <d v="2020-10-14T00:00:00"/>
    <x v="0"/>
    <n v="10"/>
    <n v="4"/>
    <s v="Wednesday"/>
    <n v="20201023"/>
    <s v="UPS"/>
    <n v="125"/>
    <n v="12.5"/>
    <n v="12.5"/>
    <n v="10"/>
    <n v="0"/>
    <x v="56"/>
    <n v="8"/>
    <n v="9.881917469522989"/>
    <s v="Furia Bacalhau e Frutos do Mar"/>
    <s v="Lino Rodriguez"/>
    <s v="1675"/>
    <x v="0"/>
    <s v="Portugal"/>
    <x v="5"/>
  </r>
  <r>
    <n v="10329"/>
    <s v="SPLIR"/>
    <n v="19"/>
    <n v="4"/>
    <d v="2020-10-15T00:00:00"/>
    <x v="0"/>
    <n v="10"/>
    <n v="5"/>
    <s v="Thursday"/>
    <n v="20201023"/>
    <s v="DHL"/>
    <n v="87.399999931454659"/>
    <n v="9.1999999999999993"/>
    <n v="8.7399999931454655"/>
    <n v="10"/>
    <n v="5.000000074505806E-2"/>
    <x v="49"/>
    <n v="8"/>
    <n v="7.994614939930428"/>
    <s v="Split Rail Beer &amp; Ale"/>
    <s v="Art Braunschweiger"/>
    <s v="82520"/>
    <x v="1"/>
    <s v="USA"/>
    <x v="5"/>
  </r>
  <r>
    <n v="10329"/>
    <s v="SPLIR"/>
    <n v="30"/>
    <n v="4"/>
    <d v="2020-10-15T00:00:00"/>
    <x v="0"/>
    <n v="10"/>
    <n v="5"/>
    <s v="Thursday"/>
    <n v="20201023"/>
    <s v="DHL"/>
    <n v="196.76399984568357"/>
    <n v="25.89"/>
    <n v="24.595499980710446"/>
    <n v="8"/>
    <n v="5.000000074505806E-2"/>
    <x v="34"/>
    <n v="13"/>
    <n v="15.141134761320492"/>
    <s v="Split Rail Beer &amp; Ale"/>
    <s v="Art Braunschweiger"/>
    <s v="82520"/>
    <x v="1"/>
    <s v="USA"/>
    <x v="3"/>
  </r>
  <r>
    <n v="10329"/>
    <s v="SPLIR"/>
    <n v="38"/>
    <n v="4"/>
    <d v="2020-10-15T00:00:00"/>
    <x v="0"/>
    <n v="10"/>
    <n v="5"/>
    <s v="Thursday"/>
    <n v="20201023"/>
    <s v="DHL"/>
    <n v="5006.499996073544"/>
    <n v="263.5"/>
    <n v="250.3249998036772"/>
    <n v="20"/>
    <n v="5.000000074505806E-2"/>
    <x v="67"/>
    <n v="18"/>
    <n v="194.17724636053271"/>
    <s v="Split Rail Beer &amp; Ale"/>
    <s v="Art Braunschweiger"/>
    <s v="82520"/>
    <x v="1"/>
    <s v="USA"/>
    <x v="6"/>
  </r>
  <r>
    <n v="10329"/>
    <s v="SPLIR"/>
    <n v="56"/>
    <n v="4"/>
    <d v="2020-10-15T00:00:00"/>
    <x v="0"/>
    <n v="10"/>
    <n v="5"/>
    <s v="Thursday"/>
    <n v="20201028"/>
    <s v="DHL"/>
    <n v="433.19999966025352"/>
    <n v="38"/>
    <n v="36.099999971687794"/>
    <n v="12"/>
    <n v="5.000000074505806E-2"/>
    <x v="33"/>
    <n v="26"/>
    <n v="12.985049050340091"/>
    <s v="Split Rail Beer &amp; Ale"/>
    <s v="Art Braunschweiger"/>
    <s v="82520"/>
    <x v="1"/>
    <s v="USA"/>
    <x v="1"/>
  </r>
  <r>
    <n v="10330"/>
    <s v="LILAS"/>
    <n v="26"/>
    <n v="3"/>
    <d v="2020-10-16T00:00:00"/>
    <x v="0"/>
    <n v="10"/>
    <n v="6"/>
    <s v="Friday"/>
    <n v="20201028"/>
    <s v="DHL Express"/>
    <n v="1327.2749906927347"/>
    <n v="31.23"/>
    <n v="26.545499813854693"/>
    <n v="50"/>
    <n v="0.15000000596046451"/>
    <x v="68"/>
    <n v="11"/>
    <n v="12.929370209027901"/>
    <s v="LILA-Supermercado"/>
    <s v="Carlos González"/>
    <s v="3508"/>
    <x v="1"/>
    <s v="Venezuela"/>
    <x v="5"/>
  </r>
  <r>
    <n v="10330"/>
    <s v="LILAS"/>
    <n v="72"/>
    <n v="3"/>
    <d v="2020-10-16T00:00:00"/>
    <x v="0"/>
    <n v="10"/>
    <n v="6"/>
    <s v="Friday"/>
    <n v="20201021"/>
    <s v="DHL Express"/>
    <n v="739.49999481439579"/>
    <n v="34.799999999999997"/>
    <n v="29.579999792575833"/>
    <n v="25"/>
    <n v="0.15000000596046451"/>
    <x v="2"/>
    <n v="14"/>
    <n v="14.902797245173618"/>
    <s v="LILA-Supermercado"/>
    <s v="Carlos González"/>
    <s v="3508"/>
    <x v="1"/>
    <s v="Venezuela"/>
    <x v="0"/>
  </r>
  <r>
    <n v="10331"/>
    <s v="BONAP"/>
    <n v="54"/>
    <n v="9"/>
    <d v="2020-10-16T00:00:00"/>
    <x v="0"/>
    <n v="10"/>
    <n v="6"/>
    <s v="Friday"/>
    <n v="20201021"/>
    <s v="DHL Express"/>
    <n v="111.75"/>
    <n v="7.45"/>
    <n v="7.45"/>
    <n v="15"/>
    <n v="0"/>
    <x v="55"/>
    <n v="25"/>
    <n v="5.7031720626915998"/>
    <s v="Bon app'"/>
    <s v="Laurence Lebihan"/>
    <s v="13008"/>
    <x v="0"/>
    <s v="France"/>
    <x v="7"/>
  </r>
  <r>
    <n v="10332"/>
    <s v="MEREP"/>
    <n v="18"/>
    <n v="3"/>
    <d v="2020-10-17T00:00:00"/>
    <x v="0"/>
    <n v="10"/>
    <n v="7"/>
    <s v="Saturday"/>
    <n v="20201021"/>
    <s v="DHL"/>
    <n v="1999.9999925494194"/>
    <n v="62.5"/>
    <n v="49.999999813735485"/>
    <n v="40"/>
    <n v="0.20000000298023221"/>
    <x v="59"/>
    <n v="7"/>
    <n v="20.144415838276313"/>
    <s v="Mère Paillarde"/>
    <s v="Jean Fresnière"/>
    <s v="H1J 1C3"/>
    <x v="1"/>
    <s v="Canada"/>
    <x v="3"/>
  </r>
  <r>
    <n v="10332"/>
    <s v="MEREP"/>
    <n v="42"/>
    <n v="3"/>
    <d v="2020-10-17T00:00:00"/>
    <x v="0"/>
    <n v="10"/>
    <n v="7"/>
    <s v="Saturday"/>
    <n v="20201021"/>
    <s v="DHL"/>
    <n v="111.99999958276749"/>
    <n v="14"/>
    <n v="11.199999958276749"/>
    <n v="10"/>
    <n v="0.20000000298023221"/>
    <x v="1"/>
    <n v="20"/>
    <n v="10.762412487567216"/>
    <s v="Mère Paillarde"/>
    <s v="Jean Fresnière"/>
    <s v="H1J 1C3"/>
    <x v="1"/>
    <s v="Canada"/>
    <x v="1"/>
  </r>
  <r>
    <n v="10332"/>
    <s v="MEREP"/>
    <n v="47"/>
    <n v="3"/>
    <d v="2020-10-17T00:00:00"/>
    <x v="0"/>
    <n v="10"/>
    <n v="7"/>
    <s v="Saturday"/>
    <n v="20201025"/>
    <s v="DHL"/>
    <n v="121.5999995470047"/>
    <n v="9.5"/>
    <n v="7.5999999716877937"/>
    <n v="16"/>
    <n v="0.20000000298023221"/>
    <x v="69"/>
    <n v="22"/>
    <n v="6.92246398648025"/>
    <s v="Mère Paillarde"/>
    <s v="Jean Fresnière"/>
    <s v="H1J 1C3"/>
    <x v="1"/>
    <s v="Canada"/>
    <x v="5"/>
  </r>
  <r>
    <n v="10333"/>
    <s v="WARTH"/>
    <n v="14"/>
    <n v="5"/>
    <d v="2020-10-18T00:00:00"/>
    <x v="0"/>
    <n v="10"/>
    <n v="1"/>
    <s v="Sunday"/>
    <n v="20201025"/>
    <s v="UPS"/>
    <n v="232.5"/>
    <n v="23.25"/>
    <n v="23.25"/>
    <n v="10"/>
    <n v="0"/>
    <x v="3"/>
    <n v="6"/>
    <n v="19.281771520737859"/>
    <s v="Wartian Herkku"/>
    <s v="Pirkko Koskitalo"/>
    <s v="90110"/>
    <x v="0"/>
    <s v="Finland"/>
    <x v="2"/>
  </r>
  <r>
    <n v="10333"/>
    <s v="WARTH"/>
    <n v="21"/>
    <n v="5"/>
    <d v="2020-10-18T00:00:00"/>
    <x v="0"/>
    <n v="10"/>
    <n v="1"/>
    <s v="Sunday"/>
    <n v="20201025"/>
    <s v="UPS"/>
    <n v="89.999999850988388"/>
    <n v="10"/>
    <n v="8.9999999850988388"/>
    <n v="10"/>
    <n v="0.10000000149011611"/>
    <x v="27"/>
    <n v="8"/>
    <n v="8.5451596278118238"/>
    <s v="Wartian Herkku"/>
    <s v="Pirkko Koskitalo"/>
    <s v="90110"/>
    <x v="0"/>
    <s v="Finland"/>
    <x v="5"/>
  </r>
  <r>
    <n v="10333"/>
    <s v="WARTH"/>
    <n v="71"/>
    <n v="5"/>
    <d v="2020-10-18T00:00:00"/>
    <x v="0"/>
    <n v="10"/>
    <n v="1"/>
    <s v="Sunday"/>
    <n v="20201028"/>
    <s v="UPS"/>
    <n v="773.99999871850014"/>
    <n v="21.5"/>
    <n v="19.349999967962503"/>
    <n v="40"/>
    <n v="0.10000000149011611"/>
    <x v="42"/>
    <n v="15"/>
    <n v="15.813450604529082"/>
    <s v="Wartian Herkku"/>
    <s v="Pirkko Koskitalo"/>
    <s v="90110"/>
    <x v="0"/>
    <s v="Finland"/>
    <x v="0"/>
  </r>
  <r>
    <n v="10334"/>
    <s v="VICTE"/>
    <n v="52"/>
    <n v="8"/>
    <d v="2020-10-21T00:00:00"/>
    <x v="0"/>
    <n v="10"/>
    <n v="4"/>
    <s v="Wednesday"/>
    <n v="20201028"/>
    <s v="DHL"/>
    <n v="56"/>
    <n v="7"/>
    <n v="7"/>
    <n v="8"/>
    <n v="0"/>
    <x v="65"/>
    <n v="24"/>
    <n v="2.7531089859539"/>
    <s v="Victuailles en stock"/>
    <s v="Mary Saveley"/>
    <s v="69004"/>
    <x v="0"/>
    <s v="France"/>
    <x v="1"/>
  </r>
  <r>
    <n v="10334"/>
    <s v="VICTE"/>
    <n v="68"/>
    <n v="8"/>
    <d v="2020-10-21T00:00:00"/>
    <x v="0"/>
    <n v="10"/>
    <n v="4"/>
    <s v="Wednesday"/>
    <n v="20201024"/>
    <s v="DHL"/>
    <n v="125"/>
    <n v="12.5"/>
    <n v="12.5"/>
    <n v="10"/>
    <n v="0"/>
    <x v="56"/>
    <n v="8"/>
    <n v="9.881917469522989"/>
    <s v="Victuailles en stock"/>
    <s v="Mary Saveley"/>
    <s v="69004"/>
    <x v="0"/>
    <s v="France"/>
    <x v="5"/>
  </r>
  <r>
    <n v="10335"/>
    <s v="HUNGO"/>
    <n v="2"/>
    <n v="7"/>
    <d v="2020-10-22T00:00:00"/>
    <x v="0"/>
    <n v="10"/>
    <n v="5"/>
    <s v="Thursday"/>
    <n v="20201024"/>
    <s v="DHL"/>
    <n v="106.39999960362911"/>
    <n v="19"/>
    <n v="15.199999943375587"/>
    <n v="7"/>
    <n v="0.20000000298023221"/>
    <x v="18"/>
    <n v="1"/>
    <n v="9.9064127385757743"/>
    <s v="Hungry Owl All-Night Grocers"/>
    <s v="Patricia McKenna"/>
    <m/>
    <x v="0"/>
    <s v="Ireland"/>
    <x v="6"/>
  </r>
  <r>
    <n v="10335"/>
    <s v="HUNGO"/>
    <n v="31"/>
    <n v="7"/>
    <d v="2020-10-22T00:00:00"/>
    <x v="0"/>
    <n v="10"/>
    <n v="5"/>
    <s v="Thursday"/>
    <n v="20201024"/>
    <s v="DHL"/>
    <n v="249.99999906867743"/>
    <n v="12.5"/>
    <n v="9.999999962747097"/>
    <n v="25"/>
    <n v="0.20000000298023221"/>
    <x v="12"/>
    <n v="14"/>
    <n v="8.9210025428745876"/>
    <s v="Hungry Owl All-Night Grocers"/>
    <s v="Patricia McKenna"/>
    <m/>
    <x v="0"/>
    <s v="Ireland"/>
    <x v="0"/>
  </r>
  <r>
    <n v="10335"/>
    <s v="HUNGO"/>
    <n v="32"/>
    <n v="7"/>
    <d v="2020-10-22T00:00:00"/>
    <x v="0"/>
    <n v="10"/>
    <n v="5"/>
    <s v="Thursday"/>
    <n v="20201024"/>
    <s v="DHL"/>
    <n v="153.59999942779541"/>
    <n v="32"/>
    <n v="25.599999904632568"/>
    <n v="6"/>
    <n v="0.20000000298023221"/>
    <x v="26"/>
    <n v="14"/>
    <n v="15.737004602670464"/>
    <s v="Hungry Owl All-Night Grocers"/>
    <s v="Patricia McKenna"/>
    <m/>
    <x v="0"/>
    <s v="Ireland"/>
    <x v="0"/>
  </r>
  <r>
    <n v="10335"/>
    <s v="HUNGO"/>
    <n v="51"/>
    <n v="7"/>
    <d v="2020-10-22T00:00:00"/>
    <x v="0"/>
    <n v="10"/>
    <n v="5"/>
    <s v="Thursday"/>
    <n v="20201025"/>
    <s v="DHL"/>
    <n v="2035.1999924182892"/>
    <n v="53"/>
    <n v="42.399999842047691"/>
    <n v="48"/>
    <n v="0.20000000298023221"/>
    <x v="4"/>
    <n v="24"/>
    <n v="18.835525116961144"/>
    <s v="Hungry Owl All-Night Grocers"/>
    <s v="Patricia McKenna"/>
    <m/>
    <x v="0"/>
    <s v="Ireland"/>
    <x v="2"/>
  </r>
  <r>
    <n v="10336"/>
    <s v="PRINI"/>
    <n v="4"/>
    <n v="7"/>
    <d v="2020-10-23T00:00:00"/>
    <x v="0"/>
    <n v="10"/>
    <n v="6"/>
    <s v="Friday"/>
    <n v="20201029"/>
    <s v="DHL"/>
    <n v="356.39999940991402"/>
    <n v="22"/>
    <n v="19.799999967217445"/>
    <n v="18"/>
    <n v="0.10000000149011611"/>
    <x v="62"/>
    <n v="2"/>
    <n v="13.396192586104789"/>
    <s v="Princesa Isabel Vinhos"/>
    <s v="Isabel de Castro"/>
    <s v="1756"/>
    <x v="0"/>
    <s v="Portugal"/>
    <x v="4"/>
  </r>
  <r>
    <n v="10337"/>
    <s v="FRANK"/>
    <n v="23"/>
    <n v="4"/>
    <d v="2020-10-24T00:00:00"/>
    <x v="0"/>
    <n v="10"/>
    <n v="7"/>
    <s v="Saturday"/>
    <n v="20201029"/>
    <s v="UPS"/>
    <n v="360"/>
    <n v="9"/>
    <n v="9"/>
    <n v="40"/>
    <n v="0"/>
    <x v="70"/>
    <n v="9"/>
    <n v="5.2140991742329925"/>
    <s v="Frankenversand"/>
    <s v="Peter Franken"/>
    <s v="80805"/>
    <x v="0"/>
    <s v="Germany"/>
    <x v="1"/>
  </r>
  <r>
    <n v="10337"/>
    <s v="FRANK"/>
    <n v="26"/>
    <n v="4"/>
    <d v="2020-10-24T00:00:00"/>
    <x v="0"/>
    <n v="10"/>
    <n v="7"/>
    <s v="Saturday"/>
    <n v="20201029"/>
    <s v="UPS"/>
    <n v="749.52"/>
    <n v="31.23"/>
    <n v="31.23"/>
    <n v="24"/>
    <n v="0"/>
    <x v="68"/>
    <n v="11"/>
    <n v="12.929370209027901"/>
    <s v="Frankenversand"/>
    <s v="Peter Franken"/>
    <s v="80805"/>
    <x v="0"/>
    <s v="Germany"/>
    <x v="5"/>
  </r>
  <r>
    <n v="10337"/>
    <s v="FRANK"/>
    <n v="36"/>
    <n v="4"/>
    <d v="2020-10-24T00:00:00"/>
    <x v="0"/>
    <n v="10"/>
    <n v="7"/>
    <s v="Saturday"/>
    <n v="20201029"/>
    <s v="UPS"/>
    <n v="380"/>
    <n v="19"/>
    <n v="19"/>
    <n v="20"/>
    <n v="0"/>
    <x v="20"/>
    <n v="17"/>
    <n v="14.515505674132482"/>
    <s v="Frankenversand"/>
    <s v="Peter Franken"/>
    <s v="80805"/>
    <x v="0"/>
    <s v="Germany"/>
    <x v="3"/>
  </r>
  <r>
    <n v="10337"/>
    <s v="FRANK"/>
    <n v="37"/>
    <n v="4"/>
    <d v="2020-10-24T00:00:00"/>
    <x v="0"/>
    <n v="10"/>
    <n v="7"/>
    <s v="Saturday"/>
    <n v="20201029"/>
    <s v="UPS"/>
    <n v="728"/>
    <n v="26"/>
    <n v="26"/>
    <n v="28"/>
    <n v="0"/>
    <x v="28"/>
    <n v="17"/>
    <n v="19.481444194755529"/>
    <s v="Frankenversand"/>
    <s v="Peter Franken"/>
    <s v="80805"/>
    <x v="0"/>
    <s v="Germany"/>
    <x v="3"/>
  </r>
  <r>
    <n v="10337"/>
    <s v="FRANK"/>
    <n v="72"/>
    <n v="4"/>
    <d v="2020-10-24T00:00:00"/>
    <x v="0"/>
    <n v="10"/>
    <n v="7"/>
    <s v="Saturday"/>
    <n v="20201029"/>
    <s v="UPS"/>
    <n v="869.99999999999989"/>
    <n v="34.799999999999997"/>
    <n v="34.799999999999997"/>
    <n v="25"/>
    <n v="0"/>
    <x v="2"/>
    <n v="14"/>
    <n v="14.902797245173618"/>
    <s v="Frankenversand"/>
    <s v="Peter Franken"/>
    <s v="80805"/>
    <x v="0"/>
    <s v="Germany"/>
    <x v="0"/>
  </r>
  <r>
    <n v="10338"/>
    <s v="OLDWO"/>
    <n v="17"/>
    <n v="4"/>
    <d v="2020-10-25T00:00:00"/>
    <x v="0"/>
    <n v="10"/>
    <n v="1"/>
    <s v="Sunday"/>
    <n v="20201029"/>
    <s v="UPS"/>
    <n v="780"/>
    <n v="39"/>
    <n v="39"/>
    <n v="20"/>
    <n v="0"/>
    <x v="35"/>
    <n v="7"/>
    <n v="24.774912809223483"/>
    <s v="Old World Delicatessen"/>
    <s v="Rene Phillips"/>
    <s v="99508"/>
    <x v="1"/>
    <s v="USA"/>
    <x v="7"/>
  </r>
  <r>
    <n v="10338"/>
    <s v="OLDWO"/>
    <n v="30"/>
    <n v="4"/>
    <d v="2020-10-25T00:00:00"/>
    <x v="0"/>
    <n v="10"/>
    <n v="1"/>
    <s v="Sunday"/>
    <n v="20201104"/>
    <s v="UPS"/>
    <n v="388.35"/>
    <n v="25.89"/>
    <n v="25.89"/>
    <n v="15"/>
    <n v="0"/>
    <x v="34"/>
    <n v="13"/>
    <n v="15.141134761320492"/>
    <s v="Old World Delicatessen"/>
    <s v="Rene Phillips"/>
    <s v="99508"/>
    <x v="1"/>
    <s v="USA"/>
    <x v="3"/>
  </r>
  <r>
    <n v="10339"/>
    <s v="MEREP"/>
    <n v="4"/>
    <n v="2"/>
    <d v="2020-10-28T00:00:00"/>
    <x v="0"/>
    <n v="10"/>
    <n v="4"/>
    <s v="Wednesday"/>
    <n v="20201104"/>
    <s v="DHL"/>
    <n v="220"/>
    <n v="22"/>
    <n v="22"/>
    <n v="10"/>
    <n v="0"/>
    <x v="62"/>
    <n v="2"/>
    <n v="13.396192586104789"/>
    <s v="Mère Paillarde"/>
    <s v="Jean Fresnière"/>
    <s v="H1J 1C3"/>
    <x v="1"/>
    <s v="Canada"/>
    <x v="4"/>
  </r>
  <r>
    <n v="10339"/>
    <s v="MEREP"/>
    <n v="17"/>
    <n v="2"/>
    <d v="2020-10-28T00:00:00"/>
    <x v="0"/>
    <n v="10"/>
    <n v="4"/>
    <s v="Wednesday"/>
    <n v="20201104"/>
    <s v="DHL"/>
    <n v="2593.4999979659915"/>
    <n v="39"/>
    <n v="37.049999970942736"/>
    <n v="70"/>
    <n v="5.000000074505806E-2"/>
    <x v="35"/>
    <n v="7"/>
    <n v="24.774912809223483"/>
    <s v="Mère Paillarde"/>
    <s v="Jean Fresnière"/>
    <s v="H1J 1C3"/>
    <x v="1"/>
    <s v="Canada"/>
    <x v="7"/>
  </r>
  <r>
    <n v="10339"/>
    <s v="MEREP"/>
    <n v="62"/>
    <n v="2"/>
    <d v="2020-10-28T00:00:00"/>
    <x v="0"/>
    <n v="10"/>
    <n v="4"/>
    <s v="Wednesday"/>
    <n v="20201108"/>
    <s v="DHL"/>
    <n v="1380.3999999999999"/>
    <n v="49.3"/>
    <n v="49.3"/>
    <n v="28"/>
    <n v="0"/>
    <x v="29"/>
    <n v="29"/>
    <n v="34.868075459270003"/>
    <s v="Mère Paillarde"/>
    <s v="Jean Fresnière"/>
    <s v="H1J 1C3"/>
    <x v="1"/>
    <s v="Canada"/>
    <x v="5"/>
  </r>
  <r>
    <n v="10340"/>
    <s v="BONAP"/>
    <n v="18"/>
    <n v="1"/>
    <d v="2020-10-29T00:00:00"/>
    <x v="0"/>
    <n v="10"/>
    <n v="5"/>
    <s v="Thursday"/>
    <n v="20201108"/>
    <s v="UPS"/>
    <n v="1187.4999990686774"/>
    <n v="62.5"/>
    <n v="59.374999953433871"/>
    <n v="20"/>
    <n v="5.000000074505806E-2"/>
    <x v="59"/>
    <n v="7"/>
    <n v="20.144415838276313"/>
    <s v="Bon app'"/>
    <s v="Laurence Lebihan"/>
    <s v="13008"/>
    <x v="0"/>
    <s v="France"/>
    <x v="3"/>
  </r>
  <r>
    <n v="10340"/>
    <s v="BONAP"/>
    <n v="41"/>
    <n v="1"/>
    <d v="2020-10-29T00:00:00"/>
    <x v="0"/>
    <n v="10"/>
    <n v="5"/>
    <s v="Thursday"/>
    <n v="20201108"/>
    <s v="UPS"/>
    <n v="110.00999991372228"/>
    <n v="9.65"/>
    <n v="9.1674999928101908"/>
    <n v="12"/>
    <n v="5.000000074505806E-2"/>
    <x v="5"/>
    <n v="19"/>
    <n v="6.0463867884479576"/>
    <s v="Bon app'"/>
    <s v="Laurence Lebihan"/>
    <s v="13008"/>
    <x v="0"/>
    <s v="France"/>
    <x v="3"/>
  </r>
  <r>
    <n v="10340"/>
    <s v="BONAP"/>
    <n v="43"/>
    <n v="1"/>
    <d v="2020-10-29T00:00:00"/>
    <x v="0"/>
    <n v="10"/>
    <n v="5"/>
    <s v="Thursday"/>
    <n v="20201105"/>
    <s v="UPS"/>
    <n v="1747.9999986290932"/>
    <n v="46"/>
    <n v="43.699999965727329"/>
    <n v="40"/>
    <n v="5.000000074505806E-2"/>
    <x v="40"/>
    <n v="20"/>
    <n v="33.719701744549674"/>
    <s v="Bon app'"/>
    <s v="Laurence Lebihan"/>
    <s v="13008"/>
    <x v="0"/>
    <s v="France"/>
    <x v="6"/>
  </r>
  <r>
    <n v="10341"/>
    <s v="SIMOB"/>
    <n v="33"/>
    <n v="7"/>
    <d v="2020-10-29T00:00:00"/>
    <x v="0"/>
    <n v="10"/>
    <n v="5"/>
    <s v="Thursday"/>
    <n v="20201105"/>
    <s v="UPS"/>
    <n v="200"/>
    <n v="2.5"/>
    <n v="2.5"/>
    <n v="8"/>
    <n v="0"/>
    <x v="10"/>
    <n v="15"/>
    <n v="1.3985746153494198"/>
    <s v="Simons bistro"/>
    <s v="Jytte Petersen"/>
    <s v="1734"/>
    <x v="0"/>
    <s v="Denmark"/>
    <x v="0"/>
  </r>
  <r>
    <n v="10341"/>
    <s v="SIMOB"/>
    <n v="59"/>
    <n v="7"/>
    <d v="2020-10-29T00:00:00"/>
    <x v="0"/>
    <n v="10"/>
    <n v="5"/>
    <s v="Thursday"/>
    <n v="20201104"/>
    <s v="UPS"/>
    <n v="420.74999704957008"/>
    <n v="55"/>
    <n v="46.749999672174454"/>
    <n v="9"/>
    <n v="0.15000000596046451"/>
    <x v="21"/>
    <n v="28"/>
    <n v="29.299646906924384"/>
    <s v="Simons bistro"/>
    <s v="Jytte Petersen"/>
    <s v="1734"/>
    <x v="0"/>
    <s v="Denmark"/>
    <x v="0"/>
  </r>
  <r>
    <n v="10342"/>
    <s v="FRANK"/>
    <n v="2"/>
    <n v="4"/>
    <d v="2020-10-30T00:00:00"/>
    <x v="0"/>
    <n v="10"/>
    <n v="6"/>
    <s v="Friday"/>
    <n v="20201104"/>
    <s v="DHL"/>
    <n v="364.7999986410141"/>
    <n v="19"/>
    <n v="15.199999943375587"/>
    <n v="24"/>
    <n v="0.20000000298023221"/>
    <x v="18"/>
    <n v="1"/>
    <n v="9.9064127385757743"/>
    <s v="Frankenversand"/>
    <s v="Peter Franken"/>
    <s v="80805"/>
    <x v="0"/>
    <s v="Germany"/>
    <x v="6"/>
  </r>
  <r>
    <n v="10342"/>
    <s v="FRANK"/>
    <n v="31"/>
    <n v="4"/>
    <d v="2020-10-30T00:00:00"/>
    <x v="0"/>
    <n v="10"/>
    <n v="6"/>
    <s v="Friday"/>
    <n v="20201104"/>
    <s v="DHL"/>
    <n v="559.99999791383743"/>
    <n v="12.5"/>
    <n v="9.999999962747097"/>
    <n v="56"/>
    <n v="0.20000000298023221"/>
    <x v="12"/>
    <n v="14"/>
    <n v="8.9210025428745876"/>
    <s v="Frankenversand"/>
    <s v="Peter Franken"/>
    <s v="80805"/>
    <x v="0"/>
    <s v="Germany"/>
    <x v="0"/>
  </r>
  <r>
    <n v="10342"/>
    <s v="FRANK"/>
    <n v="36"/>
    <n v="4"/>
    <d v="2020-10-30T00:00:00"/>
    <x v="0"/>
    <n v="10"/>
    <n v="6"/>
    <s v="Friday"/>
    <n v="20201104"/>
    <s v="DHL"/>
    <n v="607.9999977350235"/>
    <n v="19"/>
    <n v="15.199999943375587"/>
    <n v="40"/>
    <n v="0.20000000298023221"/>
    <x v="20"/>
    <n v="17"/>
    <n v="14.515505674132482"/>
    <s v="Frankenversand"/>
    <s v="Peter Franken"/>
    <s v="80805"/>
    <x v="0"/>
    <s v="Germany"/>
    <x v="3"/>
  </r>
  <r>
    <n v="10342"/>
    <s v="FRANK"/>
    <n v="55"/>
    <n v="4"/>
    <d v="2020-10-30T00:00:00"/>
    <x v="0"/>
    <n v="10"/>
    <n v="6"/>
    <s v="Friday"/>
    <n v="20201106"/>
    <s v="DHL"/>
    <n v="767.99999713897705"/>
    <n v="24"/>
    <n v="19.199999928474426"/>
    <n v="40"/>
    <n v="0.20000000298023221"/>
    <x v="16"/>
    <n v="25"/>
    <n v="18.144678468561601"/>
    <s v="Frankenversand"/>
    <s v="Peter Franken"/>
    <s v="80805"/>
    <x v="0"/>
    <s v="Germany"/>
    <x v="7"/>
  </r>
  <r>
    <n v="10343"/>
    <s v="LEHMS"/>
    <n v="64"/>
    <n v="4"/>
    <d v="2020-10-31T00:00:00"/>
    <x v="0"/>
    <n v="10"/>
    <n v="7"/>
    <s v="Saturday"/>
    <n v="20201106"/>
    <s v="DHL Express"/>
    <n v="1662.5"/>
    <n v="33.25"/>
    <n v="33.25"/>
    <n v="50"/>
    <n v="0"/>
    <x v="58"/>
    <n v="12"/>
    <n v="21.348702933885775"/>
    <s v="Lehmanns Marktstand"/>
    <s v="Renate Messner"/>
    <s v="60528"/>
    <x v="0"/>
    <s v="Germany"/>
    <x v="1"/>
  </r>
  <r>
    <n v="10343"/>
    <s v="LEHMS"/>
    <n v="68"/>
    <n v="4"/>
    <d v="2020-10-31T00:00:00"/>
    <x v="0"/>
    <n v="10"/>
    <n v="7"/>
    <s v="Saturday"/>
    <n v="20201106"/>
    <s v="DHL Express"/>
    <n v="47.499999962747097"/>
    <n v="12.5"/>
    <n v="11.874999990686774"/>
    <n v="4"/>
    <n v="5.000000074505806E-2"/>
    <x v="56"/>
    <n v="8"/>
    <n v="9.881917469522989"/>
    <s v="Lehmanns Marktstand"/>
    <s v="Renate Messner"/>
    <s v="60528"/>
    <x v="0"/>
    <s v="Germany"/>
    <x v="5"/>
  </r>
  <r>
    <n v="10343"/>
    <s v="LEHMS"/>
    <n v="76"/>
    <n v="4"/>
    <d v="2020-10-31T00:00:00"/>
    <x v="0"/>
    <n v="10"/>
    <n v="7"/>
    <s v="Saturday"/>
    <n v="20201105"/>
    <s v="DHL Express"/>
    <n v="270"/>
    <n v="18"/>
    <n v="18"/>
    <n v="15"/>
    <n v="0"/>
    <x v="38"/>
    <n v="23"/>
    <n v="11.35067307451974"/>
    <s v="Lehmanns Marktstand"/>
    <s v="Renate Messner"/>
    <s v="60528"/>
    <x v="0"/>
    <s v="Germany"/>
    <x v="6"/>
  </r>
  <r>
    <n v="10344"/>
    <s v="WHITC"/>
    <n v="4"/>
    <n v="4"/>
    <d v="2020-11-01T00:00:00"/>
    <x v="0"/>
    <n v="11"/>
    <n v="1"/>
    <s v="Sunday"/>
    <n v="20201105"/>
    <s v="DHL"/>
    <n v="770"/>
    <n v="22"/>
    <n v="22"/>
    <n v="35"/>
    <n v="0"/>
    <x v="62"/>
    <n v="2"/>
    <n v="13.396192586104789"/>
    <s v="White Clover Markets"/>
    <s v="Karl Jablonski"/>
    <s v="98128"/>
    <x v="1"/>
    <s v="USA"/>
    <x v="4"/>
  </r>
  <r>
    <n v="10344"/>
    <s v="WHITC"/>
    <n v="8"/>
    <n v="4"/>
    <d v="2020-11-01T00:00:00"/>
    <x v="0"/>
    <n v="11"/>
    <n v="1"/>
    <s v="Sunday"/>
    <n v="20201111"/>
    <s v="DHL"/>
    <n v="2100"/>
    <n v="40"/>
    <n v="30"/>
    <n v="70"/>
    <n v="0.25"/>
    <x v="71"/>
    <n v="3"/>
    <n v="29.042861179974402"/>
    <s v="White Clover Markets"/>
    <s v="Karl Jablonski"/>
    <s v="98128"/>
    <x v="1"/>
    <s v="USA"/>
    <x v="4"/>
  </r>
  <r>
    <n v="10345"/>
    <s v="QUICK"/>
    <n v="8"/>
    <n v="2"/>
    <d v="2020-11-04T00:00:00"/>
    <x v="0"/>
    <n v="11"/>
    <n v="4"/>
    <s v="Wednesday"/>
    <n v="20201111"/>
    <s v="DHL"/>
    <n v="2800"/>
    <n v="40"/>
    <n v="40"/>
    <n v="70"/>
    <n v="0"/>
    <x v="71"/>
    <n v="3"/>
    <n v="29.042861179974402"/>
    <s v="QUICK-Stop"/>
    <s v="Horst Kloss"/>
    <s v="01307"/>
    <x v="0"/>
    <s v="Germany"/>
    <x v="4"/>
  </r>
  <r>
    <n v="10345"/>
    <s v="QUICK"/>
    <n v="19"/>
    <n v="2"/>
    <d v="2020-11-04T00:00:00"/>
    <x v="0"/>
    <n v="11"/>
    <n v="4"/>
    <s v="Wednesday"/>
    <n v="20201111"/>
    <s v="DHL"/>
    <n v="736"/>
    <n v="9.1999999999999993"/>
    <n v="9.1999999999999993"/>
    <n v="80"/>
    <n v="0"/>
    <x v="49"/>
    <n v="8"/>
    <n v="7.994614939930428"/>
    <s v="QUICK-Stop"/>
    <s v="Horst Kloss"/>
    <s v="01307"/>
    <x v="0"/>
    <s v="Germany"/>
    <x v="5"/>
  </r>
  <r>
    <n v="10345"/>
    <s v="QUICK"/>
    <n v="42"/>
    <n v="2"/>
    <d v="2020-11-04T00:00:00"/>
    <x v="0"/>
    <n v="11"/>
    <n v="4"/>
    <s v="Wednesday"/>
    <n v="20201108"/>
    <s v="DHL"/>
    <n v="126"/>
    <n v="14"/>
    <n v="14"/>
    <n v="9"/>
    <n v="0"/>
    <x v="1"/>
    <n v="20"/>
    <n v="10.762412487567216"/>
    <s v="QUICK-Stop"/>
    <s v="Horst Kloss"/>
    <s v="01307"/>
    <x v="0"/>
    <s v="Germany"/>
    <x v="1"/>
  </r>
  <r>
    <n v="10346"/>
    <s v="RATTC"/>
    <n v="17"/>
    <n v="3"/>
    <d v="2020-11-05T00:00:00"/>
    <x v="0"/>
    <n v="11"/>
    <n v="5"/>
    <s v="Thursday"/>
    <n v="20201108"/>
    <s v="UPS"/>
    <n v="1263.599997907877"/>
    <n v="39"/>
    <n v="35.099999941885471"/>
    <n v="36"/>
    <n v="0.10000000149011611"/>
    <x v="35"/>
    <n v="7"/>
    <n v="24.774912809223483"/>
    <s v="Rattlesnake Canyon Grocery"/>
    <s v="Paula Wilson"/>
    <s v="87110"/>
    <x v="1"/>
    <s v="USA"/>
    <x v="7"/>
  </r>
  <r>
    <n v="10346"/>
    <s v="RATTC"/>
    <n v="56"/>
    <n v="3"/>
    <d v="2020-11-05T00:00:00"/>
    <x v="0"/>
    <n v="11"/>
    <n v="5"/>
    <s v="Thursday"/>
    <n v="20201108"/>
    <s v="UPS"/>
    <n v="760"/>
    <n v="38"/>
    <n v="38"/>
    <n v="20"/>
    <n v="0"/>
    <x v="33"/>
    <n v="26"/>
    <n v="12.985049050340091"/>
    <s v="Rattlesnake Canyon Grocery"/>
    <s v="Paula Wilson"/>
    <s v="87110"/>
    <x v="1"/>
    <s v="USA"/>
    <x v="1"/>
  </r>
  <r>
    <n v="10347"/>
    <s v="FAMIA"/>
    <n v="25"/>
    <n v="4"/>
    <d v="2020-11-06T00:00:00"/>
    <x v="0"/>
    <n v="11"/>
    <n v="6"/>
    <s v="Friday"/>
    <n v="20201108"/>
    <s v="UPS"/>
    <n v="140"/>
    <n v="14"/>
    <n v="14"/>
    <n v="10"/>
    <n v="0"/>
    <x v="66"/>
    <n v="11"/>
    <n v="5.7552439408246228"/>
    <s v="Familia Arquibaldo"/>
    <s v="Aria Cruz"/>
    <s v="05442-030"/>
    <x v="1"/>
    <s v="Brazil"/>
    <x v="5"/>
  </r>
  <r>
    <n v="10347"/>
    <s v="FAMIA"/>
    <n v="39"/>
    <n v="4"/>
    <d v="2020-11-06T00:00:00"/>
    <x v="0"/>
    <n v="11"/>
    <n v="6"/>
    <s v="Friday"/>
    <n v="20201108"/>
    <s v="UPS"/>
    <n v="764.99999463558197"/>
    <n v="18"/>
    <n v="15.299999892711639"/>
    <n v="50"/>
    <n v="0.15000000596046451"/>
    <x v="13"/>
    <n v="18"/>
    <n v="13.522215154598831"/>
    <s v="Familia Arquibaldo"/>
    <s v="Aria Cruz"/>
    <s v="05442-030"/>
    <x v="1"/>
    <s v="Brazil"/>
    <x v="6"/>
  </r>
  <r>
    <n v="10347"/>
    <s v="FAMIA"/>
    <n v="40"/>
    <n v="4"/>
    <d v="2020-11-06T00:00:00"/>
    <x v="0"/>
    <n v="11"/>
    <n v="6"/>
    <s v="Friday"/>
    <n v="20201108"/>
    <s v="UPS"/>
    <n v="73.599999999999994"/>
    <n v="18.399999999999999"/>
    <n v="18.399999999999999"/>
    <n v="4"/>
    <n v="0"/>
    <x v="37"/>
    <n v="19"/>
    <n v="11.939905659925371"/>
    <s v="Familia Arquibaldo"/>
    <s v="Aria Cruz"/>
    <s v="05442-030"/>
    <x v="1"/>
    <s v="Brazil"/>
    <x v="3"/>
  </r>
  <r>
    <n v="10347"/>
    <s v="FAMIA"/>
    <n v="75"/>
    <n v="4"/>
    <d v="2020-11-06T00:00:00"/>
    <x v="0"/>
    <n v="11"/>
    <n v="6"/>
    <s v="Friday"/>
    <n v="20201115"/>
    <s v="UPS"/>
    <n v="39.524999722838402"/>
    <n v="7.75"/>
    <n v="6.5874999538064003"/>
    <n v="6"/>
    <n v="0.15000000596046451"/>
    <x v="48"/>
    <n v="12"/>
    <n v="3.8495729671919596"/>
    <s v="Familia Arquibaldo"/>
    <s v="Aria Cruz"/>
    <s v="05442-030"/>
    <x v="1"/>
    <s v="Brazil"/>
    <x v="6"/>
  </r>
  <r>
    <n v="10348"/>
    <s v="WANDK"/>
    <n v="1"/>
    <n v="4"/>
    <d v="2020-11-07T00:00:00"/>
    <x v="0"/>
    <n v="11"/>
    <n v="7"/>
    <s v="Saturday"/>
    <n v="20201115"/>
    <s v="DHL"/>
    <n v="229.49999839067459"/>
    <n v="18"/>
    <n v="15.299999892711639"/>
    <n v="15"/>
    <n v="0.15000000596046451"/>
    <x v="52"/>
    <n v="1"/>
    <n v="9.9412796083453241"/>
    <s v="Die Wandernde Kuh"/>
    <s v="Rita Müller"/>
    <s v="70563"/>
    <x v="0"/>
    <s v="Germany"/>
    <x v="6"/>
  </r>
  <r>
    <n v="10348"/>
    <s v="WANDK"/>
    <n v="23"/>
    <n v="4"/>
    <d v="2020-11-07T00:00:00"/>
    <x v="0"/>
    <n v="11"/>
    <n v="7"/>
    <s v="Saturday"/>
    <n v="20201115"/>
    <s v="DHL"/>
    <n v="225"/>
    <n v="9"/>
    <n v="9"/>
    <n v="25"/>
    <n v="0"/>
    <x v="70"/>
    <n v="9"/>
    <n v="5.2140991742329925"/>
    <s v="Die Wandernde Kuh"/>
    <s v="Rita Müller"/>
    <s v="70563"/>
    <x v="0"/>
    <s v="Germany"/>
    <x v="1"/>
  </r>
  <r>
    <n v="10349"/>
    <s v="SPLIR"/>
    <n v="54"/>
    <n v="7"/>
    <d v="2020-11-08T00:00:00"/>
    <x v="0"/>
    <n v="11"/>
    <n v="1"/>
    <s v="Sunday"/>
    <n v="20201203"/>
    <s v="DHL Express"/>
    <n v="178.8"/>
    <n v="7.45"/>
    <n v="7.45"/>
    <n v="24"/>
    <n v="0"/>
    <x v="55"/>
    <n v="25"/>
    <n v="5.7031720626915998"/>
    <s v="Split Rail Beer &amp; Ale"/>
    <s v="Art Braunschweiger"/>
    <s v="82520"/>
    <x v="1"/>
    <s v="USA"/>
    <x v="7"/>
  </r>
  <r>
    <n v="10350"/>
    <s v="LAMAI"/>
    <n v="50"/>
    <n v="6"/>
    <d v="2020-11-11T00:00:00"/>
    <x v="0"/>
    <n v="11"/>
    <n v="4"/>
    <s v="Wednesday"/>
    <n v="20201203"/>
    <s v="DHL"/>
    <n v="219.3749996367842"/>
    <n v="16.25"/>
    <n v="14.624999975785613"/>
    <n v="15"/>
    <n v="0.10000000149011611"/>
    <x v="72"/>
    <n v="23"/>
    <n v="6.542170529867021"/>
    <s v="La maison d'Asie"/>
    <s v="Annette Roulet"/>
    <s v="31000"/>
    <x v="0"/>
    <s v="France"/>
    <x v="5"/>
  </r>
  <r>
    <n v="10350"/>
    <s v="LAMAI"/>
    <n v="69"/>
    <n v="6"/>
    <d v="2020-11-11T00:00:00"/>
    <x v="0"/>
    <n v="11"/>
    <n v="4"/>
    <s v="Wednesday"/>
    <n v="20201120"/>
    <s v="DHL"/>
    <n v="583.19999903440475"/>
    <n v="36"/>
    <n v="32.39999994635582"/>
    <n v="18"/>
    <n v="0.10000000149011611"/>
    <x v="60"/>
    <n v="15"/>
    <n v="12.894008605174344"/>
    <s v="La maison d'Asie"/>
    <s v="Annette Roulet"/>
    <s v="31000"/>
    <x v="0"/>
    <s v="France"/>
    <x v="0"/>
  </r>
  <r>
    <n v="10351"/>
    <s v="ERNSH"/>
    <n v="38"/>
    <n v="1"/>
    <d v="2020-11-11T00:00:00"/>
    <x v="0"/>
    <n v="11"/>
    <n v="4"/>
    <s v="Wednesday"/>
    <n v="20201120"/>
    <s v="DHL Express"/>
    <n v="5006.499996073544"/>
    <n v="263.5"/>
    <n v="250.3249998036772"/>
    <n v="20"/>
    <n v="5.000000074505806E-2"/>
    <x v="67"/>
    <n v="18"/>
    <n v="194.17724636053271"/>
    <s v="Ernst Handel"/>
    <s v="Roland Mendel"/>
    <s v="8010"/>
    <x v="0"/>
    <s v="Austria"/>
    <x v="6"/>
  </r>
  <r>
    <n v="10351"/>
    <s v="ERNSH"/>
    <n v="41"/>
    <n v="1"/>
    <d v="2020-11-11T00:00:00"/>
    <x v="0"/>
    <n v="11"/>
    <n v="4"/>
    <s v="Wednesday"/>
    <n v="20201120"/>
    <s v="DHL Express"/>
    <n v="125.45"/>
    <n v="9.65"/>
    <n v="9.65"/>
    <n v="13"/>
    <n v="0"/>
    <x v="5"/>
    <n v="19"/>
    <n v="6.0463867884479576"/>
    <s v="Ernst Handel"/>
    <s v="Roland Mendel"/>
    <s v="8010"/>
    <x v="0"/>
    <s v="Austria"/>
    <x v="3"/>
  </r>
  <r>
    <n v="10351"/>
    <s v="ERNSH"/>
    <n v="44"/>
    <n v="1"/>
    <d v="2020-11-11T00:00:00"/>
    <x v="0"/>
    <n v="11"/>
    <n v="4"/>
    <s v="Wednesday"/>
    <n v="20201120"/>
    <s v="DHL Express"/>
    <n v="1422.7674988841636"/>
    <n v="19.45"/>
    <n v="18.477499985508619"/>
    <n v="77"/>
    <n v="5.000000074505806E-2"/>
    <x v="45"/>
    <n v="20"/>
    <n v="10.842050263532254"/>
    <s v="Ernst Handel"/>
    <s v="Roland Mendel"/>
    <s v="8010"/>
    <x v="0"/>
    <s v="Austria"/>
    <x v="4"/>
  </r>
  <r>
    <n v="10351"/>
    <s v="ERNSH"/>
    <n v="65"/>
    <n v="1"/>
    <d v="2020-11-11T00:00:00"/>
    <x v="0"/>
    <n v="11"/>
    <n v="4"/>
    <s v="Wednesday"/>
    <n v="20201118"/>
    <s v="DHL Express"/>
    <n v="199.97499984316531"/>
    <n v="21.05"/>
    <n v="19.99749998431653"/>
    <n v="10"/>
    <n v="5.000000074505806E-2"/>
    <x v="6"/>
    <n v="2"/>
    <n v="12.356901002694999"/>
    <s v="Ernst Handel"/>
    <s v="Roland Mendel"/>
    <s v="8010"/>
    <x v="0"/>
    <s v="Austria"/>
    <x v="4"/>
  </r>
  <r>
    <n v="10352"/>
    <s v="FURIB"/>
    <n v="24"/>
    <n v="3"/>
    <d v="2020-11-12T00:00:00"/>
    <x v="0"/>
    <n v="11"/>
    <n v="5"/>
    <s v="Thursday"/>
    <n v="20201118"/>
    <s v="UPS"/>
    <n v="45"/>
    <n v="4.5"/>
    <n v="4.5"/>
    <n v="10"/>
    <n v="0"/>
    <x v="15"/>
    <n v="10"/>
    <n v="2.1230577042655105"/>
    <s v="Furia Bacalhau e Frutos do Mar"/>
    <s v="Lino Rodriguez"/>
    <s v="1675"/>
    <x v="0"/>
    <s v="Portugal"/>
    <x v="6"/>
  </r>
  <r>
    <n v="10352"/>
    <s v="FURIB"/>
    <n v="54"/>
    <n v="3"/>
    <d v="2020-11-12T00:00:00"/>
    <x v="0"/>
    <n v="11"/>
    <n v="5"/>
    <s v="Thursday"/>
    <n v="20201125"/>
    <s v="UPS"/>
    <n v="126.64999911189079"/>
    <n v="7.45"/>
    <n v="6.3324999555945398"/>
    <n v="20"/>
    <n v="0.15000000596046451"/>
    <x v="55"/>
    <n v="25"/>
    <n v="5.7031720626915998"/>
    <s v="Furia Bacalhau e Frutos do Mar"/>
    <s v="Lino Rodriguez"/>
    <s v="1675"/>
    <x v="0"/>
    <s v="Portugal"/>
    <x v="7"/>
  </r>
  <r>
    <n v="10353"/>
    <s v="PICCO"/>
    <n v="11"/>
    <n v="7"/>
    <d v="2020-11-13T00:00:00"/>
    <x v="0"/>
    <n v="11"/>
    <n v="6"/>
    <s v="Friday"/>
    <n v="20201125"/>
    <s v="UPS"/>
    <n v="201.59999924898148"/>
    <n v="21"/>
    <n v="16.799999937415123"/>
    <n v="12"/>
    <n v="0.20000000298023221"/>
    <x v="0"/>
    <n v="5"/>
    <n v="7.3815383533820462"/>
    <s v="Piccolo und mehr"/>
    <s v="Georg Pipps"/>
    <s v="5020"/>
    <x v="0"/>
    <s v="Austria"/>
    <x v="0"/>
  </r>
  <r>
    <n v="10353"/>
    <s v="PICCO"/>
    <n v="38"/>
    <n v="7"/>
    <d v="2020-11-13T00:00:00"/>
    <x v="0"/>
    <n v="11"/>
    <n v="6"/>
    <s v="Friday"/>
    <n v="20201120"/>
    <s v="UPS"/>
    <n v="10039.9999607354"/>
    <n v="263.5"/>
    <n v="210.79999921470881"/>
    <n v="50"/>
    <n v="0.20000000298023221"/>
    <x v="67"/>
    <n v="18"/>
    <n v="194.17724636053271"/>
    <s v="Piccolo und mehr"/>
    <s v="Georg Pipps"/>
    <s v="5020"/>
    <x v="0"/>
    <s v="Austria"/>
    <x v="6"/>
  </r>
  <r>
    <n v="10354"/>
    <s v="PERIC"/>
    <n v="1"/>
    <n v="8"/>
    <d v="2020-11-14T00:00:00"/>
    <x v="0"/>
    <n v="11"/>
    <n v="7"/>
    <s v="Saturday"/>
    <n v="20201120"/>
    <s v="UPS"/>
    <n v="216"/>
    <n v="18"/>
    <n v="18"/>
    <n v="12"/>
    <n v="0"/>
    <x v="52"/>
    <n v="1"/>
    <n v="9.9412796083453241"/>
    <s v="Pericles Comidas clásicas"/>
    <s v="Guillermo Fernández"/>
    <s v="05033"/>
    <x v="1"/>
    <s v="Mexico"/>
    <x v="6"/>
  </r>
  <r>
    <n v="10354"/>
    <s v="PERIC"/>
    <n v="29"/>
    <n v="8"/>
    <d v="2020-11-14T00:00:00"/>
    <x v="0"/>
    <n v="11"/>
    <n v="7"/>
    <s v="Saturday"/>
    <n v="20201120"/>
    <s v="UPS"/>
    <n v="495.16"/>
    <n v="123.79"/>
    <n v="123.79"/>
    <n v="4"/>
    <n v="0"/>
    <x v="39"/>
    <n v="12"/>
    <n v="78.453085124436214"/>
    <s v="Pericles Comidas clásicas"/>
    <s v="Guillermo Fernández"/>
    <s v="05033"/>
    <x v="1"/>
    <s v="Mexico"/>
    <x v="7"/>
  </r>
  <r>
    <n v="10355"/>
    <s v="AROUT"/>
    <n v="24"/>
    <n v="6"/>
    <d v="2020-11-15T00:00:00"/>
    <x v="0"/>
    <n v="11"/>
    <n v="1"/>
    <s v="Sunday"/>
    <n v="20201120"/>
    <s v="DHL Express"/>
    <n v="112.5"/>
    <n v="4.5"/>
    <n v="4.5"/>
    <n v="25"/>
    <n v="0"/>
    <x v="15"/>
    <n v="10"/>
    <n v="2.1230577042655105"/>
    <s v="Around the Horn"/>
    <s v="Thomas Hardy"/>
    <s v="WA1 1DP"/>
    <x v="0"/>
    <s v="UK"/>
    <x v="6"/>
  </r>
  <r>
    <n v="10355"/>
    <s v="AROUT"/>
    <n v="57"/>
    <n v="6"/>
    <d v="2020-11-15T00:00:00"/>
    <x v="0"/>
    <n v="11"/>
    <n v="1"/>
    <s v="Sunday"/>
    <n v="20201127"/>
    <s v="DHL Express"/>
    <n v="487.5"/>
    <n v="19.5"/>
    <n v="19.5"/>
    <n v="25"/>
    <n v="0"/>
    <x v="8"/>
    <n v="26"/>
    <n v="13.98469118449494"/>
    <s v="Around the Horn"/>
    <s v="Thomas Hardy"/>
    <s v="WA1 1DP"/>
    <x v="0"/>
    <s v="UK"/>
    <x v="1"/>
  </r>
  <r>
    <n v="10356"/>
    <s v="WANDK"/>
    <n v="31"/>
    <n v="6"/>
    <d v="2020-11-18T00:00:00"/>
    <x v="0"/>
    <n v="11"/>
    <n v="4"/>
    <s v="Wednesday"/>
    <n v="20201127"/>
    <s v="DHL"/>
    <n v="375"/>
    <n v="12.5"/>
    <n v="12.5"/>
    <n v="30"/>
    <n v="0"/>
    <x v="12"/>
    <n v="14"/>
    <n v="8.9210025428745876"/>
    <s v="Die Wandernde Kuh"/>
    <s v="Rita Müller"/>
    <s v="70563"/>
    <x v="0"/>
    <s v="Germany"/>
    <x v="0"/>
  </r>
  <r>
    <n v="10356"/>
    <s v="WANDK"/>
    <n v="55"/>
    <n v="6"/>
    <d v="2020-11-18T00:00:00"/>
    <x v="0"/>
    <n v="11"/>
    <n v="4"/>
    <s v="Wednesday"/>
    <n v="20201127"/>
    <s v="DHL"/>
    <n v="288"/>
    <n v="24"/>
    <n v="24"/>
    <n v="12"/>
    <n v="0"/>
    <x v="16"/>
    <n v="25"/>
    <n v="18.144678468561601"/>
    <s v="Die Wandernde Kuh"/>
    <s v="Rita Müller"/>
    <s v="70563"/>
    <x v="0"/>
    <s v="Germany"/>
    <x v="7"/>
  </r>
  <r>
    <n v="10356"/>
    <s v="WANDK"/>
    <n v="69"/>
    <n v="6"/>
    <d v="2020-11-18T00:00:00"/>
    <x v="0"/>
    <n v="11"/>
    <n v="4"/>
    <s v="Wednesday"/>
    <n v="20201202"/>
    <s v="DHL"/>
    <n v="720"/>
    <n v="36"/>
    <n v="36"/>
    <n v="20"/>
    <n v="0"/>
    <x v="60"/>
    <n v="15"/>
    <n v="12.894008605174344"/>
    <s v="Die Wandernde Kuh"/>
    <s v="Rita Müller"/>
    <s v="70563"/>
    <x v="0"/>
    <s v="Germany"/>
    <x v="0"/>
  </r>
  <r>
    <n v="10357"/>
    <s v="LILAS"/>
    <n v="10"/>
    <n v="1"/>
    <d v="2020-11-19T00:00:00"/>
    <x v="0"/>
    <n v="11"/>
    <n v="5"/>
    <s v="Thursday"/>
    <n v="20201202"/>
    <s v="UPS"/>
    <n v="743.99999722838402"/>
    <n v="31"/>
    <n v="24.799999907612801"/>
    <n v="30"/>
    <n v="0.20000000298023221"/>
    <x v="41"/>
    <n v="4"/>
    <n v="11.047328272500083"/>
    <s v="LILA-Supermercado"/>
    <s v="Carlos González"/>
    <s v="3508"/>
    <x v="1"/>
    <s v="Venezuela"/>
    <x v="3"/>
  </r>
  <r>
    <n v="10357"/>
    <s v="LILAS"/>
    <n v="26"/>
    <n v="1"/>
    <d v="2020-11-19T00:00:00"/>
    <x v="0"/>
    <n v="11"/>
    <n v="5"/>
    <s v="Thursday"/>
    <n v="20201202"/>
    <s v="UPS"/>
    <n v="499.68"/>
    <n v="31.23"/>
    <n v="31.23"/>
    <n v="16"/>
    <n v="0"/>
    <x v="68"/>
    <n v="11"/>
    <n v="12.929370209027901"/>
    <s v="LILA-Supermercado"/>
    <s v="Carlos González"/>
    <s v="3508"/>
    <x v="1"/>
    <s v="Venezuela"/>
    <x v="5"/>
  </r>
  <r>
    <n v="10357"/>
    <s v="LILAS"/>
    <n v="60"/>
    <n v="1"/>
    <d v="2020-11-19T00:00:00"/>
    <x v="0"/>
    <n v="11"/>
    <n v="5"/>
    <s v="Thursday"/>
    <n v="20201127"/>
    <s v="UPS"/>
    <n v="217.59999918937683"/>
    <n v="34"/>
    <n v="27.199999898672104"/>
    <n v="8"/>
    <n v="0.20000000298023221"/>
    <x v="11"/>
    <n v="28"/>
    <n v="17.186056815854748"/>
    <s v="LILA-Supermercado"/>
    <s v="Carlos González"/>
    <s v="3508"/>
    <x v="1"/>
    <s v="Venezuela"/>
    <x v="0"/>
  </r>
  <r>
    <n v="10358"/>
    <s v="LAMAI"/>
    <n v="24"/>
    <n v="5"/>
    <d v="2020-11-20T00:00:00"/>
    <x v="0"/>
    <n v="11"/>
    <n v="6"/>
    <s v="Friday"/>
    <n v="20201127"/>
    <s v="DHL Express"/>
    <n v="42.749999966472387"/>
    <n v="4.5"/>
    <n v="4.2749999966472387"/>
    <n v="10"/>
    <n v="5.000000074505806E-2"/>
    <x v="15"/>
    <n v="10"/>
    <n v="2.1230577042655105"/>
    <s v="La maison d'Asie"/>
    <s v="Annette Roulet"/>
    <s v="31000"/>
    <x v="0"/>
    <s v="France"/>
    <x v="6"/>
  </r>
  <r>
    <n v="10358"/>
    <s v="LAMAI"/>
    <n v="34"/>
    <n v="5"/>
    <d v="2020-11-20T00:00:00"/>
    <x v="0"/>
    <n v="11"/>
    <n v="6"/>
    <s v="Friday"/>
    <n v="20201127"/>
    <s v="DHL Express"/>
    <n v="132.99999989569187"/>
    <n v="14"/>
    <n v="13.299999989569187"/>
    <n v="10"/>
    <n v="5.000000074505806E-2"/>
    <x v="53"/>
    <n v="16"/>
    <n v="9.0738672986425506"/>
    <s v="La maison d'Asie"/>
    <s v="Annette Roulet"/>
    <s v="31000"/>
    <x v="0"/>
    <s v="France"/>
    <x v="6"/>
  </r>
  <r>
    <n v="10358"/>
    <s v="LAMAI"/>
    <n v="36"/>
    <n v="5"/>
    <d v="2020-11-20T00:00:00"/>
    <x v="0"/>
    <n v="11"/>
    <n v="6"/>
    <s v="Friday"/>
    <n v="20201126"/>
    <s v="DHL Express"/>
    <n v="360.99999971687794"/>
    <n v="19"/>
    <n v="18.049999985843897"/>
    <n v="20"/>
    <n v="5.000000074505806E-2"/>
    <x v="20"/>
    <n v="17"/>
    <n v="14.515505674132482"/>
    <s v="La maison d'Asie"/>
    <s v="Annette Roulet"/>
    <s v="31000"/>
    <x v="0"/>
    <s v="France"/>
    <x v="3"/>
  </r>
  <r>
    <n v="10359"/>
    <s v="SEVES"/>
    <n v="16"/>
    <n v="5"/>
    <d v="2020-11-21T00:00:00"/>
    <x v="0"/>
    <n v="11"/>
    <n v="7"/>
    <s v="Saturday"/>
    <n v="20201126"/>
    <s v="UPS"/>
    <n v="928.33999927192917"/>
    <n v="17.45"/>
    <n v="16.577499986998735"/>
    <n v="56"/>
    <n v="5.000000074505806E-2"/>
    <x v="19"/>
    <n v="7"/>
    <n v="12.75283918323947"/>
    <s v="Seven Seas Imports"/>
    <s v="Hari Kumar"/>
    <s v="OX15 4NB"/>
    <x v="0"/>
    <s v="UK"/>
    <x v="5"/>
  </r>
  <r>
    <n v="10359"/>
    <s v="SEVES"/>
    <n v="31"/>
    <n v="5"/>
    <d v="2020-11-21T00:00:00"/>
    <x v="0"/>
    <n v="11"/>
    <n v="7"/>
    <s v="Saturday"/>
    <n v="20201126"/>
    <s v="UPS"/>
    <n v="831.2499993480742"/>
    <n v="12.5"/>
    <n v="11.874999990686774"/>
    <n v="70"/>
    <n v="5.000000074505806E-2"/>
    <x v="12"/>
    <n v="14"/>
    <n v="8.9210025428745876"/>
    <s v="Seven Seas Imports"/>
    <s v="Hari Kumar"/>
    <s v="OX15 4NB"/>
    <x v="0"/>
    <s v="UK"/>
    <x v="0"/>
  </r>
  <r>
    <n v="10359"/>
    <s v="SEVES"/>
    <n v="60"/>
    <n v="5"/>
    <d v="2020-11-21T00:00:00"/>
    <x v="0"/>
    <n v="11"/>
    <n v="7"/>
    <s v="Saturday"/>
    <n v="20201202"/>
    <s v="UPS"/>
    <n v="2583.9999979734421"/>
    <n v="34"/>
    <n v="32.299999974668026"/>
    <n v="80"/>
    <n v="5.000000074505806E-2"/>
    <x v="11"/>
    <n v="28"/>
    <n v="17.186056815854748"/>
    <s v="Seven Seas Imports"/>
    <s v="Hari Kumar"/>
    <s v="OX15 4NB"/>
    <x v="0"/>
    <s v="UK"/>
    <x v="0"/>
  </r>
  <r>
    <n v="10360"/>
    <s v="BLONP"/>
    <n v="28"/>
    <n v="4"/>
    <d v="2020-11-22T00:00:00"/>
    <x v="0"/>
    <n v="11"/>
    <n v="1"/>
    <s v="Sunday"/>
    <n v="20201202"/>
    <s v="UPS"/>
    <n v="1368"/>
    <n v="45.6"/>
    <n v="45.6"/>
    <n v="30"/>
    <n v="0"/>
    <x v="44"/>
    <n v="12"/>
    <n v="23.763027335506571"/>
    <s v="Blondesddsl père et fils"/>
    <s v="Frédérique Citeaux"/>
    <s v="67000"/>
    <x v="0"/>
    <s v="France"/>
    <x v="2"/>
  </r>
  <r>
    <n v="10360"/>
    <s v="BLONP"/>
    <n v="29"/>
    <n v="4"/>
    <d v="2020-11-22T00:00:00"/>
    <x v="0"/>
    <n v="11"/>
    <n v="1"/>
    <s v="Sunday"/>
    <n v="20201202"/>
    <s v="UPS"/>
    <n v="4332.6500000000005"/>
    <n v="123.79"/>
    <n v="123.79"/>
    <n v="35"/>
    <n v="0"/>
    <x v="39"/>
    <n v="12"/>
    <n v="78.453085124436214"/>
    <s v="Blondesddsl père et fils"/>
    <s v="Frédérique Citeaux"/>
    <s v="67000"/>
    <x v="0"/>
    <s v="France"/>
    <x v="7"/>
  </r>
  <r>
    <n v="10360"/>
    <s v="BLONP"/>
    <n v="38"/>
    <n v="4"/>
    <d v="2020-11-22T00:00:00"/>
    <x v="0"/>
    <n v="11"/>
    <n v="1"/>
    <s v="Sunday"/>
    <n v="20201202"/>
    <s v="UPS"/>
    <n v="2635"/>
    <n v="263.5"/>
    <n v="263.5"/>
    <n v="10"/>
    <n v="0"/>
    <x v="67"/>
    <n v="18"/>
    <n v="194.17724636053271"/>
    <s v="Blondesddsl père et fils"/>
    <s v="Frédérique Citeaux"/>
    <s v="67000"/>
    <x v="0"/>
    <s v="France"/>
    <x v="6"/>
  </r>
  <r>
    <n v="10360"/>
    <s v="BLONP"/>
    <n v="49"/>
    <n v="4"/>
    <d v="2020-11-22T00:00:00"/>
    <x v="0"/>
    <n v="11"/>
    <n v="1"/>
    <s v="Sunday"/>
    <n v="20201202"/>
    <s v="UPS"/>
    <n v="700"/>
    <n v="20"/>
    <n v="20"/>
    <n v="35"/>
    <n v="0"/>
    <x v="14"/>
    <n v="23"/>
    <n v="12.545683485741497"/>
    <s v="Blondesddsl père et fils"/>
    <s v="Frédérique Citeaux"/>
    <s v="67000"/>
    <x v="0"/>
    <s v="France"/>
    <x v="5"/>
  </r>
  <r>
    <n v="10360"/>
    <s v="BLONP"/>
    <n v="54"/>
    <n v="4"/>
    <d v="2020-11-22T00:00:00"/>
    <x v="0"/>
    <n v="11"/>
    <n v="1"/>
    <s v="Sunday"/>
    <n v="20201203"/>
    <s v="UPS"/>
    <n v="208.6"/>
    <n v="7.45"/>
    <n v="7.45"/>
    <n v="28"/>
    <n v="0"/>
    <x v="55"/>
    <n v="25"/>
    <n v="5.7031720626915998"/>
    <s v="Blondesddsl père et fils"/>
    <s v="Frédérique Citeaux"/>
    <s v="67000"/>
    <x v="0"/>
    <s v="France"/>
    <x v="7"/>
  </r>
  <r>
    <n v="10361"/>
    <s v="QUICK"/>
    <n v="39"/>
    <n v="1"/>
    <d v="2020-11-22T00:00:00"/>
    <x v="0"/>
    <n v="11"/>
    <n v="1"/>
    <s v="Sunday"/>
    <n v="20201203"/>
    <s v="DHL"/>
    <n v="874.79999855160713"/>
    <n v="18"/>
    <n v="16.19999997317791"/>
    <n v="54"/>
    <n v="0.10000000149011611"/>
    <x v="13"/>
    <n v="18"/>
    <n v="13.522215154598831"/>
    <s v="QUICK-Stop"/>
    <s v="Horst Kloss"/>
    <s v="01307"/>
    <x v="0"/>
    <s v="Germany"/>
    <x v="6"/>
  </r>
  <r>
    <n v="10361"/>
    <s v="QUICK"/>
    <n v="60"/>
    <n v="1"/>
    <d v="2020-11-22T00:00:00"/>
    <x v="0"/>
    <n v="11"/>
    <n v="1"/>
    <s v="Sunday"/>
    <n v="20201128"/>
    <s v="DHL"/>
    <n v="1682.9999972134829"/>
    <n v="34"/>
    <n v="30.599999949336052"/>
    <n v="55"/>
    <n v="0.10000000149011611"/>
    <x v="11"/>
    <n v="28"/>
    <n v="17.186056815854748"/>
    <s v="QUICK-Stop"/>
    <s v="Horst Kloss"/>
    <s v="01307"/>
    <x v="0"/>
    <s v="Germany"/>
    <x v="0"/>
  </r>
  <r>
    <n v="10362"/>
    <s v="BONAP"/>
    <n v="25"/>
    <n v="3"/>
    <d v="2020-11-25T00:00:00"/>
    <x v="0"/>
    <n v="11"/>
    <n v="4"/>
    <s v="Wednesday"/>
    <n v="20201128"/>
    <s v="DHL Express"/>
    <n v="700"/>
    <n v="14"/>
    <n v="14"/>
    <n v="50"/>
    <n v="0"/>
    <x v="66"/>
    <n v="11"/>
    <n v="5.7552439408246228"/>
    <s v="Bon app'"/>
    <s v="Laurence Lebihan"/>
    <s v="13008"/>
    <x v="0"/>
    <s v="France"/>
    <x v="5"/>
  </r>
  <r>
    <n v="10362"/>
    <s v="BONAP"/>
    <n v="51"/>
    <n v="3"/>
    <d v="2020-11-25T00:00:00"/>
    <x v="0"/>
    <n v="11"/>
    <n v="4"/>
    <s v="Wednesday"/>
    <n v="20201128"/>
    <s v="DHL Express"/>
    <n v="1060"/>
    <n v="53"/>
    <n v="53"/>
    <n v="20"/>
    <n v="0"/>
    <x v="4"/>
    <n v="24"/>
    <n v="18.835525116961144"/>
    <s v="Bon app'"/>
    <s v="Laurence Lebihan"/>
    <s v="13008"/>
    <x v="0"/>
    <s v="France"/>
    <x v="2"/>
  </r>
  <r>
    <n v="10362"/>
    <s v="BONAP"/>
    <n v="54"/>
    <n v="3"/>
    <d v="2020-11-25T00:00:00"/>
    <x v="0"/>
    <n v="11"/>
    <n v="4"/>
    <s v="Wednesday"/>
    <n v="20201204"/>
    <s v="DHL Express"/>
    <n v="178.8"/>
    <n v="7.45"/>
    <n v="7.45"/>
    <n v="24"/>
    <n v="0"/>
    <x v="55"/>
    <n v="25"/>
    <n v="5.7031720626915998"/>
    <s v="Bon app'"/>
    <s v="Laurence Lebihan"/>
    <s v="13008"/>
    <x v="0"/>
    <s v="France"/>
    <x v="7"/>
  </r>
  <r>
    <n v="10363"/>
    <s v="DRACD"/>
    <n v="31"/>
    <n v="4"/>
    <d v="2020-11-26T00:00:00"/>
    <x v="0"/>
    <n v="11"/>
    <n v="5"/>
    <s v="Thursday"/>
    <n v="20201204"/>
    <s v="UPS"/>
    <n v="250"/>
    <n v="12.5"/>
    <n v="12.5"/>
    <n v="20"/>
    <n v="0"/>
    <x v="12"/>
    <n v="14"/>
    <n v="8.9210025428745876"/>
    <s v="Drachenblut Delikatessen"/>
    <s v="Sven Ottlieb"/>
    <s v="52066"/>
    <x v="0"/>
    <s v="Germany"/>
    <x v="0"/>
  </r>
  <r>
    <n v="10363"/>
    <s v="DRACD"/>
    <n v="75"/>
    <n v="4"/>
    <d v="2020-11-26T00:00:00"/>
    <x v="0"/>
    <n v="11"/>
    <n v="5"/>
    <s v="Thursday"/>
    <n v="20201204"/>
    <s v="UPS"/>
    <n v="93"/>
    <n v="7.75"/>
    <n v="7.75"/>
    <n v="12"/>
    <n v="0"/>
    <x v="48"/>
    <n v="12"/>
    <n v="3.8495729671919596"/>
    <s v="Drachenblut Delikatessen"/>
    <s v="Sven Ottlieb"/>
    <s v="52066"/>
    <x v="0"/>
    <s v="Germany"/>
    <x v="6"/>
  </r>
  <r>
    <n v="10363"/>
    <s v="DRACD"/>
    <n v="76"/>
    <n v="4"/>
    <d v="2020-11-26T00:00:00"/>
    <x v="0"/>
    <n v="11"/>
    <n v="5"/>
    <s v="Thursday"/>
    <n v="20201204"/>
    <s v="UPS"/>
    <n v="216"/>
    <n v="18"/>
    <n v="18"/>
    <n v="12"/>
    <n v="0"/>
    <x v="38"/>
    <n v="23"/>
    <n v="11.35067307451974"/>
    <s v="Drachenblut Delikatessen"/>
    <s v="Sven Ottlieb"/>
    <s v="52066"/>
    <x v="0"/>
    <s v="Germany"/>
    <x v="6"/>
  </r>
  <r>
    <n v="10364"/>
    <s v="EASTC"/>
    <n v="69"/>
    <n v="1"/>
    <d v="2020-11-26T00:00:00"/>
    <x v="0"/>
    <n v="11"/>
    <n v="5"/>
    <s v="Thursday"/>
    <n v="20201204"/>
    <s v="DHL Express"/>
    <n v="1080"/>
    <n v="36"/>
    <n v="36"/>
    <n v="30"/>
    <n v="0"/>
    <x v="60"/>
    <n v="15"/>
    <n v="12.894008605174344"/>
    <s v="Eastern Connection"/>
    <s v="Ann Devon"/>
    <s v="WX3 6FW"/>
    <x v="0"/>
    <s v="UK"/>
    <x v="0"/>
  </r>
  <r>
    <n v="10364"/>
    <s v="EASTC"/>
    <n v="71"/>
    <n v="1"/>
    <d v="2020-11-26T00:00:00"/>
    <x v="0"/>
    <n v="11"/>
    <n v="5"/>
    <s v="Thursday"/>
    <n v="20201202"/>
    <s v="DHL Express"/>
    <n v="107.5"/>
    <n v="21.5"/>
    <n v="21.5"/>
    <n v="5"/>
    <n v="0"/>
    <x v="42"/>
    <n v="15"/>
    <n v="15.813450604529082"/>
    <s v="Eastern Connection"/>
    <s v="Ann Devon"/>
    <s v="WX3 6FW"/>
    <x v="0"/>
    <s v="UK"/>
    <x v="0"/>
  </r>
  <r>
    <n v="10365"/>
    <s v="ANTON"/>
    <n v="11"/>
    <n v="3"/>
    <d v="2020-11-27T00:00:00"/>
    <x v="0"/>
    <n v="11"/>
    <n v="6"/>
    <s v="Friday"/>
    <n v="20201230"/>
    <s v="DHL"/>
    <n v="504"/>
    <n v="21"/>
    <n v="21"/>
    <n v="24"/>
    <n v="0"/>
    <x v="0"/>
    <n v="5"/>
    <n v="7.3815383533820462"/>
    <s v="Antonio Moreno Taquería"/>
    <s v="Antonio Moreno"/>
    <s v="05023"/>
    <x v="1"/>
    <s v="Mexico"/>
    <x v="0"/>
  </r>
  <r>
    <n v="10366"/>
    <s v="GALED"/>
    <n v="65"/>
    <n v="8"/>
    <d v="2020-11-28T00:00:00"/>
    <x v="0"/>
    <n v="11"/>
    <n v="7"/>
    <s v="Saturday"/>
    <n v="20201230"/>
    <s v="DHL"/>
    <n v="105.25"/>
    <n v="21.05"/>
    <n v="21.05"/>
    <n v="5"/>
    <n v="0"/>
    <x v="6"/>
    <n v="2"/>
    <n v="12.356901002694999"/>
    <s v="Galería del gastrónomo"/>
    <s v="Eduardo Saavedra"/>
    <s v="08022"/>
    <x v="0"/>
    <s v="Spain"/>
    <x v="4"/>
  </r>
  <r>
    <n v="10366"/>
    <s v="GALED"/>
    <n v="77"/>
    <n v="8"/>
    <d v="2020-11-28T00:00:00"/>
    <x v="0"/>
    <n v="11"/>
    <n v="7"/>
    <s v="Saturday"/>
    <n v="20201202"/>
    <s v="DHL"/>
    <n v="65"/>
    <n v="13"/>
    <n v="13"/>
    <n v="5"/>
    <n v="0"/>
    <x v="23"/>
    <n v="12"/>
    <n v="9.7871799999999993"/>
    <s v="Galería del gastrónomo"/>
    <s v="Eduardo Saavedra"/>
    <s v="08022"/>
    <x v="0"/>
    <s v="Spain"/>
    <x v="4"/>
  </r>
  <r>
    <n v="10367"/>
    <s v="VAFFE"/>
    <n v="34"/>
    <n v="7"/>
    <d v="2020-11-28T00:00:00"/>
    <x v="0"/>
    <n v="11"/>
    <n v="7"/>
    <s v="Saturday"/>
    <n v="20201202"/>
    <s v="UPS"/>
    <n v="504"/>
    <n v="14"/>
    <n v="14"/>
    <n v="36"/>
    <n v="0"/>
    <x v="53"/>
    <n v="16"/>
    <n v="9.0738672986425506"/>
    <s v="Vaffeljernet"/>
    <s v="Palle Ibsen"/>
    <s v="8200"/>
    <x v="0"/>
    <s v="Denmark"/>
    <x v="6"/>
  </r>
  <r>
    <n v="10367"/>
    <s v="VAFFE"/>
    <n v="54"/>
    <n v="7"/>
    <d v="2020-11-28T00:00:00"/>
    <x v="0"/>
    <n v="11"/>
    <n v="7"/>
    <s v="Saturday"/>
    <n v="20201202"/>
    <s v="UPS"/>
    <n v="134.1"/>
    <n v="7.45"/>
    <n v="7.45"/>
    <n v="18"/>
    <n v="0"/>
    <x v="55"/>
    <n v="25"/>
    <n v="5.7031720626915998"/>
    <s v="Vaffeljernet"/>
    <s v="Palle Ibsen"/>
    <s v="8200"/>
    <x v="0"/>
    <s v="Denmark"/>
    <x v="7"/>
  </r>
  <r>
    <n v="10367"/>
    <s v="VAFFE"/>
    <n v="65"/>
    <n v="7"/>
    <d v="2020-11-28T00:00:00"/>
    <x v="0"/>
    <n v="11"/>
    <n v="7"/>
    <s v="Saturday"/>
    <n v="20201202"/>
    <s v="UPS"/>
    <n v="315.75"/>
    <n v="21.05"/>
    <n v="21.05"/>
    <n v="15"/>
    <n v="0"/>
    <x v="6"/>
    <n v="2"/>
    <n v="12.356901002694999"/>
    <s v="Vaffeljernet"/>
    <s v="Palle Ibsen"/>
    <s v="8200"/>
    <x v="0"/>
    <s v="Denmark"/>
    <x v="4"/>
  </r>
  <r>
    <n v="10367"/>
    <s v="VAFFE"/>
    <n v="77"/>
    <n v="7"/>
    <d v="2020-11-28T00:00:00"/>
    <x v="0"/>
    <n v="11"/>
    <n v="7"/>
    <s v="Saturday"/>
    <n v="20201202"/>
    <s v="UPS"/>
    <n v="91"/>
    <n v="13"/>
    <n v="13"/>
    <n v="7"/>
    <n v="0"/>
    <x v="23"/>
    <n v="12"/>
    <n v="9.7871799999999993"/>
    <s v="Vaffeljernet"/>
    <s v="Palle Ibsen"/>
    <s v="8200"/>
    <x v="0"/>
    <s v="Denmark"/>
    <x v="4"/>
  </r>
  <r>
    <n v="10368"/>
    <s v="ERNSH"/>
    <n v="21"/>
    <n v="2"/>
    <d v="2020-11-29T00:00:00"/>
    <x v="0"/>
    <n v="11"/>
    <n v="1"/>
    <s v="Sunday"/>
    <n v="20201202"/>
    <s v="DHL"/>
    <n v="44.999999925494194"/>
    <n v="10"/>
    <n v="8.9999999850988388"/>
    <n v="5"/>
    <n v="0.10000000149011611"/>
    <x v="27"/>
    <n v="8"/>
    <n v="8.5451596278118238"/>
    <s v="Ernst Handel"/>
    <s v="Roland Mendel"/>
    <s v="8010"/>
    <x v="0"/>
    <s v="Austria"/>
    <x v="5"/>
  </r>
  <r>
    <n v="10368"/>
    <s v="ERNSH"/>
    <n v="28"/>
    <n v="2"/>
    <d v="2020-11-29T00:00:00"/>
    <x v="0"/>
    <n v="11"/>
    <n v="1"/>
    <s v="Sunday"/>
    <n v="20201202"/>
    <s v="DHL"/>
    <n v="533.51999911665916"/>
    <n v="45.6"/>
    <n v="41.039999932050705"/>
    <n v="13"/>
    <n v="0.10000000149011611"/>
    <x v="44"/>
    <n v="12"/>
    <n v="23.763027335506571"/>
    <s v="Ernst Handel"/>
    <s v="Roland Mendel"/>
    <s v="8010"/>
    <x v="0"/>
    <s v="Austria"/>
    <x v="2"/>
  </r>
  <r>
    <n v="10368"/>
    <s v="ERNSH"/>
    <n v="57"/>
    <n v="2"/>
    <d v="2020-11-29T00:00:00"/>
    <x v="0"/>
    <n v="11"/>
    <n v="1"/>
    <s v="Sunday"/>
    <n v="20201202"/>
    <s v="DHL"/>
    <n v="487.5"/>
    <n v="19.5"/>
    <n v="19.5"/>
    <n v="25"/>
    <n v="0"/>
    <x v="8"/>
    <n v="26"/>
    <n v="13.98469118449494"/>
    <s v="Ernst Handel"/>
    <s v="Roland Mendel"/>
    <s v="8010"/>
    <x v="0"/>
    <s v="Austria"/>
    <x v="1"/>
  </r>
  <r>
    <n v="10368"/>
    <s v="ERNSH"/>
    <n v="64"/>
    <n v="2"/>
    <d v="2020-11-29T00:00:00"/>
    <x v="0"/>
    <n v="11"/>
    <n v="1"/>
    <s v="Sunday"/>
    <n v="20201209"/>
    <s v="DHL"/>
    <n v="1047.3749982658774"/>
    <n v="33.25"/>
    <n v="29.924999950453639"/>
    <n v="35"/>
    <n v="0.10000000149011611"/>
    <x v="58"/>
    <n v="12"/>
    <n v="21.348702933885775"/>
    <s v="Ernst Handel"/>
    <s v="Roland Mendel"/>
    <s v="8010"/>
    <x v="0"/>
    <s v="Austria"/>
    <x v="1"/>
  </r>
  <r>
    <n v="10369"/>
    <s v="SPLIR"/>
    <n v="29"/>
    <n v="8"/>
    <d v="2020-12-02T00:00:00"/>
    <x v="0"/>
    <n v="12"/>
    <n v="4"/>
    <s v="Wednesday"/>
    <n v="20201209"/>
    <s v="DHL"/>
    <n v="2475.8000000000002"/>
    <n v="123.79"/>
    <n v="123.79"/>
    <n v="20"/>
    <n v="0"/>
    <x v="39"/>
    <n v="12"/>
    <n v="78.453085124436214"/>
    <s v="Split Rail Beer &amp; Ale"/>
    <s v="Art Braunschweiger"/>
    <s v="82520"/>
    <x v="1"/>
    <s v="USA"/>
    <x v="7"/>
  </r>
  <r>
    <n v="10369"/>
    <s v="SPLIR"/>
    <n v="56"/>
    <n v="8"/>
    <d v="2020-12-02T00:00:00"/>
    <x v="0"/>
    <n v="12"/>
    <n v="4"/>
    <s v="Wednesday"/>
    <n v="20201227"/>
    <s v="DHL"/>
    <n v="513"/>
    <n v="38"/>
    <n v="28.5"/>
    <n v="18"/>
    <n v="0.25"/>
    <x v="33"/>
    <n v="26"/>
    <n v="12.985049050340091"/>
    <s v="Split Rail Beer &amp; Ale"/>
    <s v="Art Braunschweiger"/>
    <s v="82520"/>
    <x v="1"/>
    <s v="USA"/>
    <x v="1"/>
  </r>
  <r>
    <n v="10370"/>
    <s v="CHOPS"/>
    <n v="1"/>
    <n v="6"/>
    <d v="2020-12-03T00:00:00"/>
    <x v="0"/>
    <n v="12"/>
    <n v="5"/>
    <s v="Thursday"/>
    <n v="20201227"/>
    <s v="DHL"/>
    <n v="229.49999839067459"/>
    <n v="18"/>
    <n v="15.299999892711639"/>
    <n v="15"/>
    <n v="0.15000000596046451"/>
    <x v="52"/>
    <n v="1"/>
    <n v="9.9412796083453241"/>
    <s v="Chop-suey Chinese"/>
    <s v="Yang Wang"/>
    <s v="3012"/>
    <x v="0"/>
    <s v="Switzerland"/>
    <x v="6"/>
  </r>
  <r>
    <n v="10370"/>
    <s v="CHOPS"/>
    <n v="64"/>
    <n v="6"/>
    <d v="2020-12-03T00:00:00"/>
    <x v="0"/>
    <n v="12"/>
    <n v="5"/>
    <s v="Thursday"/>
    <n v="20201227"/>
    <s v="DHL"/>
    <n v="997.5"/>
    <n v="33.25"/>
    <n v="33.25"/>
    <n v="30"/>
    <n v="0"/>
    <x v="58"/>
    <n v="12"/>
    <n v="21.348702933885775"/>
    <s v="Chop-suey Chinese"/>
    <s v="Yang Wang"/>
    <s v="3012"/>
    <x v="0"/>
    <s v="Switzerland"/>
    <x v="1"/>
  </r>
  <r>
    <n v="10370"/>
    <s v="CHOPS"/>
    <n v="74"/>
    <n v="6"/>
    <d v="2020-12-03T00:00:00"/>
    <x v="0"/>
    <n v="12"/>
    <n v="5"/>
    <s v="Thursday"/>
    <n v="20201224"/>
    <s v="DHL"/>
    <n v="169.9999988079071"/>
    <n v="10"/>
    <n v="8.4999999403953552"/>
    <n v="20"/>
    <n v="0.15000000596046451"/>
    <x v="17"/>
    <n v="4"/>
    <n v="5.405016256844287"/>
    <s v="Chop-suey Chinese"/>
    <s v="Yang Wang"/>
    <s v="3012"/>
    <x v="0"/>
    <s v="Switzerland"/>
    <x v="2"/>
  </r>
  <r>
    <n v="10371"/>
    <s v="LAMAI"/>
    <n v="36"/>
    <n v="1"/>
    <d v="2020-12-03T00:00:00"/>
    <x v="0"/>
    <n v="12"/>
    <n v="5"/>
    <s v="Thursday"/>
    <n v="20201209"/>
    <s v="DHL Express"/>
    <n v="91.199999660253525"/>
    <n v="19"/>
    <n v="15.199999943375587"/>
    <n v="6"/>
    <n v="0.20000000298023221"/>
    <x v="20"/>
    <n v="17"/>
    <n v="14.515505674132482"/>
    <s v="La maison d'Asie"/>
    <s v="Annette Roulet"/>
    <s v="31000"/>
    <x v="0"/>
    <s v="France"/>
    <x v="3"/>
  </r>
  <r>
    <n v="10372"/>
    <s v="QUEEN"/>
    <n v="20"/>
    <n v="5"/>
    <d v="2020-12-04T00:00:00"/>
    <x v="0"/>
    <n v="12"/>
    <n v="6"/>
    <s v="Friday"/>
    <n v="20201209"/>
    <s v="DHL"/>
    <n v="729"/>
    <n v="81"/>
    <n v="60.75"/>
    <n v="12"/>
    <n v="0.25"/>
    <x v="9"/>
    <n v="8"/>
    <n v="57.815472307491099"/>
    <s v="Queen Cozinha"/>
    <s v="Lúcia Carvalho"/>
    <s v="05487-020"/>
    <x v="1"/>
    <s v="Brazil"/>
    <x v="5"/>
  </r>
  <r>
    <n v="10372"/>
    <s v="QUEEN"/>
    <n v="38"/>
    <n v="5"/>
    <d v="2020-12-04T00:00:00"/>
    <x v="0"/>
    <n v="12"/>
    <n v="6"/>
    <s v="Friday"/>
    <n v="20201209"/>
    <s v="DHL"/>
    <n v="7905"/>
    <n v="263.5"/>
    <n v="197.625"/>
    <n v="40"/>
    <n v="0.25"/>
    <x v="67"/>
    <n v="18"/>
    <n v="194.17724636053271"/>
    <s v="Queen Cozinha"/>
    <s v="Lúcia Carvalho"/>
    <s v="05487-020"/>
    <x v="1"/>
    <s v="Brazil"/>
    <x v="6"/>
  </r>
  <r>
    <n v="10372"/>
    <s v="QUEEN"/>
    <n v="60"/>
    <n v="5"/>
    <d v="2020-12-04T00:00:00"/>
    <x v="0"/>
    <n v="12"/>
    <n v="6"/>
    <s v="Friday"/>
    <n v="20201209"/>
    <s v="DHL"/>
    <n v="1785"/>
    <n v="34"/>
    <n v="25.5"/>
    <n v="70"/>
    <n v="0.25"/>
    <x v="11"/>
    <n v="28"/>
    <n v="17.186056815854748"/>
    <s v="Queen Cozinha"/>
    <s v="Lúcia Carvalho"/>
    <s v="05487-020"/>
    <x v="1"/>
    <s v="Brazil"/>
    <x v="0"/>
  </r>
  <r>
    <n v="10372"/>
    <s v="QUEEN"/>
    <n v="72"/>
    <n v="5"/>
    <d v="2020-12-04T00:00:00"/>
    <x v="0"/>
    <n v="12"/>
    <n v="6"/>
    <s v="Friday"/>
    <n v="20201211"/>
    <s v="DHL"/>
    <n v="1096.1999999999998"/>
    <n v="34.799999999999997"/>
    <n v="26.099999999999998"/>
    <n v="42"/>
    <n v="0.25"/>
    <x v="2"/>
    <n v="14"/>
    <n v="14.902797245173618"/>
    <s v="Queen Cozinha"/>
    <s v="Lúcia Carvalho"/>
    <s v="05487-020"/>
    <x v="1"/>
    <s v="Brazil"/>
    <x v="0"/>
  </r>
  <r>
    <n v="10373"/>
    <s v="HUNGO"/>
    <n v="58"/>
    <n v="4"/>
    <d v="2020-12-05T00:00:00"/>
    <x v="0"/>
    <n v="12"/>
    <n v="7"/>
    <s v="Saturday"/>
    <n v="20201211"/>
    <s v="UPS"/>
    <n v="847.99999684095383"/>
    <n v="13.25"/>
    <n v="10.599999960511923"/>
    <n v="80"/>
    <n v="0.20000000298023221"/>
    <x v="64"/>
    <n v="27"/>
    <n v="5.9992715692376155"/>
    <s v="Hungry Owl All-Night Grocers"/>
    <s v="Patricia McKenna"/>
    <m/>
    <x v="0"/>
    <s v="Ireland"/>
    <x v="3"/>
  </r>
  <r>
    <n v="10373"/>
    <s v="HUNGO"/>
    <n v="71"/>
    <n v="4"/>
    <d v="2020-12-05T00:00:00"/>
    <x v="0"/>
    <n v="12"/>
    <n v="7"/>
    <s v="Saturday"/>
    <n v="20201209"/>
    <s v="UPS"/>
    <n v="859.99999679625034"/>
    <n v="21.5"/>
    <n v="17.199999935925007"/>
    <n v="50"/>
    <n v="0.20000000298023221"/>
    <x v="42"/>
    <n v="15"/>
    <n v="15.813450604529082"/>
    <s v="Hungry Owl All-Night Grocers"/>
    <s v="Patricia McKenna"/>
    <m/>
    <x v="0"/>
    <s v="Ireland"/>
    <x v="0"/>
  </r>
  <r>
    <n v="10374"/>
    <s v="WOLZA"/>
    <n v="31"/>
    <n v="1"/>
    <d v="2020-12-05T00:00:00"/>
    <x v="0"/>
    <n v="12"/>
    <n v="7"/>
    <s v="Saturday"/>
    <n v="20201209"/>
    <s v="UPS"/>
    <n v="375"/>
    <n v="12.5"/>
    <n v="12.5"/>
    <n v="30"/>
    <n v="0"/>
    <x v="12"/>
    <n v="14"/>
    <n v="8.9210025428745876"/>
    <s v="Wolski  Zajazd"/>
    <s v="Zbyszek Piestrzeniewicz"/>
    <s v="01-012"/>
    <x v="0"/>
    <s v="Poland"/>
    <x v="0"/>
  </r>
  <r>
    <n v="10374"/>
    <s v="WOLZA"/>
    <n v="58"/>
    <n v="1"/>
    <d v="2020-12-05T00:00:00"/>
    <x v="0"/>
    <n v="12"/>
    <n v="7"/>
    <s v="Saturday"/>
    <n v="20201209"/>
    <s v="UPS"/>
    <n v="198.75"/>
    <n v="13.25"/>
    <n v="13.25"/>
    <n v="15"/>
    <n v="0"/>
    <x v="64"/>
    <n v="27"/>
    <n v="5.9992715692376155"/>
    <s v="Wolski  Zajazd"/>
    <s v="Zbyszek Piestrzeniewicz"/>
    <s v="01-012"/>
    <x v="0"/>
    <s v="Poland"/>
    <x v="3"/>
  </r>
  <r>
    <n v="10375"/>
    <s v="HUNGC"/>
    <n v="14"/>
    <n v="3"/>
    <d v="2020-12-06T00:00:00"/>
    <x v="0"/>
    <n v="12"/>
    <n v="1"/>
    <s v="Sunday"/>
    <n v="20201209"/>
    <s v="DHL"/>
    <n v="348.75"/>
    <n v="23.25"/>
    <n v="23.25"/>
    <n v="15"/>
    <n v="0"/>
    <x v="3"/>
    <n v="6"/>
    <n v="19.281771520737859"/>
    <s v="Hungry Coyote Import Store"/>
    <s v="Yoshi Latimer"/>
    <s v="97827"/>
    <x v="1"/>
    <s v="USA"/>
    <x v="2"/>
  </r>
  <r>
    <n v="10375"/>
    <s v="HUNGC"/>
    <n v="54"/>
    <n v="3"/>
    <d v="2020-12-06T00:00:00"/>
    <x v="0"/>
    <n v="12"/>
    <n v="1"/>
    <s v="Sunday"/>
    <n v="20201213"/>
    <s v="DHL"/>
    <n v="74.5"/>
    <n v="7.45"/>
    <n v="7.45"/>
    <n v="10"/>
    <n v="0"/>
    <x v="55"/>
    <n v="25"/>
    <n v="5.7031720626915998"/>
    <s v="Hungry Coyote Import Store"/>
    <s v="Yoshi Latimer"/>
    <s v="97827"/>
    <x v="1"/>
    <s v="USA"/>
    <x v="7"/>
  </r>
  <r>
    <n v="10376"/>
    <s v="MEREP"/>
    <n v="31"/>
    <n v="1"/>
    <d v="2020-12-09T00:00:00"/>
    <x v="0"/>
    <n v="12"/>
    <n v="4"/>
    <s v="Wednesday"/>
    <n v="20201213"/>
    <s v="DHL"/>
    <n v="498.74999960884452"/>
    <n v="12.5"/>
    <n v="11.874999990686774"/>
    <n v="42"/>
    <n v="5.000000074505806E-2"/>
    <x v="12"/>
    <n v="14"/>
    <n v="8.9210025428745876"/>
    <s v="Mère Paillarde"/>
    <s v="Jean Fresnière"/>
    <s v="H1J 1C3"/>
    <x v="1"/>
    <s v="Canada"/>
    <x v="0"/>
  </r>
  <r>
    <n v="10377"/>
    <s v="SEVES"/>
    <n v="28"/>
    <n v="1"/>
    <d v="2020-12-09T00:00:00"/>
    <x v="0"/>
    <n v="12"/>
    <n v="4"/>
    <s v="Wednesday"/>
    <n v="20201213"/>
    <s v="UPS"/>
    <n v="775.1999945640564"/>
    <n v="45.6"/>
    <n v="38.759999728202821"/>
    <n v="20"/>
    <n v="0.15000000596046451"/>
    <x v="44"/>
    <n v="12"/>
    <n v="23.763027335506571"/>
    <s v="Seven Seas Imports"/>
    <s v="Hari Kumar"/>
    <s v="OX15 4NB"/>
    <x v="0"/>
    <s v="UK"/>
    <x v="2"/>
  </r>
  <r>
    <n v="10377"/>
    <s v="SEVES"/>
    <n v="39"/>
    <n v="1"/>
    <d v="2020-12-09T00:00:00"/>
    <x v="0"/>
    <n v="12"/>
    <n v="4"/>
    <s v="Wednesday"/>
    <n v="20201219"/>
    <s v="UPS"/>
    <n v="305.99999785423279"/>
    <n v="18"/>
    <n v="15.299999892711639"/>
    <n v="20"/>
    <n v="0.15000000596046451"/>
    <x v="13"/>
    <n v="18"/>
    <n v="13.522215154598831"/>
    <s v="Seven Seas Imports"/>
    <s v="Hari Kumar"/>
    <s v="OX15 4NB"/>
    <x v="0"/>
    <s v="UK"/>
    <x v="6"/>
  </r>
  <r>
    <n v="10378"/>
    <s v="FOLKO"/>
    <n v="71"/>
    <n v="5"/>
    <d v="2020-12-10T00:00:00"/>
    <x v="0"/>
    <n v="12"/>
    <n v="5"/>
    <s v="Thursday"/>
    <n v="20201213"/>
    <s v="UPS"/>
    <n v="129"/>
    <n v="21.5"/>
    <n v="21.5"/>
    <n v="6"/>
    <n v="0"/>
    <x v="42"/>
    <n v="15"/>
    <n v="15.813450604529082"/>
    <s v="Folk och fä HB"/>
    <s v="Maria Larsson"/>
    <s v="S-844 67"/>
    <x v="0"/>
    <s v="Sweden"/>
    <x v="0"/>
  </r>
  <r>
    <n v="10379"/>
    <s v="QUEDE"/>
    <n v="41"/>
    <n v="2"/>
    <d v="2020-12-11T00:00:00"/>
    <x v="0"/>
    <n v="12"/>
    <n v="6"/>
    <s v="Friday"/>
    <n v="20201213"/>
    <s v="DHL Express"/>
    <n v="69.479999884963036"/>
    <n v="9.65"/>
    <n v="8.6849999856203794"/>
    <n v="8"/>
    <n v="0.10000000149011611"/>
    <x v="5"/>
    <n v="19"/>
    <n v="6.0463867884479576"/>
    <s v="Que Delícia"/>
    <s v="Bernardo Batista"/>
    <s v="02389-673"/>
    <x v="1"/>
    <s v="Brazil"/>
    <x v="3"/>
  </r>
  <r>
    <n v="10379"/>
    <s v="QUEDE"/>
    <n v="63"/>
    <n v="2"/>
    <d v="2020-12-11T00:00:00"/>
    <x v="0"/>
    <n v="12"/>
    <n v="6"/>
    <s v="Friday"/>
    <n v="20201213"/>
    <s v="DHL Express"/>
    <n v="632.15999895334244"/>
    <n v="43.9"/>
    <n v="39.509999934583902"/>
    <n v="16"/>
    <n v="0.10000000149011611"/>
    <x v="46"/>
    <n v="7"/>
    <n v="26.405205149492534"/>
    <s v="Que Delícia"/>
    <s v="Bernardo Batista"/>
    <s v="02389-673"/>
    <x v="1"/>
    <s v="Brazil"/>
    <x v="4"/>
  </r>
  <r>
    <n v="10379"/>
    <s v="QUEDE"/>
    <n v="65"/>
    <n v="2"/>
    <d v="2020-12-11T00:00:00"/>
    <x v="0"/>
    <n v="12"/>
    <n v="6"/>
    <s v="Friday"/>
    <n v="20210116"/>
    <s v="DHL Express"/>
    <n v="378.89999937266111"/>
    <n v="21.05"/>
    <n v="18.944999968633056"/>
    <n v="20"/>
    <n v="0.10000000149011611"/>
    <x v="6"/>
    <n v="2"/>
    <n v="12.356901002694999"/>
    <s v="Que Delícia"/>
    <s v="Bernardo Batista"/>
    <s v="02389-673"/>
    <x v="1"/>
    <s v="Brazil"/>
    <x v="4"/>
  </r>
  <r>
    <n v="10380"/>
    <s v="HUNGO"/>
    <n v="30"/>
    <n v="8"/>
    <d v="2020-12-12T00:00:00"/>
    <x v="0"/>
    <n v="12"/>
    <n v="7"/>
    <s v="Saturday"/>
    <n v="20210116"/>
    <s v="UPS"/>
    <n v="419.41799930557613"/>
    <n v="25.89"/>
    <n v="23.300999961420896"/>
    <n v="18"/>
    <n v="0.10000000149011611"/>
    <x v="34"/>
    <n v="13"/>
    <n v="15.141134761320492"/>
    <s v="Hungry Owl All-Night Grocers"/>
    <s v="Patricia McKenna"/>
    <m/>
    <x v="0"/>
    <s v="Ireland"/>
    <x v="3"/>
  </r>
  <r>
    <n v="10380"/>
    <s v="HUNGO"/>
    <n v="53"/>
    <n v="8"/>
    <d v="2020-12-12T00:00:00"/>
    <x v="0"/>
    <n v="12"/>
    <n v="7"/>
    <s v="Saturday"/>
    <n v="20210116"/>
    <s v="UPS"/>
    <n v="590.39999902248371"/>
    <n v="32.799999999999997"/>
    <n v="29.519999951124188"/>
    <n v="20"/>
    <n v="0.10000000149011611"/>
    <x v="22"/>
    <n v="24"/>
    <n v="11.283141843590998"/>
    <s v="Hungry Owl All-Night Grocers"/>
    <s v="Patricia McKenna"/>
    <m/>
    <x v="0"/>
    <s v="Ireland"/>
    <x v="7"/>
  </r>
  <r>
    <n v="10380"/>
    <s v="HUNGO"/>
    <n v="60"/>
    <n v="8"/>
    <d v="2020-12-12T00:00:00"/>
    <x v="0"/>
    <n v="12"/>
    <n v="7"/>
    <s v="Saturday"/>
    <n v="20210116"/>
    <s v="UPS"/>
    <n v="183.59999969601631"/>
    <n v="34"/>
    <n v="30.599999949336052"/>
    <n v="6"/>
    <n v="0.10000000149011611"/>
    <x v="11"/>
    <n v="28"/>
    <n v="17.186056815854748"/>
    <s v="Hungry Owl All-Night Grocers"/>
    <s v="Patricia McKenna"/>
    <m/>
    <x v="0"/>
    <s v="Ireland"/>
    <x v="0"/>
  </r>
  <r>
    <n v="10380"/>
    <s v="HUNGO"/>
    <n v="70"/>
    <n v="8"/>
    <d v="2020-12-12T00:00:00"/>
    <x v="0"/>
    <n v="12"/>
    <n v="7"/>
    <s v="Saturday"/>
    <n v="20201213"/>
    <s v="UPS"/>
    <n v="450"/>
    <n v="15"/>
    <n v="15"/>
    <n v="30"/>
    <n v="0"/>
    <x v="30"/>
    <n v="7"/>
    <n v="4.3219663299234155"/>
    <s v="Hungry Owl All-Night Grocers"/>
    <s v="Patricia McKenna"/>
    <m/>
    <x v="0"/>
    <s v="Ireland"/>
    <x v="6"/>
  </r>
  <r>
    <n v="10381"/>
    <s v="LILAS"/>
    <n v="74"/>
    <n v="3"/>
    <d v="2020-12-12T00:00:00"/>
    <x v="0"/>
    <n v="12"/>
    <n v="7"/>
    <s v="Saturday"/>
    <n v="20201216"/>
    <s v="UPS"/>
    <n v="140"/>
    <n v="10"/>
    <n v="10"/>
    <n v="14"/>
    <n v="0"/>
    <x v="17"/>
    <n v="4"/>
    <n v="5.405016256844287"/>
    <s v="LILA-Supermercado"/>
    <s v="Carlos González"/>
    <s v="3508"/>
    <x v="1"/>
    <s v="Venezuela"/>
    <x v="2"/>
  </r>
  <r>
    <n v="10382"/>
    <s v="ERNSH"/>
    <n v="5"/>
    <n v="4"/>
    <d v="2020-12-13T00:00:00"/>
    <x v="0"/>
    <n v="12"/>
    <n v="1"/>
    <s v="Sunday"/>
    <n v="20201216"/>
    <s v="DHL Express"/>
    <n v="683.2"/>
    <n v="21.35"/>
    <n v="21.35"/>
    <n v="32"/>
    <n v="0"/>
    <x v="25"/>
    <n v="2"/>
    <n v="13.896353834121228"/>
    <s v="Ernst Handel"/>
    <s v="Roland Mendel"/>
    <s v="8010"/>
    <x v="0"/>
    <s v="Austria"/>
    <x v="4"/>
  </r>
  <r>
    <n v="10382"/>
    <s v="ERNSH"/>
    <n v="18"/>
    <n v="4"/>
    <d v="2020-12-13T00:00:00"/>
    <x v="0"/>
    <n v="12"/>
    <n v="1"/>
    <s v="Sunday"/>
    <n v="20201216"/>
    <s v="DHL Express"/>
    <n v="562.5"/>
    <n v="62.5"/>
    <n v="62.5"/>
    <n v="9"/>
    <n v="0"/>
    <x v="59"/>
    <n v="7"/>
    <n v="20.144415838276313"/>
    <s v="Ernst Handel"/>
    <s v="Roland Mendel"/>
    <s v="8010"/>
    <x v="0"/>
    <s v="Austria"/>
    <x v="3"/>
  </r>
  <r>
    <n v="10382"/>
    <s v="ERNSH"/>
    <n v="29"/>
    <n v="4"/>
    <d v="2020-12-13T00:00:00"/>
    <x v="0"/>
    <n v="12"/>
    <n v="1"/>
    <s v="Sunday"/>
    <n v="20201216"/>
    <s v="DHL Express"/>
    <n v="1733.0600000000002"/>
    <n v="123.79"/>
    <n v="123.79"/>
    <n v="14"/>
    <n v="0"/>
    <x v="39"/>
    <n v="12"/>
    <n v="78.453085124436214"/>
    <s v="Ernst Handel"/>
    <s v="Roland Mendel"/>
    <s v="8010"/>
    <x v="0"/>
    <s v="Austria"/>
    <x v="7"/>
  </r>
  <r>
    <n v="10382"/>
    <s v="ERNSH"/>
    <n v="33"/>
    <n v="4"/>
    <d v="2020-12-13T00:00:00"/>
    <x v="0"/>
    <n v="12"/>
    <n v="1"/>
    <s v="Sunday"/>
    <n v="20201216"/>
    <s v="DHL Express"/>
    <n v="150"/>
    <n v="2.5"/>
    <n v="2.5"/>
    <n v="60"/>
    <n v="0"/>
    <x v="10"/>
    <n v="15"/>
    <n v="1.3985746153494198"/>
    <s v="Ernst Handel"/>
    <s v="Roland Mendel"/>
    <s v="8010"/>
    <x v="0"/>
    <s v="Austria"/>
    <x v="0"/>
  </r>
  <r>
    <n v="10382"/>
    <s v="ERNSH"/>
    <n v="74"/>
    <n v="4"/>
    <d v="2020-12-13T00:00:00"/>
    <x v="0"/>
    <n v="12"/>
    <n v="1"/>
    <s v="Sunday"/>
    <n v="20201218"/>
    <s v="DHL Express"/>
    <n v="500"/>
    <n v="10"/>
    <n v="10"/>
    <n v="50"/>
    <n v="0"/>
    <x v="17"/>
    <n v="4"/>
    <n v="5.405016256844287"/>
    <s v="Ernst Handel"/>
    <s v="Roland Mendel"/>
    <s v="8010"/>
    <x v="0"/>
    <s v="Austria"/>
    <x v="2"/>
  </r>
  <r>
    <n v="10383"/>
    <s v="AROUT"/>
    <n v="13"/>
    <n v="8"/>
    <d v="2020-12-16T00:00:00"/>
    <x v="0"/>
    <n v="12"/>
    <n v="4"/>
    <s v="Wednesday"/>
    <n v="20201218"/>
    <s v="UPS"/>
    <n v="120"/>
    <n v="6"/>
    <n v="6"/>
    <n v="20"/>
    <n v="0"/>
    <x v="43"/>
    <n v="6"/>
    <n v="2.1837851755325639"/>
    <s v="Around the Horn"/>
    <s v="Thomas Hardy"/>
    <s v="WA1 1DP"/>
    <x v="0"/>
    <s v="UK"/>
    <x v="3"/>
  </r>
  <r>
    <n v="10383"/>
    <s v="AROUT"/>
    <n v="50"/>
    <n v="8"/>
    <d v="2020-12-16T00:00:00"/>
    <x v="0"/>
    <n v="12"/>
    <n v="4"/>
    <s v="Wednesday"/>
    <n v="20201218"/>
    <s v="UPS"/>
    <n v="243.75"/>
    <n v="16.25"/>
    <n v="16.25"/>
    <n v="15"/>
    <n v="0"/>
    <x v="72"/>
    <n v="23"/>
    <n v="6.542170529867021"/>
    <s v="Around the Horn"/>
    <s v="Thomas Hardy"/>
    <s v="WA1 1DP"/>
    <x v="0"/>
    <s v="UK"/>
    <x v="5"/>
  </r>
  <r>
    <n v="10383"/>
    <s v="AROUT"/>
    <n v="56"/>
    <n v="8"/>
    <d v="2020-12-16T00:00:00"/>
    <x v="0"/>
    <n v="12"/>
    <n v="4"/>
    <s v="Wednesday"/>
    <n v="20201220"/>
    <s v="UPS"/>
    <n v="760"/>
    <n v="38"/>
    <n v="38"/>
    <n v="20"/>
    <n v="0"/>
    <x v="33"/>
    <n v="26"/>
    <n v="12.985049050340091"/>
    <s v="Around the Horn"/>
    <s v="Thomas Hardy"/>
    <s v="WA1 1DP"/>
    <x v="0"/>
    <s v="UK"/>
    <x v="1"/>
  </r>
  <r>
    <n v="10384"/>
    <s v="BERGS"/>
    <n v="20"/>
    <n v="3"/>
    <d v="2020-12-16T00:00:00"/>
    <x v="0"/>
    <n v="12"/>
    <n v="4"/>
    <s v="Wednesday"/>
    <n v="20201220"/>
    <s v="UPS"/>
    <n v="2268"/>
    <n v="81"/>
    <n v="81"/>
    <n v="28"/>
    <n v="0"/>
    <x v="9"/>
    <n v="8"/>
    <n v="57.815472307491099"/>
    <s v="Berglunds snabbköp"/>
    <s v="Christina Berglund"/>
    <s v="S-958 22"/>
    <x v="0"/>
    <s v="Sweden"/>
    <x v="5"/>
  </r>
  <r>
    <n v="10384"/>
    <s v="BERGS"/>
    <n v="60"/>
    <n v="3"/>
    <d v="2020-12-16T00:00:00"/>
    <x v="0"/>
    <n v="12"/>
    <n v="4"/>
    <s v="Wednesday"/>
    <n v="20201223"/>
    <s v="UPS"/>
    <n v="510"/>
    <n v="34"/>
    <n v="34"/>
    <n v="15"/>
    <n v="0"/>
    <x v="11"/>
    <n v="28"/>
    <n v="17.186056815854748"/>
    <s v="Berglunds snabbköp"/>
    <s v="Christina Berglund"/>
    <s v="S-958 22"/>
    <x v="0"/>
    <s v="Sweden"/>
    <x v="0"/>
  </r>
  <r>
    <n v="10385"/>
    <s v="SPLIR"/>
    <n v="7"/>
    <n v="1"/>
    <d v="2020-12-17T00:00:00"/>
    <x v="0"/>
    <n v="12"/>
    <n v="5"/>
    <s v="Thursday"/>
    <n v="20201223"/>
    <s v="DHL"/>
    <n v="239.99999910593033"/>
    <n v="30"/>
    <n v="23.999999910593033"/>
    <n v="10"/>
    <n v="0.20000000298023221"/>
    <x v="32"/>
    <n v="3"/>
    <n v="16.995648153812226"/>
    <s v="Split Rail Beer &amp; Ale"/>
    <s v="Art Braunschweiger"/>
    <s v="82520"/>
    <x v="1"/>
    <s v="USA"/>
    <x v="2"/>
  </r>
  <r>
    <n v="10385"/>
    <s v="SPLIR"/>
    <n v="60"/>
    <n v="1"/>
    <d v="2020-12-17T00:00:00"/>
    <x v="0"/>
    <n v="12"/>
    <n v="5"/>
    <s v="Thursday"/>
    <n v="20201223"/>
    <s v="DHL"/>
    <n v="543.99999797344208"/>
    <n v="34"/>
    <n v="27.199999898672104"/>
    <n v="20"/>
    <n v="0.20000000298023221"/>
    <x v="11"/>
    <n v="28"/>
    <n v="17.186056815854748"/>
    <s v="Split Rail Beer &amp; Ale"/>
    <s v="Art Braunschweiger"/>
    <s v="82520"/>
    <x v="1"/>
    <s v="USA"/>
    <x v="0"/>
  </r>
  <r>
    <n v="10385"/>
    <s v="SPLIR"/>
    <n v="68"/>
    <n v="1"/>
    <d v="2020-12-17T00:00:00"/>
    <x v="0"/>
    <n v="12"/>
    <n v="5"/>
    <s v="Thursday"/>
    <n v="20201225"/>
    <s v="DHL"/>
    <n v="79.999999701976776"/>
    <n v="12.5"/>
    <n v="9.999999962747097"/>
    <n v="8"/>
    <n v="0.20000000298023221"/>
    <x v="56"/>
    <n v="8"/>
    <n v="9.881917469522989"/>
    <s v="Split Rail Beer &amp; Ale"/>
    <s v="Art Braunschweiger"/>
    <s v="82520"/>
    <x v="1"/>
    <s v="USA"/>
    <x v="5"/>
  </r>
  <r>
    <n v="10386"/>
    <s v="FAMIA"/>
    <n v="24"/>
    <n v="9"/>
    <d v="2020-12-18T00:00:00"/>
    <x v="0"/>
    <n v="12"/>
    <n v="6"/>
    <s v="Friday"/>
    <n v="20201225"/>
    <s v="UPS"/>
    <n v="67.5"/>
    <n v="4.5"/>
    <n v="4.5"/>
    <n v="15"/>
    <n v="0"/>
    <x v="15"/>
    <n v="10"/>
    <n v="2.1230577042655105"/>
    <s v="Familia Arquibaldo"/>
    <s v="Aria Cruz"/>
    <s v="05442-030"/>
    <x v="1"/>
    <s v="Brazil"/>
    <x v="6"/>
  </r>
  <r>
    <n v="10386"/>
    <s v="FAMIA"/>
    <n v="34"/>
    <n v="9"/>
    <d v="2020-12-18T00:00:00"/>
    <x v="0"/>
    <n v="12"/>
    <n v="6"/>
    <s v="Friday"/>
    <n v="20201220"/>
    <s v="UPS"/>
    <n v="140"/>
    <n v="14"/>
    <n v="14"/>
    <n v="10"/>
    <n v="0"/>
    <x v="53"/>
    <n v="16"/>
    <n v="9.0738672986425506"/>
    <s v="Familia Arquibaldo"/>
    <s v="Aria Cruz"/>
    <s v="05442-030"/>
    <x v="1"/>
    <s v="Brazil"/>
    <x v="6"/>
  </r>
  <r>
    <n v="10387"/>
    <s v="SANTG"/>
    <n v="24"/>
    <n v="1"/>
    <d v="2020-12-18T00:00:00"/>
    <x v="0"/>
    <n v="12"/>
    <n v="6"/>
    <s v="Friday"/>
    <n v="20201220"/>
    <s v="DHL"/>
    <n v="67.5"/>
    <n v="4.5"/>
    <n v="4.5"/>
    <n v="15"/>
    <n v="0"/>
    <x v="15"/>
    <n v="10"/>
    <n v="2.1230577042655105"/>
    <s v="Santé Gourmet"/>
    <s v="Jonas Bergulfsen"/>
    <s v="4110"/>
    <x v="0"/>
    <s v="Norway"/>
    <x v="6"/>
  </r>
  <r>
    <n v="10387"/>
    <s v="SANTG"/>
    <n v="28"/>
    <n v="1"/>
    <d v="2020-12-18T00:00:00"/>
    <x v="0"/>
    <n v="12"/>
    <n v="6"/>
    <s v="Friday"/>
    <n v="20201220"/>
    <s v="DHL"/>
    <n v="273.60000000000002"/>
    <n v="45.6"/>
    <n v="45.6"/>
    <n v="6"/>
    <n v="0"/>
    <x v="44"/>
    <n v="12"/>
    <n v="23.763027335506571"/>
    <s v="Santé Gourmet"/>
    <s v="Jonas Bergulfsen"/>
    <s v="4110"/>
    <x v="0"/>
    <s v="Norway"/>
    <x v="2"/>
  </r>
  <r>
    <n v="10387"/>
    <s v="SANTG"/>
    <n v="59"/>
    <n v="1"/>
    <d v="2020-12-18T00:00:00"/>
    <x v="0"/>
    <n v="12"/>
    <n v="6"/>
    <s v="Friday"/>
    <n v="20201220"/>
    <s v="DHL"/>
    <n v="660"/>
    <n v="55"/>
    <n v="55"/>
    <n v="12"/>
    <n v="0"/>
    <x v="21"/>
    <n v="28"/>
    <n v="29.299646906924384"/>
    <s v="Santé Gourmet"/>
    <s v="Jonas Bergulfsen"/>
    <s v="4110"/>
    <x v="0"/>
    <s v="Norway"/>
    <x v="0"/>
  </r>
  <r>
    <n v="10387"/>
    <s v="SANTG"/>
    <n v="71"/>
    <n v="1"/>
    <d v="2020-12-18T00:00:00"/>
    <x v="0"/>
    <n v="12"/>
    <n v="6"/>
    <s v="Friday"/>
    <n v="20201220"/>
    <s v="DHL"/>
    <n v="322.5"/>
    <n v="21.5"/>
    <n v="21.5"/>
    <n v="15"/>
    <n v="0"/>
    <x v="42"/>
    <n v="15"/>
    <n v="15.813450604529082"/>
    <s v="Santé Gourmet"/>
    <s v="Jonas Bergulfsen"/>
    <s v="4110"/>
    <x v="0"/>
    <s v="Norway"/>
    <x v="0"/>
  </r>
  <r>
    <n v="10388"/>
    <s v="SEVES"/>
    <n v="45"/>
    <n v="2"/>
    <d v="2020-12-19T00:00:00"/>
    <x v="0"/>
    <n v="12"/>
    <n v="7"/>
    <s v="Saturday"/>
    <n v="20201220"/>
    <s v="DHL Express"/>
    <n v="113.99999957531691"/>
    <n v="9.5"/>
    <n v="7.5999999716877937"/>
    <n v="15"/>
    <n v="0.20000000298023221"/>
    <x v="73"/>
    <n v="21"/>
    <n v="4.5986324879657294"/>
    <s v="Seven Seas Imports"/>
    <s v="Hari Kumar"/>
    <s v="OX15 4NB"/>
    <x v="0"/>
    <s v="UK"/>
    <x v="3"/>
  </r>
  <r>
    <n v="10388"/>
    <s v="SEVES"/>
    <n v="52"/>
    <n v="2"/>
    <d v="2020-12-19T00:00:00"/>
    <x v="0"/>
    <n v="12"/>
    <n v="7"/>
    <s v="Saturday"/>
    <n v="20201220"/>
    <s v="DHL Express"/>
    <n v="111.99999958276749"/>
    <n v="7"/>
    <n v="5.5999999791383743"/>
    <n v="20"/>
    <n v="0.20000000298023221"/>
    <x v="65"/>
    <n v="24"/>
    <n v="2.7531089859539"/>
    <s v="Seven Seas Imports"/>
    <s v="Hari Kumar"/>
    <s v="OX15 4NB"/>
    <x v="0"/>
    <s v="UK"/>
    <x v="1"/>
  </r>
  <r>
    <n v="10388"/>
    <s v="SEVES"/>
    <n v="53"/>
    <n v="2"/>
    <d v="2020-12-19T00:00:00"/>
    <x v="0"/>
    <n v="12"/>
    <n v="7"/>
    <s v="Saturday"/>
    <n v="20201224"/>
    <s v="DHL Express"/>
    <n v="1312"/>
    <n v="32.799999999999997"/>
    <n v="32.799999999999997"/>
    <n v="40"/>
    <n v="0"/>
    <x v="22"/>
    <n v="24"/>
    <n v="11.283141843590998"/>
    <s v="Seven Seas Imports"/>
    <s v="Hari Kumar"/>
    <s v="OX15 4NB"/>
    <x v="0"/>
    <s v="UK"/>
    <x v="7"/>
  </r>
  <r>
    <n v="10389"/>
    <s v="BOTTM"/>
    <n v="10"/>
    <n v="4"/>
    <d v="2020-12-20T00:00:00"/>
    <x v="0"/>
    <n v="12"/>
    <n v="1"/>
    <s v="Sunday"/>
    <n v="20201224"/>
    <s v="DHL"/>
    <n v="496"/>
    <n v="31"/>
    <n v="31"/>
    <n v="16"/>
    <n v="0"/>
    <x v="41"/>
    <n v="4"/>
    <n v="11.047328272500083"/>
    <s v="Bottom-Dollar Markets"/>
    <s v="Elizabeth Lincoln"/>
    <s v="T2F 8M4"/>
    <x v="1"/>
    <s v="Canada"/>
    <x v="3"/>
  </r>
  <r>
    <n v="10389"/>
    <s v="BOTTM"/>
    <n v="55"/>
    <n v="4"/>
    <d v="2020-12-20T00:00:00"/>
    <x v="0"/>
    <n v="12"/>
    <n v="1"/>
    <s v="Sunday"/>
    <n v="20201224"/>
    <s v="DHL"/>
    <n v="360"/>
    <n v="24"/>
    <n v="24"/>
    <n v="15"/>
    <n v="0"/>
    <x v="16"/>
    <n v="25"/>
    <n v="18.144678468561601"/>
    <s v="Bottom-Dollar Markets"/>
    <s v="Elizabeth Lincoln"/>
    <s v="T2F 8M4"/>
    <x v="1"/>
    <s v="Canada"/>
    <x v="7"/>
  </r>
  <r>
    <n v="10389"/>
    <s v="BOTTM"/>
    <n v="62"/>
    <n v="4"/>
    <d v="2020-12-20T00:00:00"/>
    <x v="0"/>
    <n v="12"/>
    <n v="1"/>
    <s v="Sunday"/>
    <n v="20201224"/>
    <s v="DHL"/>
    <n v="986"/>
    <n v="49.3"/>
    <n v="49.3"/>
    <n v="20"/>
    <n v="0"/>
    <x v="29"/>
    <n v="29"/>
    <n v="34.868075459270003"/>
    <s v="Bottom-Dollar Markets"/>
    <s v="Elizabeth Lincoln"/>
    <s v="T2F 8M4"/>
    <x v="1"/>
    <s v="Canada"/>
    <x v="5"/>
  </r>
  <r>
    <n v="10389"/>
    <s v="BOTTM"/>
    <n v="70"/>
    <n v="4"/>
    <d v="2020-12-20T00:00:00"/>
    <x v="0"/>
    <n v="12"/>
    <n v="1"/>
    <s v="Sunday"/>
    <n v="20201226"/>
    <s v="DHL"/>
    <n v="450"/>
    <n v="15"/>
    <n v="15"/>
    <n v="30"/>
    <n v="0"/>
    <x v="30"/>
    <n v="7"/>
    <n v="4.3219663299234155"/>
    <s v="Bottom-Dollar Markets"/>
    <s v="Elizabeth Lincoln"/>
    <s v="T2F 8M4"/>
    <x v="1"/>
    <s v="Canada"/>
    <x v="6"/>
  </r>
  <r>
    <n v="10390"/>
    <s v="ERNSH"/>
    <n v="31"/>
    <n v="6"/>
    <d v="2020-12-23T00:00:00"/>
    <x v="0"/>
    <n v="12"/>
    <n v="4"/>
    <s v="Wednesday"/>
    <n v="20201226"/>
    <s v="DHL Express"/>
    <n v="674.99999888241291"/>
    <n v="12.5"/>
    <n v="11.249999981373549"/>
    <n v="60"/>
    <n v="0.10000000149011611"/>
    <x v="12"/>
    <n v="14"/>
    <n v="8.9210025428745876"/>
    <s v="Ernst Handel"/>
    <s v="Roland Mendel"/>
    <s v="8010"/>
    <x v="0"/>
    <s v="Austria"/>
    <x v="0"/>
  </r>
  <r>
    <n v="10390"/>
    <s v="ERNSH"/>
    <n v="35"/>
    <n v="6"/>
    <d v="2020-12-23T00:00:00"/>
    <x v="0"/>
    <n v="12"/>
    <n v="4"/>
    <s v="Wednesday"/>
    <n v="20201226"/>
    <s v="DHL Express"/>
    <n v="647.99999892711639"/>
    <n v="18"/>
    <n v="16.19999997317791"/>
    <n v="40"/>
    <n v="0.10000000149011611"/>
    <x v="31"/>
    <n v="16"/>
    <n v="11.144616765926688"/>
    <s v="Ernst Handel"/>
    <s v="Roland Mendel"/>
    <s v="8010"/>
    <x v="0"/>
    <s v="Austria"/>
    <x v="6"/>
  </r>
  <r>
    <n v="10390"/>
    <s v="ERNSH"/>
    <n v="46"/>
    <n v="6"/>
    <d v="2020-12-23T00:00:00"/>
    <x v="0"/>
    <n v="12"/>
    <n v="4"/>
    <s v="Wednesday"/>
    <n v="20201226"/>
    <s v="DHL Express"/>
    <n v="450"/>
    <n v="12"/>
    <n v="12"/>
    <n v="45"/>
    <n v="0"/>
    <x v="54"/>
    <n v="21"/>
    <n v="5.504627786254181"/>
    <s v="Ernst Handel"/>
    <s v="Roland Mendel"/>
    <s v="8010"/>
    <x v="0"/>
    <s v="Austria"/>
    <x v="3"/>
  </r>
  <r>
    <n v="10390"/>
    <s v="ERNSH"/>
    <n v="72"/>
    <n v="6"/>
    <d v="2020-12-23T00:00:00"/>
    <x v="0"/>
    <n v="12"/>
    <n v="4"/>
    <s v="Wednesday"/>
    <n v="20201231"/>
    <s v="DHL Express"/>
    <n v="571.67999875545502"/>
    <n v="34.799999999999997"/>
    <n v="31.319999948143955"/>
    <n v="24"/>
    <n v="0.10000000149011611"/>
    <x v="2"/>
    <n v="14"/>
    <n v="14.902797245173618"/>
    <s v="Ernst Handel"/>
    <s v="Roland Mendel"/>
    <s v="8010"/>
    <x v="0"/>
    <s v="Austria"/>
    <x v="0"/>
  </r>
  <r>
    <n v="10391"/>
    <s v="DRACD"/>
    <n v="13"/>
    <n v="3"/>
    <d v="2020-12-23T00:00:00"/>
    <x v="0"/>
    <n v="12"/>
    <n v="4"/>
    <s v="Wednesday"/>
    <n v="20210101"/>
    <s v="UPS"/>
    <n v="108"/>
    <n v="6"/>
    <n v="6"/>
    <n v="18"/>
    <n v="0"/>
    <x v="43"/>
    <n v="6"/>
    <n v="2.1837851755325639"/>
    <s v="Drachenblut Delikatessen"/>
    <s v="Sven Ottlieb"/>
    <s v="52066"/>
    <x v="0"/>
    <s v="Germany"/>
    <x v="3"/>
  </r>
  <r>
    <n v="10392"/>
    <s v="PICCO"/>
    <n v="69"/>
    <n v="2"/>
    <d v="2020-12-24T00:00:00"/>
    <x v="0"/>
    <n v="12"/>
    <n v="5"/>
    <s v="Thursday"/>
    <n v="20210103"/>
    <s v="UPS"/>
    <n v="1800"/>
    <n v="36"/>
    <n v="36"/>
    <n v="50"/>
    <n v="0"/>
    <x v="60"/>
    <n v="15"/>
    <n v="12.894008605174344"/>
    <s v="Piccolo und mehr"/>
    <s v="Georg Pipps"/>
    <s v="5020"/>
    <x v="0"/>
    <s v="Austria"/>
    <x v="0"/>
  </r>
  <r>
    <n v="10393"/>
    <s v="SAVEA"/>
    <n v="2"/>
    <n v="1"/>
    <d v="2020-12-25T00:00:00"/>
    <x v="0"/>
    <n v="12"/>
    <n v="6"/>
    <s v="Friday"/>
    <n v="20210103"/>
    <s v="UPS"/>
    <n v="356.25"/>
    <n v="19"/>
    <n v="14.25"/>
    <n v="25"/>
    <n v="0.25"/>
    <x v="18"/>
    <n v="1"/>
    <n v="9.9064127385757743"/>
    <s v="Save-a-lot Markets"/>
    <s v="Jose Pavarotti"/>
    <s v="83720"/>
    <x v="1"/>
    <s v="USA"/>
    <x v="6"/>
  </r>
  <r>
    <n v="10393"/>
    <s v="SAVEA"/>
    <n v="14"/>
    <n v="1"/>
    <d v="2020-12-25T00:00:00"/>
    <x v="0"/>
    <n v="12"/>
    <n v="6"/>
    <s v="Friday"/>
    <n v="20210103"/>
    <s v="UPS"/>
    <n v="732.375"/>
    <n v="23.25"/>
    <n v="17.4375"/>
    <n v="42"/>
    <n v="0.25"/>
    <x v="3"/>
    <n v="6"/>
    <n v="19.281771520737859"/>
    <s v="Save-a-lot Markets"/>
    <s v="Jose Pavarotti"/>
    <s v="83720"/>
    <x v="1"/>
    <s v="USA"/>
    <x v="2"/>
  </r>
  <r>
    <n v="10393"/>
    <s v="SAVEA"/>
    <n v="25"/>
    <n v="1"/>
    <d v="2020-12-25T00:00:00"/>
    <x v="0"/>
    <n v="12"/>
    <n v="6"/>
    <s v="Friday"/>
    <n v="20210103"/>
    <s v="UPS"/>
    <n v="73.5"/>
    <n v="14"/>
    <n v="10.5"/>
    <n v="7"/>
    <n v="0.25"/>
    <x v="66"/>
    <n v="11"/>
    <n v="5.7552439408246228"/>
    <s v="Save-a-lot Markets"/>
    <s v="Jose Pavarotti"/>
    <s v="83720"/>
    <x v="1"/>
    <s v="USA"/>
    <x v="5"/>
  </r>
  <r>
    <n v="10393"/>
    <s v="SAVEA"/>
    <n v="26"/>
    <n v="1"/>
    <d v="2020-12-25T00:00:00"/>
    <x v="0"/>
    <n v="12"/>
    <n v="6"/>
    <s v="Friday"/>
    <n v="20210103"/>
    <s v="UPS"/>
    <n v="1639.575"/>
    <n v="31.23"/>
    <n v="23.422499999999999"/>
    <n v="70"/>
    <n v="0.25"/>
    <x v="68"/>
    <n v="11"/>
    <n v="12.929370209027901"/>
    <s v="Save-a-lot Markets"/>
    <s v="Jose Pavarotti"/>
    <s v="83720"/>
    <x v="1"/>
    <s v="USA"/>
    <x v="5"/>
  </r>
  <r>
    <n v="10393"/>
    <s v="SAVEA"/>
    <n v="31"/>
    <n v="1"/>
    <d v="2020-12-25T00:00:00"/>
    <x v="0"/>
    <n v="12"/>
    <n v="6"/>
    <s v="Friday"/>
    <n v="20210103"/>
    <s v="UPS"/>
    <n v="400"/>
    <n v="12.5"/>
    <n v="12.5"/>
    <n v="32"/>
    <n v="0"/>
    <x v="12"/>
    <n v="14"/>
    <n v="8.9210025428745876"/>
    <s v="Save-a-lot Markets"/>
    <s v="Jose Pavarotti"/>
    <s v="83720"/>
    <x v="1"/>
    <s v="USA"/>
    <x v="0"/>
  </r>
  <r>
    <n v="10394"/>
    <s v="HUNGC"/>
    <n v="13"/>
    <n v="1"/>
    <d v="2020-12-25T00:00:00"/>
    <x v="0"/>
    <n v="12"/>
    <n v="6"/>
    <s v="Friday"/>
    <n v="20210103"/>
    <s v="UPS"/>
    <n v="60"/>
    <n v="6"/>
    <n v="6"/>
    <n v="10"/>
    <n v="0"/>
    <x v="43"/>
    <n v="6"/>
    <n v="2.1837851755325639"/>
    <s v="Hungry Coyote Import Store"/>
    <s v="Yoshi Latimer"/>
    <s v="97827"/>
    <x v="1"/>
    <s v="USA"/>
    <x v="3"/>
  </r>
  <r>
    <n v="10394"/>
    <s v="HUNGC"/>
    <n v="62"/>
    <n v="1"/>
    <d v="2020-12-25T00:00:00"/>
    <x v="0"/>
    <n v="12"/>
    <n v="6"/>
    <s v="Friday"/>
    <n v="20210103"/>
    <s v="UPS"/>
    <n v="493"/>
    <n v="49.3"/>
    <n v="49.3"/>
    <n v="10"/>
    <n v="0"/>
    <x v="29"/>
    <n v="29"/>
    <n v="34.868075459270003"/>
    <s v="Hungry Coyote Import Store"/>
    <s v="Yoshi Latimer"/>
    <s v="97827"/>
    <x v="1"/>
    <s v="USA"/>
    <x v="5"/>
  </r>
  <r>
    <n v="10395"/>
    <s v="HILAA"/>
    <n v="46"/>
    <n v="6"/>
    <d v="2020-12-26T00:00:00"/>
    <x v="0"/>
    <n v="12"/>
    <n v="7"/>
    <s v="Saturday"/>
    <n v="20210103"/>
    <s v="DHL Express"/>
    <n v="302.39999949932098"/>
    <n v="12"/>
    <n v="10.799999982118607"/>
    <n v="28"/>
    <n v="0.10000000149011611"/>
    <x v="54"/>
    <n v="21"/>
    <n v="5.504627786254181"/>
    <s v="HILARION-Abastos"/>
    <s v="Carlos Hernández"/>
    <s v="5022"/>
    <x v="1"/>
    <s v="Venezuela"/>
    <x v="3"/>
  </r>
  <r>
    <n v="10395"/>
    <s v="HILAA"/>
    <n v="53"/>
    <n v="6"/>
    <d v="2020-12-26T00:00:00"/>
    <x v="0"/>
    <n v="12"/>
    <n v="7"/>
    <s v="Saturday"/>
    <n v="20210103"/>
    <s v="DHL Express"/>
    <n v="2066.3999965786929"/>
    <n v="32.799999999999997"/>
    <n v="29.519999951124188"/>
    <n v="70"/>
    <n v="0.10000000149011611"/>
    <x v="22"/>
    <n v="24"/>
    <n v="11.283141843590998"/>
    <s v="HILARION-Abastos"/>
    <s v="Carlos Hernández"/>
    <s v="5022"/>
    <x v="1"/>
    <s v="Venezuela"/>
    <x v="7"/>
  </r>
  <r>
    <n v="10395"/>
    <s v="HILAA"/>
    <n v="69"/>
    <n v="6"/>
    <d v="2020-12-26T00:00:00"/>
    <x v="0"/>
    <n v="12"/>
    <n v="7"/>
    <s v="Saturday"/>
    <n v="20210106"/>
    <s v="DHL Express"/>
    <n v="288"/>
    <n v="36"/>
    <n v="36"/>
    <n v="8"/>
    <n v="0"/>
    <x v="60"/>
    <n v="15"/>
    <n v="12.894008605174344"/>
    <s v="HILARION-Abastos"/>
    <s v="Carlos Hernández"/>
    <s v="5022"/>
    <x v="1"/>
    <s v="Venezuela"/>
    <x v="0"/>
  </r>
  <r>
    <n v="10396"/>
    <s v="FRANK"/>
    <n v="23"/>
    <n v="1"/>
    <d v="2020-12-27T00:00:00"/>
    <x v="0"/>
    <n v="12"/>
    <n v="1"/>
    <s v="Sunday"/>
    <n v="20210106"/>
    <s v="UPS"/>
    <n v="360"/>
    <n v="9"/>
    <n v="9"/>
    <n v="40"/>
    <n v="0"/>
    <x v="70"/>
    <n v="9"/>
    <n v="5.2140991742329925"/>
    <s v="Frankenversand"/>
    <s v="Peter Franken"/>
    <s v="80805"/>
    <x v="0"/>
    <s v="Germany"/>
    <x v="1"/>
  </r>
  <r>
    <n v="10396"/>
    <s v="FRANK"/>
    <n v="71"/>
    <n v="1"/>
    <d v="2020-12-27T00:00:00"/>
    <x v="0"/>
    <n v="12"/>
    <n v="1"/>
    <s v="Sunday"/>
    <n v="20210106"/>
    <s v="UPS"/>
    <n v="1290"/>
    <n v="21.5"/>
    <n v="21.5"/>
    <n v="60"/>
    <n v="0"/>
    <x v="42"/>
    <n v="15"/>
    <n v="15.813450604529082"/>
    <s v="Frankenversand"/>
    <s v="Peter Franken"/>
    <s v="80805"/>
    <x v="0"/>
    <s v="Germany"/>
    <x v="0"/>
  </r>
  <r>
    <n v="10396"/>
    <s v="FRANK"/>
    <n v="72"/>
    <n v="1"/>
    <d v="2020-12-27T00:00:00"/>
    <x v="0"/>
    <n v="12"/>
    <n v="1"/>
    <s v="Sunday"/>
    <n v="20210102"/>
    <s v="UPS"/>
    <n v="730.8"/>
    <n v="34.799999999999997"/>
    <n v="34.799999999999997"/>
    <n v="21"/>
    <n v="0"/>
    <x v="2"/>
    <n v="14"/>
    <n v="14.902797245173618"/>
    <s v="Frankenversand"/>
    <s v="Peter Franken"/>
    <s v="80805"/>
    <x v="0"/>
    <s v="Germany"/>
    <x v="0"/>
  </r>
  <r>
    <n v="10397"/>
    <s v="PRINI"/>
    <n v="21"/>
    <n v="5"/>
    <d v="2020-12-27T00:00:00"/>
    <x v="0"/>
    <n v="12"/>
    <n v="1"/>
    <s v="Sunday"/>
    <n v="20210102"/>
    <s v="DHL Express"/>
    <n v="84.999999403953552"/>
    <n v="10"/>
    <n v="8.4999999403953552"/>
    <n v="10"/>
    <n v="0.15000000596046451"/>
    <x v="27"/>
    <n v="8"/>
    <n v="8.5451596278118238"/>
    <s v="Princesa Isabel Vinhos"/>
    <s v="Isabel de Castro"/>
    <s v="1756"/>
    <x v="0"/>
    <s v="Portugal"/>
    <x v="5"/>
  </r>
  <r>
    <n v="10397"/>
    <s v="PRINI"/>
    <n v="51"/>
    <n v="5"/>
    <d v="2020-12-27T00:00:00"/>
    <x v="0"/>
    <n v="12"/>
    <n v="1"/>
    <s v="Sunday"/>
    <n v="20210109"/>
    <s v="DHL Express"/>
    <n v="810.89999431371689"/>
    <n v="53"/>
    <n v="45.049999684095383"/>
    <n v="18"/>
    <n v="0.15000000596046451"/>
    <x v="4"/>
    <n v="24"/>
    <n v="18.835525116961144"/>
    <s v="Princesa Isabel Vinhos"/>
    <s v="Isabel de Castro"/>
    <s v="1756"/>
    <x v="0"/>
    <s v="Portugal"/>
    <x v="2"/>
  </r>
  <r>
    <n v="10398"/>
    <s v="SAVEA"/>
    <n v="35"/>
    <n v="2"/>
    <d v="2020-12-30T00:00:00"/>
    <x v="0"/>
    <n v="12"/>
    <n v="4"/>
    <s v="Wednesday"/>
    <n v="20210109"/>
    <s v="UPS"/>
    <n v="540"/>
    <n v="18"/>
    <n v="18"/>
    <n v="30"/>
    <n v="0"/>
    <x v="31"/>
    <n v="16"/>
    <n v="11.144616765926688"/>
    <s v="Save-a-lot Markets"/>
    <s v="Jose Pavarotti"/>
    <s v="83720"/>
    <x v="1"/>
    <s v="USA"/>
    <x v="6"/>
  </r>
  <r>
    <n v="10398"/>
    <s v="SAVEA"/>
    <n v="55"/>
    <n v="2"/>
    <d v="2020-12-30T00:00:00"/>
    <x v="0"/>
    <n v="12"/>
    <n v="4"/>
    <s v="Wednesday"/>
    <n v="20210108"/>
    <s v="UPS"/>
    <n v="2591.9999957084656"/>
    <n v="24"/>
    <n v="21.599999964237213"/>
    <n v="120"/>
    <n v="0.10000000149011611"/>
    <x v="16"/>
    <n v="25"/>
    <n v="18.144678468561601"/>
    <s v="Save-a-lot Markets"/>
    <s v="Jose Pavarotti"/>
    <s v="83720"/>
    <x v="1"/>
    <s v="USA"/>
    <x v="7"/>
  </r>
  <r>
    <n v="10399"/>
    <s v="VAFFE"/>
    <n v="68"/>
    <n v="8"/>
    <d v="2020-12-31T00:00:00"/>
    <x v="0"/>
    <n v="12"/>
    <n v="5"/>
    <s v="Thursday"/>
    <n v="20210108"/>
    <s v="UPS"/>
    <n v="750"/>
    <n v="12.5"/>
    <n v="12.5"/>
    <n v="60"/>
    <n v="0"/>
    <x v="56"/>
    <n v="8"/>
    <n v="9.881917469522989"/>
    <s v="Vaffeljernet"/>
    <s v="Palle Ibsen"/>
    <s v="8200"/>
    <x v="0"/>
    <s v="Denmark"/>
    <x v="5"/>
  </r>
  <r>
    <n v="10399"/>
    <s v="VAFFE"/>
    <n v="71"/>
    <n v="8"/>
    <d v="2020-12-31T00:00:00"/>
    <x v="0"/>
    <n v="12"/>
    <n v="5"/>
    <s v="Thursday"/>
    <n v="20210108"/>
    <s v="UPS"/>
    <n v="645"/>
    <n v="21.5"/>
    <n v="21.5"/>
    <n v="30"/>
    <n v="0"/>
    <x v="42"/>
    <n v="15"/>
    <n v="15.813450604529082"/>
    <s v="Vaffeljernet"/>
    <s v="Palle Ibsen"/>
    <s v="8200"/>
    <x v="0"/>
    <s v="Denmark"/>
    <x v="0"/>
  </r>
  <r>
    <n v="10399"/>
    <s v="VAFFE"/>
    <n v="76"/>
    <n v="8"/>
    <d v="2020-12-31T00:00:00"/>
    <x v="0"/>
    <n v="12"/>
    <n v="5"/>
    <s v="Thursday"/>
    <n v="20210108"/>
    <s v="UPS"/>
    <n v="630"/>
    <n v="18"/>
    <n v="18"/>
    <n v="35"/>
    <n v="0"/>
    <x v="38"/>
    <n v="23"/>
    <n v="11.35067307451974"/>
    <s v="Vaffeljernet"/>
    <s v="Palle Ibsen"/>
    <s v="8200"/>
    <x v="0"/>
    <s v="Denmark"/>
    <x v="6"/>
  </r>
  <r>
    <n v="10399"/>
    <s v="VAFFE"/>
    <n v="77"/>
    <n v="8"/>
    <d v="2020-12-31T00:00:00"/>
    <x v="0"/>
    <n v="12"/>
    <n v="5"/>
    <s v="Thursday"/>
    <n v="20210116"/>
    <s v="UPS"/>
    <n v="182"/>
    <n v="13"/>
    <n v="13"/>
    <n v="14"/>
    <n v="0"/>
    <x v="23"/>
    <n v="12"/>
    <n v="9.7871799999999993"/>
    <s v="Vaffeljernet"/>
    <s v="Palle Ibsen"/>
    <s v="8200"/>
    <x v="0"/>
    <s v="Denmark"/>
    <x v="4"/>
  </r>
  <r>
    <n v="10400"/>
    <s v="EASTC"/>
    <n v="29"/>
    <n v="1"/>
    <d v="2021-01-01T00:00:00"/>
    <x v="1"/>
    <n v="1"/>
    <n v="6"/>
    <s v="Friday"/>
    <n v="20210116"/>
    <s v="UPS"/>
    <n v="2599.59"/>
    <n v="123.79"/>
    <n v="123.79"/>
    <n v="21"/>
    <n v="0"/>
    <x v="39"/>
    <n v="12"/>
    <n v="78.453085124436214"/>
    <s v="Eastern Connection"/>
    <s v="Ann Devon"/>
    <s v="WX3 6FW"/>
    <x v="0"/>
    <s v="UK"/>
    <x v="7"/>
  </r>
  <r>
    <n v="10400"/>
    <s v="EASTC"/>
    <n v="35"/>
    <n v="1"/>
    <d v="2021-01-01T00:00:00"/>
    <x v="1"/>
    <n v="1"/>
    <n v="6"/>
    <s v="Friday"/>
    <n v="20210116"/>
    <s v="UPS"/>
    <n v="630"/>
    <n v="18"/>
    <n v="18"/>
    <n v="35"/>
    <n v="0"/>
    <x v="31"/>
    <n v="16"/>
    <n v="11.144616765926688"/>
    <s v="Eastern Connection"/>
    <s v="Ann Devon"/>
    <s v="WX3 6FW"/>
    <x v="0"/>
    <s v="UK"/>
    <x v="6"/>
  </r>
  <r>
    <n v="10400"/>
    <s v="EASTC"/>
    <n v="49"/>
    <n v="1"/>
    <d v="2021-01-01T00:00:00"/>
    <x v="1"/>
    <n v="1"/>
    <n v="6"/>
    <s v="Friday"/>
    <n v="20210110"/>
    <s v="UPS"/>
    <n v="600"/>
    <n v="20"/>
    <n v="20"/>
    <n v="30"/>
    <n v="0"/>
    <x v="14"/>
    <n v="23"/>
    <n v="12.545683485741497"/>
    <s v="Eastern Connection"/>
    <s v="Ann Devon"/>
    <s v="WX3 6FW"/>
    <x v="0"/>
    <s v="UK"/>
    <x v="5"/>
  </r>
  <r>
    <n v="10401"/>
    <s v="RATTC"/>
    <n v="30"/>
    <n v="1"/>
    <d v="2021-01-01T00:00:00"/>
    <x v="1"/>
    <n v="1"/>
    <n v="6"/>
    <s v="Friday"/>
    <n v="20210110"/>
    <s v="DHL Express"/>
    <n v="466.02"/>
    <n v="25.89"/>
    <n v="25.89"/>
    <n v="18"/>
    <n v="0"/>
    <x v="34"/>
    <n v="13"/>
    <n v="15.141134761320492"/>
    <s v="Rattlesnake Canyon Grocery"/>
    <s v="Paula Wilson"/>
    <s v="87110"/>
    <x v="1"/>
    <s v="USA"/>
    <x v="3"/>
  </r>
  <r>
    <n v="10401"/>
    <s v="RATTC"/>
    <n v="56"/>
    <n v="1"/>
    <d v="2021-01-01T00:00:00"/>
    <x v="1"/>
    <n v="1"/>
    <n v="6"/>
    <s v="Friday"/>
    <n v="20210110"/>
    <s v="DHL Express"/>
    <n v="2660"/>
    <n v="38"/>
    <n v="38"/>
    <n v="70"/>
    <n v="0"/>
    <x v="33"/>
    <n v="26"/>
    <n v="12.985049050340091"/>
    <s v="Rattlesnake Canyon Grocery"/>
    <s v="Paula Wilson"/>
    <s v="87110"/>
    <x v="1"/>
    <s v="USA"/>
    <x v="1"/>
  </r>
  <r>
    <n v="10401"/>
    <s v="RATTC"/>
    <n v="65"/>
    <n v="1"/>
    <d v="2021-01-01T00:00:00"/>
    <x v="1"/>
    <n v="1"/>
    <n v="6"/>
    <s v="Friday"/>
    <n v="20210110"/>
    <s v="DHL Express"/>
    <n v="421"/>
    <n v="21.05"/>
    <n v="21.05"/>
    <n v="20"/>
    <n v="0"/>
    <x v="6"/>
    <n v="2"/>
    <n v="12.356901002694999"/>
    <s v="Rattlesnake Canyon Grocery"/>
    <s v="Paula Wilson"/>
    <s v="87110"/>
    <x v="1"/>
    <s v="USA"/>
    <x v="4"/>
  </r>
  <r>
    <n v="10401"/>
    <s v="RATTC"/>
    <n v="71"/>
    <n v="1"/>
    <d v="2021-01-01T00:00:00"/>
    <x v="1"/>
    <n v="1"/>
    <n v="6"/>
    <s v="Friday"/>
    <n v="20210110"/>
    <s v="DHL Express"/>
    <n v="1290"/>
    <n v="21.5"/>
    <n v="21.5"/>
    <n v="60"/>
    <n v="0"/>
    <x v="42"/>
    <n v="15"/>
    <n v="15.813450604529082"/>
    <s v="Rattlesnake Canyon Grocery"/>
    <s v="Paula Wilson"/>
    <s v="87110"/>
    <x v="1"/>
    <s v="USA"/>
    <x v="0"/>
  </r>
  <r>
    <n v="10402"/>
    <s v="ERNSH"/>
    <n v="23"/>
    <n v="8"/>
    <d v="2021-01-02T00:00:00"/>
    <x v="1"/>
    <n v="1"/>
    <n v="7"/>
    <s v="Saturday"/>
    <n v="20210110"/>
    <s v="DHL"/>
    <n v="540"/>
    <n v="9"/>
    <n v="9"/>
    <n v="60"/>
    <n v="0"/>
    <x v="70"/>
    <n v="9"/>
    <n v="5.2140991742329925"/>
    <s v="Ernst Handel"/>
    <s v="Roland Mendel"/>
    <s v="8010"/>
    <x v="0"/>
    <s v="Austria"/>
    <x v="1"/>
  </r>
  <r>
    <n v="10402"/>
    <s v="ERNSH"/>
    <n v="63"/>
    <n v="8"/>
    <d v="2021-01-02T00:00:00"/>
    <x v="1"/>
    <n v="1"/>
    <n v="7"/>
    <s v="Saturday"/>
    <n v="20210109"/>
    <s v="DHL"/>
    <n v="2853.5"/>
    <n v="43.9"/>
    <n v="43.9"/>
    <n v="65"/>
    <n v="0"/>
    <x v="46"/>
    <n v="7"/>
    <n v="26.405205149492534"/>
    <s v="Ernst Handel"/>
    <s v="Roland Mendel"/>
    <s v="8010"/>
    <x v="0"/>
    <s v="Austria"/>
    <x v="4"/>
  </r>
  <r>
    <n v="10403"/>
    <s v="ERNSH"/>
    <n v="16"/>
    <n v="4"/>
    <d v="2021-01-03T00:00:00"/>
    <x v="1"/>
    <n v="1"/>
    <n v="1"/>
    <s v="Sunday"/>
    <n v="20210109"/>
    <s v="UPS"/>
    <n v="311.48249781578778"/>
    <n v="17.45"/>
    <n v="14.832499895989894"/>
    <n v="21"/>
    <n v="0.15000000596046451"/>
    <x v="19"/>
    <n v="7"/>
    <n v="12.75283918323947"/>
    <s v="Ernst Handel"/>
    <s v="Roland Mendel"/>
    <s v="8010"/>
    <x v="0"/>
    <s v="Austria"/>
    <x v="5"/>
  </r>
  <r>
    <n v="10403"/>
    <s v="ERNSH"/>
    <n v="48"/>
    <n v="4"/>
    <d v="2021-01-03T00:00:00"/>
    <x v="1"/>
    <n v="1"/>
    <n v="1"/>
    <s v="Sunday"/>
    <n v="20210108"/>
    <s v="UPS"/>
    <n v="758.62499468028545"/>
    <n v="12.75"/>
    <n v="10.837499924004078"/>
    <n v="70"/>
    <n v="0.15000000596046451"/>
    <x v="74"/>
    <n v="22"/>
    <n v="8.7212588249999996"/>
    <s v="Ernst Handel"/>
    <s v="Roland Mendel"/>
    <s v="8010"/>
    <x v="0"/>
    <s v="Austria"/>
    <x v="5"/>
  </r>
  <r>
    <n v="10404"/>
    <s v="MAGAA"/>
    <n v="26"/>
    <n v="2"/>
    <d v="2021-01-03T00:00:00"/>
    <x v="1"/>
    <n v="1"/>
    <n v="1"/>
    <s v="Sunday"/>
    <n v="20210108"/>
    <s v="DHL Express"/>
    <n v="890.05499930195515"/>
    <n v="31.23"/>
    <n v="29.668499976731837"/>
    <n v="30"/>
    <n v="5.000000074505806E-2"/>
    <x v="68"/>
    <n v="11"/>
    <n v="12.929370209027901"/>
    <s v="Magazzini Alimentari Riuniti"/>
    <s v="Giovanni Rovelli"/>
    <s v="24100"/>
    <x v="0"/>
    <s v="Italy"/>
    <x v="5"/>
  </r>
  <r>
    <n v="10404"/>
    <s v="MAGAA"/>
    <n v="42"/>
    <n v="2"/>
    <d v="2021-01-03T00:00:00"/>
    <x v="1"/>
    <n v="1"/>
    <n v="1"/>
    <s v="Sunday"/>
    <n v="20210108"/>
    <s v="DHL Express"/>
    <n v="531.99999958276749"/>
    <n v="14"/>
    <n v="13.299999989569187"/>
    <n v="40"/>
    <n v="5.000000074505806E-2"/>
    <x v="1"/>
    <n v="20"/>
    <n v="10.762412487567216"/>
    <s v="Magazzini Alimentari Riuniti"/>
    <s v="Giovanni Rovelli"/>
    <s v="24100"/>
    <x v="0"/>
    <s v="Italy"/>
    <x v="1"/>
  </r>
  <r>
    <n v="10404"/>
    <s v="MAGAA"/>
    <n v="49"/>
    <n v="2"/>
    <d v="2021-01-03T00:00:00"/>
    <x v="1"/>
    <n v="1"/>
    <n v="1"/>
    <s v="Sunday"/>
    <n v="20210122"/>
    <s v="DHL Express"/>
    <n v="569.99999955296516"/>
    <n v="20"/>
    <n v="18.999999985098839"/>
    <n v="30"/>
    <n v="5.000000074505806E-2"/>
    <x v="14"/>
    <n v="23"/>
    <n v="12.545683485741497"/>
    <s v="Magazzini Alimentari Riuniti"/>
    <s v="Giovanni Rovelli"/>
    <s v="24100"/>
    <x v="0"/>
    <s v="Italy"/>
    <x v="5"/>
  </r>
  <r>
    <n v="10405"/>
    <s v="LINOD"/>
    <n v="3"/>
    <n v="1"/>
    <d v="2021-01-06T00:00:00"/>
    <x v="1"/>
    <n v="1"/>
    <n v="4"/>
    <s v="Wednesday"/>
    <n v="20210113"/>
    <s v="DHL Express"/>
    <n v="500"/>
    <n v="10"/>
    <n v="10"/>
    <n v="50"/>
    <n v="0"/>
    <x v="57"/>
    <n v="1"/>
    <n v="8.7131018239662712"/>
    <s v="LINO-Delicateses"/>
    <s v="Felipe Izquierdo"/>
    <s v="4980"/>
    <x v="1"/>
    <s v="Venezuela"/>
    <x v="4"/>
  </r>
  <r>
    <n v="10406"/>
    <s v="QUEEN"/>
    <n v="1"/>
    <n v="7"/>
    <d v="2021-01-07T00:00:00"/>
    <x v="1"/>
    <n v="1"/>
    <n v="5"/>
    <s v="Thursday"/>
    <n v="20210113"/>
    <s v="DHL Express"/>
    <n v="180"/>
    <n v="18"/>
    <n v="18"/>
    <n v="10"/>
    <n v="0"/>
    <x v="52"/>
    <n v="1"/>
    <n v="9.9412796083453241"/>
    <s v="Queen Cozinha"/>
    <s v="Lúcia Carvalho"/>
    <s v="05487-020"/>
    <x v="1"/>
    <s v="Brazil"/>
    <x v="6"/>
  </r>
  <r>
    <n v="10406"/>
    <s v="QUEEN"/>
    <n v="21"/>
    <n v="7"/>
    <d v="2021-01-07T00:00:00"/>
    <x v="1"/>
    <n v="1"/>
    <n v="5"/>
    <s v="Thursday"/>
    <n v="20210113"/>
    <s v="DHL Express"/>
    <n v="269.99999955296516"/>
    <n v="10"/>
    <n v="8.9999999850988388"/>
    <n v="30"/>
    <n v="0.10000000149011611"/>
    <x v="27"/>
    <n v="8"/>
    <n v="8.5451596278118238"/>
    <s v="Queen Cozinha"/>
    <s v="Lúcia Carvalho"/>
    <s v="05487-020"/>
    <x v="1"/>
    <s v="Brazil"/>
    <x v="5"/>
  </r>
  <r>
    <n v="10406"/>
    <s v="QUEEN"/>
    <n v="28"/>
    <n v="7"/>
    <d v="2021-01-07T00:00:00"/>
    <x v="1"/>
    <n v="1"/>
    <n v="5"/>
    <s v="Thursday"/>
    <n v="20210113"/>
    <s v="DHL Express"/>
    <n v="1623.6799971461201"/>
    <n v="45.6"/>
    <n v="41.039999932050705"/>
    <n v="42"/>
    <n v="0.10000000149011611"/>
    <x v="44"/>
    <n v="12"/>
    <n v="23.763027335506571"/>
    <s v="Queen Cozinha"/>
    <s v="Lúcia Carvalho"/>
    <s v="05487-020"/>
    <x v="1"/>
    <s v="Brazil"/>
    <x v="2"/>
  </r>
  <r>
    <n v="10406"/>
    <s v="QUEEN"/>
    <n v="36"/>
    <n v="7"/>
    <d v="2021-01-07T00:00:00"/>
    <x v="1"/>
    <n v="1"/>
    <n v="5"/>
    <s v="Thursday"/>
    <n v="20210113"/>
    <s v="DHL Express"/>
    <n v="85.499999858438969"/>
    <n v="19"/>
    <n v="17.099999971687794"/>
    <n v="5"/>
    <n v="0.10000000149011611"/>
    <x v="20"/>
    <n v="17"/>
    <n v="14.515505674132482"/>
    <s v="Queen Cozinha"/>
    <s v="Lúcia Carvalho"/>
    <s v="05487-020"/>
    <x v="1"/>
    <s v="Brazil"/>
    <x v="3"/>
  </r>
  <r>
    <n v="10406"/>
    <s v="QUEEN"/>
    <n v="40"/>
    <n v="7"/>
    <d v="2021-01-07T00:00:00"/>
    <x v="1"/>
    <n v="1"/>
    <n v="5"/>
    <s v="Thursday"/>
    <n v="20210130"/>
    <s v="DHL Express"/>
    <n v="333.11999994516299"/>
    <n v="18.399999999999999"/>
    <n v="16.559999972581863"/>
    <n v="2"/>
    <n v="0.10000000149011611"/>
    <x v="37"/>
    <n v="19"/>
    <n v="11.939905659925371"/>
    <s v="Queen Cozinha"/>
    <s v="Lúcia Carvalho"/>
    <s v="05487-020"/>
    <x v="1"/>
    <s v="Brazil"/>
    <x v="3"/>
  </r>
  <r>
    <n v="10407"/>
    <s v="OTTIK"/>
    <n v="11"/>
    <n v="2"/>
    <d v="2021-01-07T00:00:00"/>
    <x v="1"/>
    <n v="1"/>
    <n v="5"/>
    <s v="Thursday"/>
    <n v="20210130"/>
    <s v="DHL"/>
    <n v="630"/>
    <n v="21"/>
    <n v="21"/>
    <n v="30"/>
    <n v="0"/>
    <x v="0"/>
    <n v="5"/>
    <n v="7.3815383533820462"/>
    <s v="Ottilies Käseladen"/>
    <s v="Henriette Pfalzheim"/>
    <s v="50739"/>
    <x v="0"/>
    <s v="Germany"/>
    <x v="0"/>
  </r>
  <r>
    <n v="10407"/>
    <s v="OTTIK"/>
    <n v="69"/>
    <n v="2"/>
    <d v="2021-01-07T00:00:00"/>
    <x v="1"/>
    <n v="1"/>
    <n v="5"/>
    <s v="Thursday"/>
    <n v="20210130"/>
    <s v="DHL"/>
    <n v="540"/>
    <n v="36"/>
    <n v="36"/>
    <n v="15"/>
    <n v="0"/>
    <x v="60"/>
    <n v="15"/>
    <n v="12.894008605174344"/>
    <s v="Ottilies Käseladen"/>
    <s v="Henriette Pfalzheim"/>
    <s v="50739"/>
    <x v="0"/>
    <s v="Germany"/>
    <x v="0"/>
  </r>
  <r>
    <n v="10407"/>
    <s v="OTTIK"/>
    <n v="71"/>
    <n v="2"/>
    <d v="2021-01-07T00:00:00"/>
    <x v="1"/>
    <n v="1"/>
    <n v="5"/>
    <s v="Thursday"/>
    <n v="20210114"/>
    <s v="DHL"/>
    <n v="322.5"/>
    <n v="21.5"/>
    <n v="21.5"/>
    <n v="15"/>
    <n v="0"/>
    <x v="42"/>
    <n v="15"/>
    <n v="15.813450604529082"/>
    <s v="Ottilies Käseladen"/>
    <s v="Henriette Pfalzheim"/>
    <s v="50739"/>
    <x v="0"/>
    <s v="Germany"/>
    <x v="0"/>
  </r>
  <r>
    <n v="10408"/>
    <s v="FOLIG"/>
    <n v="37"/>
    <n v="8"/>
    <d v="2021-01-08T00:00:00"/>
    <x v="1"/>
    <n v="1"/>
    <n v="6"/>
    <s v="Friday"/>
    <n v="20210114"/>
    <s v="DHL Express"/>
    <n v="260"/>
    <n v="26"/>
    <n v="26"/>
    <n v="10"/>
    <n v="0"/>
    <x v="28"/>
    <n v="17"/>
    <n v="19.481444194755529"/>
    <s v="Folies gourmandes"/>
    <s v="Martine Rancé"/>
    <s v="59000"/>
    <x v="0"/>
    <s v="France"/>
    <x v="3"/>
  </r>
  <r>
    <n v="10408"/>
    <s v="FOLIG"/>
    <n v="54"/>
    <n v="8"/>
    <d v="2021-01-08T00:00:00"/>
    <x v="1"/>
    <n v="1"/>
    <n v="6"/>
    <s v="Friday"/>
    <n v="20210114"/>
    <s v="DHL Express"/>
    <n v="44.7"/>
    <n v="7.45"/>
    <n v="7.45"/>
    <n v="6"/>
    <n v="0"/>
    <x v="55"/>
    <n v="25"/>
    <n v="5.7031720626915998"/>
    <s v="Folies gourmandes"/>
    <s v="Martine Rancé"/>
    <s v="59000"/>
    <x v="0"/>
    <s v="France"/>
    <x v="7"/>
  </r>
  <r>
    <n v="10408"/>
    <s v="FOLIG"/>
    <n v="62"/>
    <n v="8"/>
    <d v="2021-01-08T00:00:00"/>
    <x v="1"/>
    <n v="1"/>
    <n v="6"/>
    <s v="Friday"/>
    <n v="20210114"/>
    <s v="DHL Express"/>
    <n v="1725.5"/>
    <n v="49.3"/>
    <n v="49.3"/>
    <n v="35"/>
    <n v="0"/>
    <x v="29"/>
    <n v="29"/>
    <n v="34.868075459270003"/>
    <s v="Folies gourmandes"/>
    <s v="Martine Rancé"/>
    <s v="59000"/>
    <x v="0"/>
    <s v="France"/>
    <x v="5"/>
  </r>
  <r>
    <n v="10409"/>
    <s v="OCEAN"/>
    <n v="14"/>
    <n v="3"/>
    <d v="2021-01-09T00:00:00"/>
    <x v="1"/>
    <n v="1"/>
    <n v="7"/>
    <s v="Saturday"/>
    <n v="20210114"/>
    <s v="DHL Express"/>
    <n v="279"/>
    <n v="23.25"/>
    <n v="23.25"/>
    <n v="12"/>
    <n v="0"/>
    <x v="3"/>
    <n v="6"/>
    <n v="19.281771520737859"/>
    <s v="Océano Atlántico Ltda."/>
    <s v="Yvonne Moncada"/>
    <s v="1010"/>
    <x v="1"/>
    <n v="0"/>
    <x v="2"/>
  </r>
  <r>
    <n v="10409"/>
    <s v="OCEAN"/>
    <n v="21"/>
    <n v="3"/>
    <d v="2021-01-09T00:00:00"/>
    <x v="1"/>
    <n v="1"/>
    <n v="7"/>
    <s v="Saturday"/>
    <n v="20210115"/>
    <s v="DHL Express"/>
    <n v="120"/>
    <n v="10"/>
    <n v="10"/>
    <n v="12"/>
    <n v="0"/>
    <x v="27"/>
    <n v="8"/>
    <n v="8.5451596278118238"/>
    <s v="Océano Atlántico Ltda."/>
    <s v="Yvonne Moncada"/>
    <s v="1010"/>
    <x v="1"/>
    <n v="0"/>
    <x v="5"/>
  </r>
  <r>
    <n v="10410"/>
    <s v="BOTTM"/>
    <n v="33"/>
    <n v="3"/>
    <d v="2021-01-10T00:00:00"/>
    <x v="1"/>
    <n v="1"/>
    <n v="1"/>
    <s v="Sunday"/>
    <n v="20210115"/>
    <s v="UPS"/>
    <n v="122.5"/>
    <n v="2.5"/>
    <n v="2.5"/>
    <n v="49"/>
    <n v="0"/>
    <x v="10"/>
    <n v="15"/>
    <n v="1.3985746153494198"/>
    <s v="Bottom-Dollar Markets"/>
    <s v="Elizabeth Lincoln"/>
    <s v="T2F 8M4"/>
    <x v="1"/>
    <s v="Canada"/>
    <x v="0"/>
  </r>
  <r>
    <n v="10410"/>
    <s v="BOTTM"/>
    <n v="59"/>
    <n v="3"/>
    <d v="2021-01-10T00:00:00"/>
    <x v="1"/>
    <n v="1"/>
    <n v="1"/>
    <s v="Sunday"/>
    <n v="20210121"/>
    <s v="UPS"/>
    <n v="880"/>
    <n v="55"/>
    <n v="55"/>
    <n v="16"/>
    <n v="0"/>
    <x v="21"/>
    <n v="28"/>
    <n v="29.299646906924384"/>
    <s v="Bottom-Dollar Markets"/>
    <s v="Elizabeth Lincoln"/>
    <s v="T2F 8M4"/>
    <x v="1"/>
    <s v="Canada"/>
    <x v="0"/>
  </r>
  <r>
    <n v="10411"/>
    <s v="BOTTM"/>
    <n v="41"/>
    <n v="9"/>
    <d v="2021-01-10T00:00:00"/>
    <x v="1"/>
    <n v="1"/>
    <n v="1"/>
    <s v="Sunday"/>
    <n v="20210121"/>
    <s v="UPS"/>
    <n v="192.99999928101897"/>
    <n v="9.65"/>
    <n v="7.7199999712407594"/>
    <n v="25"/>
    <n v="0.20000000298023221"/>
    <x v="5"/>
    <n v="19"/>
    <n v="6.0463867884479576"/>
    <s v="Bottom-Dollar Markets"/>
    <s v="Elizabeth Lincoln"/>
    <s v="T2F 8M4"/>
    <x v="1"/>
    <s v="Canada"/>
    <x v="3"/>
  </r>
  <r>
    <n v="10411"/>
    <s v="BOTTM"/>
    <n v="44"/>
    <n v="9"/>
    <d v="2021-01-10T00:00:00"/>
    <x v="1"/>
    <n v="1"/>
    <n v="1"/>
    <s v="Sunday"/>
    <n v="20210121"/>
    <s v="UPS"/>
    <n v="622.39999768137932"/>
    <n v="19.45"/>
    <n v="15.559999942034484"/>
    <n v="40"/>
    <n v="0.20000000298023221"/>
    <x v="45"/>
    <n v="20"/>
    <n v="10.842050263532254"/>
    <s v="Bottom-Dollar Markets"/>
    <s v="Elizabeth Lincoln"/>
    <s v="T2F 8M4"/>
    <x v="1"/>
    <s v="Canada"/>
    <x v="4"/>
  </r>
  <r>
    <n v="10411"/>
    <s v="BOTTM"/>
    <n v="59"/>
    <n v="9"/>
    <d v="2021-01-10T00:00:00"/>
    <x v="1"/>
    <n v="1"/>
    <n v="1"/>
    <s v="Sunday"/>
    <n v="20210115"/>
    <s v="UPS"/>
    <n v="395.99999852478504"/>
    <n v="55"/>
    <n v="43.999999836087227"/>
    <n v="9"/>
    <n v="0.20000000298023221"/>
    <x v="21"/>
    <n v="28"/>
    <n v="29.299646906924384"/>
    <s v="Bottom-Dollar Markets"/>
    <s v="Elizabeth Lincoln"/>
    <s v="T2F 8M4"/>
    <x v="1"/>
    <s v="Canada"/>
    <x v="0"/>
  </r>
  <r>
    <n v="10412"/>
    <s v="WARTH"/>
    <n v="14"/>
    <n v="8"/>
    <d v="2021-01-13T00:00:00"/>
    <x v="1"/>
    <n v="1"/>
    <n v="4"/>
    <s v="Wednesday"/>
    <n v="20210116"/>
    <s v="DHL"/>
    <n v="418.499999307096"/>
    <n v="23.25"/>
    <n v="20.9249999653548"/>
    <n v="20"/>
    <n v="0.10000000149011611"/>
    <x v="3"/>
    <n v="6"/>
    <n v="19.281771520737859"/>
    <s v="Wartian Herkku"/>
    <s v="Pirkko Koskitalo"/>
    <s v="90110"/>
    <x v="0"/>
    <s v="Finland"/>
    <x v="2"/>
  </r>
  <r>
    <n v="10413"/>
    <s v="LAMAI"/>
    <n v="1"/>
    <n v="3"/>
    <d v="2021-01-14T00:00:00"/>
    <x v="1"/>
    <n v="1"/>
    <n v="5"/>
    <s v="Thursday"/>
    <n v="20210116"/>
    <s v="DHL"/>
    <n v="432"/>
    <n v="18"/>
    <n v="18"/>
    <n v="24"/>
    <n v="0"/>
    <x v="52"/>
    <n v="1"/>
    <n v="9.9412796083453241"/>
    <s v="La maison d'Asie"/>
    <s v="Annette Roulet"/>
    <s v="31000"/>
    <x v="0"/>
    <s v="France"/>
    <x v="6"/>
  </r>
  <r>
    <n v="10413"/>
    <s v="LAMAI"/>
    <n v="62"/>
    <n v="3"/>
    <d v="2021-01-14T00:00:00"/>
    <x v="1"/>
    <n v="1"/>
    <n v="5"/>
    <s v="Thursday"/>
    <n v="20210116"/>
    <s v="DHL"/>
    <n v="1972"/>
    <n v="49.3"/>
    <n v="49.3"/>
    <n v="40"/>
    <n v="0"/>
    <x v="29"/>
    <n v="29"/>
    <n v="34.868075459270003"/>
    <s v="La maison d'Asie"/>
    <s v="Annette Roulet"/>
    <s v="31000"/>
    <x v="0"/>
    <s v="France"/>
    <x v="5"/>
  </r>
  <r>
    <n v="10413"/>
    <s v="LAMAI"/>
    <n v="76"/>
    <n v="3"/>
    <d v="2021-01-14T00:00:00"/>
    <x v="1"/>
    <n v="1"/>
    <n v="5"/>
    <s v="Thursday"/>
    <n v="20210117"/>
    <s v="DHL"/>
    <n v="252"/>
    <n v="18"/>
    <n v="18"/>
    <n v="14"/>
    <n v="0"/>
    <x v="38"/>
    <n v="23"/>
    <n v="11.35067307451974"/>
    <s v="La maison d'Asie"/>
    <s v="Annette Roulet"/>
    <s v="31000"/>
    <x v="0"/>
    <s v="France"/>
    <x v="6"/>
  </r>
  <r>
    <n v="10414"/>
    <s v="FAMIA"/>
    <n v="19"/>
    <n v="2"/>
    <d v="2021-01-14T00:00:00"/>
    <x v="1"/>
    <n v="1"/>
    <n v="5"/>
    <s v="Thursday"/>
    <n v="20210117"/>
    <s v="UPS"/>
    <n v="157.31999987661837"/>
    <n v="9.1999999999999993"/>
    <n v="8.7399999931454655"/>
    <n v="18"/>
    <n v="5.000000074505806E-2"/>
    <x v="49"/>
    <n v="8"/>
    <n v="7.994614939930428"/>
    <s v="Familia Arquibaldo"/>
    <s v="Aria Cruz"/>
    <s v="05442-030"/>
    <x v="1"/>
    <s v="Brazil"/>
    <x v="5"/>
  </r>
  <r>
    <n v="10414"/>
    <s v="FAMIA"/>
    <n v="33"/>
    <n v="2"/>
    <d v="2021-01-14T00:00:00"/>
    <x v="1"/>
    <n v="1"/>
    <n v="5"/>
    <s v="Thursday"/>
    <n v="20210124"/>
    <s v="UPS"/>
    <n v="125"/>
    <n v="2.5"/>
    <n v="2.5"/>
    <n v="50"/>
    <n v="0"/>
    <x v="10"/>
    <n v="15"/>
    <n v="1.3985746153494198"/>
    <s v="Familia Arquibaldo"/>
    <s v="Aria Cruz"/>
    <s v="05442-030"/>
    <x v="1"/>
    <s v="Brazil"/>
    <x v="0"/>
  </r>
  <r>
    <n v="10415"/>
    <s v="HUNGC"/>
    <n v="17"/>
    <n v="3"/>
    <d v="2021-01-15T00:00:00"/>
    <x v="1"/>
    <n v="1"/>
    <n v="6"/>
    <s v="Friday"/>
    <n v="20210124"/>
    <s v="DHL Express"/>
    <n v="78"/>
    <n v="39"/>
    <n v="39"/>
    <n v="2"/>
    <n v="0"/>
    <x v="35"/>
    <n v="7"/>
    <n v="24.774912809223483"/>
    <s v="Hungry Coyote Import Store"/>
    <s v="Yoshi Latimer"/>
    <s v="97827"/>
    <x v="1"/>
    <s v="USA"/>
    <x v="7"/>
  </r>
  <r>
    <n v="10415"/>
    <s v="HUNGC"/>
    <n v="33"/>
    <n v="3"/>
    <d v="2021-01-15T00:00:00"/>
    <x v="1"/>
    <n v="1"/>
    <n v="6"/>
    <s v="Friday"/>
    <n v="20210127"/>
    <s v="DHL Express"/>
    <n v="50"/>
    <n v="2.5"/>
    <n v="2.5"/>
    <n v="20"/>
    <n v="0"/>
    <x v="10"/>
    <n v="15"/>
    <n v="1.3985746153494198"/>
    <s v="Hungry Coyote Import Store"/>
    <s v="Yoshi Latimer"/>
    <s v="97827"/>
    <x v="1"/>
    <s v="USA"/>
    <x v="0"/>
  </r>
  <r>
    <n v="10416"/>
    <s v="WARTH"/>
    <n v="19"/>
    <n v="8"/>
    <d v="2021-01-16T00:00:00"/>
    <x v="1"/>
    <n v="1"/>
    <n v="7"/>
    <s v="Saturday"/>
    <n v="20210127"/>
    <s v="UPS"/>
    <n v="184"/>
    <n v="9.1999999999999993"/>
    <n v="9.1999999999999993"/>
    <n v="20"/>
    <n v="0"/>
    <x v="49"/>
    <n v="8"/>
    <n v="7.994614939930428"/>
    <s v="Wartian Herkku"/>
    <s v="Pirkko Koskitalo"/>
    <s v="90110"/>
    <x v="0"/>
    <s v="Finland"/>
    <x v="5"/>
  </r>
  <r>
    <n v="10416"/>
    <s v="WARTH"/>
    <n v="53"/>
    <n v="8"/>
    <d v="2021-01-16T00:00:00"/>
    <x v="1"/>
    <n v="1"/>
    <n v="7"/>
    <s v="Saturday"/>
    <n v="20210127"/>
    <s v="UPS"/>
    <n v="328"/>
    <n v="32.799999999999997"/>
    <n v="32.799999999999997"/>
    <n v="10"/>
    <n v="0"/>
    <x v="22"/>
    <n v="24"/>
    <n v="11.283141843590998"/>
    <s v="Wartian Herkku"/>
    <s v="Pirkko Koskitalo"/>
    <s v="90110"/>
    <x v="0"/>
    <s v="Finland"/>
    <x v="7"/>
  </r>
  <r>
    <n v="10416"/>
    <s v="WARTH"/>
    <n v="57"/>
    <n v="8"/>
    <d v="2021-01-16T00:00:00"/>
    <x v="1"/>
    <n v="1"/>
    <n v="7"/>
    <s v="Saturday"/>
    <n v="20210128"/>
    <s v="UPS"/>
    <n v="390"/>
    <n v="19.5"/>
    <n v="19.5"/>
    <n v="20"/>
    <n v="0"/>
    <x v="8"/>
    <n v="26"/>
    <n v="13.98469118449494"/>
    <s v="Wartian Herkku"/>
    <s v="Pirkko Koskitalo"/>
    <s v="90110"/>
    <x v="0"/>
    <s v="Finland"/>
    <x v="1"/>
  </r>
  <r>
    <n v="10417"/>
    <s v="SIMOB"/>
    <n v="38"/>
    <n v="4"/>
    <d v="2021-01-16T00:00:00"/>
    <x v="1"/>
    <n v="1"/>
    <n v="7"/>
    <s v="Saturday"/>
    <n v="20210128"/>
    <s v="UPS"/>
    <n v="13175"/>
    <n v="263.5"/>
    <n v="263.5"/>
    <n v="50"/>
    <n v="0"/>
    <x v="67"/>
    <n v="18"/>
    <n v="194.17724636053271"/>
    <s v="Simons bistro"/>
    <s v="Jytte Petersen"/>
    <s v="1734"/>
    <x v="0"/>
    <s v="Denmark"/>
    <x v="6"/>
  </r>
  <r>
    <n v="10417"/>
    <s v="SIMOB"/>
    <n v="46"/>
    <n v="4"/>
    <d v="2021-01-16T00:00:00"/>
    <x v="1"/>
    <n v="1"/>
    <n v="7"/>
    <s v="Saturday"/>
    <n v="20210128"/>
    <s v="UPS"/>
    <n v="18"/>
    <n v="12"/>
    <n v="9"/>
    <n v="2"/>
    <n v="0.25"/>
    <x v="54"/>
    <n v="21"/>
    <n v="5.504627786254181"/>
    <s v="Simons bistro"/>
    <s v="Jytte Petersen"/>
    <s v="1734"/>
    <x v="0"/>
    <s v="Denmark"/>
    <x v="3"/>
  </r>
  <r>
    <n v="10417"/>
    <s v="SIMOB"/>
    <n v="68"/>
    <n v="4"/>
    <d v="2021-01-16T00:00:00"/>
    <x v="1"/>
    <n v="1"/>
    <n v="7"/>
    <s v="Saturday"/>
    <n v="20210128"/>
    <s v="UPS"/>
    <n v="337.5"/>
    <n v="12.5"/>
    <n v="9.375"/>
    <n v="36"/>
    <n v="0.25"/>
    <x v="56"/>
    <n v="8"/>
    <n v="9.881917469522989"/>
    <s v="Simons bistro"/>
    <s v="Jytte Petersen"/>
    <s v="1734"/>
    <x v="0"/>
    <s v="Denmark"/>
    <x v="5"/>
  </r>
  <r>
    <n v="10417"/>
    <s v="SIMOB"/>
    <n v="77"/>
    <n v="4"/>
    <d v="2021-01-16T00:00:00"/>
    <x v="1"/>
    <n v="1"/>
    <n v="7"/>
    <s v="Saturday"/>
    <n v="20210124"/>
    <s v="UPS"/>
    <n v="455"/>
    <n v="13"/>
    <n v="13"/>
    <n v="35"/>
    <n v="0"/>
    <x v="23"/>
    <n v="12"/>
    <n v="9.7871799999999993"/>
    <s v="Simons bistro"/>
    <s v="Jytte Petersen"/>
    <s v="1734"/>
    <x v="0"/>
    <s v="Denmark"/>
    <x v="4"/>
  </r>
  <r>
    <n v="10418"/>
    <s v="QUICK"/>
    <n v="2"/>
    <n v="4"/>
    <d v="2021-01-17T00:00:00"/>
    <x v="1"/>
    <n v="1"/>
    <n v="1"/>
    <s v="Sunday"/>
    <n v="20210124"/>
    <s v="DHL Express"/>
    <n v="1140"/>
    <n v="19"/>
    <n v="19"/>
    <n v="60"/>
    <n v="0"/>
    <x v="18"/>
    <n v="1"/>
    <n v="9.9064127385757743"/>
    <s v="QUICK-Stop"/>
    <s v="Horst Kloss"/>
    <s v="01307"/>
    <x v="0"/>
    <s v="Germany"/>
    <x v="6"/>
  </r>
  <r>
    <n v="10418"/>
    <s v="QUICK"/>
    <n v="47"/>
    <n v="4"/>
    <d v="2021-01-17T00:00:00"/>
    <x v="1"/>
    <n v="1"/>
    <n v="1"/>
    <s v="Sunday"/>
    <n v="20210124"/>
    <s v="DHL Express"/>
    <n v="522.5"/>
    <n v="9.5"/>
    <n v="9.5"/>
    <n v="55"/>
    <n v="0"/>
    <x v="69"/>
    <n v="22"/>
    <n v="6.92246398648025"/>
    <s v="QUICK-Stop"/>
    <s v="Horst Kloss"/>
    <s v="01307"/>
    <x v="0"/>
    <s v="Germany"/>
    <x v="5"/>
  </r>
  <r>
    <n v="10418"/>
    <s v="QUICK"/>
    <n v="61"/>
    <n v="4"/>
    <d v="2021-01-17T00:00:00"/>
    <x v="1"/>
    <n v="1"/>
    <n v="1"/>
    <s v="Sunday"/>
    <n v="20210124"/>
    <s v="DHL Express"/>
    <n v="456"/>
    <n v="28.5"/>
    <n v="28.5"/>
    <n v="16"/>
    <n v="0"/>
    <x v="75"/>
    <n v="29"/>
    <n v="10.457549197381082"/>
    <s v="QUICK-Stop"/>
    <s v="Horst Kloss"/>
    <s v="01307"/>
    <x v="0"/>
    <s v="Germany"/>
    <x v="4"/>
  </r>
  <r>
    <n v="10418"/>
    <s v="QUICK"/>
    <n v="74"/>
    <n v="4"/>
    <d v="2021-01-17T00:00:00"/>
    <x v="1"/>
    <n v="1"/>
    <n v="1"/>
    <s v="Sunday"/>
    <n v="20210130"/>
    <s v="DHL Express"/>
    <n v="150"/>
    <n v="10"/>
    <n v="10"/>
    <n v="15"/>
    <n v="0"/>
    <x v="17"/>
    <n v="4"/>
    <n v="5.405016256844287"/>
    <s v="QUICK-Stop"/>
    <s v="Horst Kloss"/>
    <s v="01307"/>
    <x v="0"/>
    <s v="Germany"/>
    <x v="2"/>
  </r>
  <r>
    <n v="10419"/>
    <s v="RICSU"/>
    <n v="60"/>
    <n v="4"/>
    <d v="2021-01-20T00:00:00"/>
    <x v="1"/>
    <n v="1"/>
    <n v="4"/>
    <s v="Wednesday"/>
    <n v="20210130"/>
    <s v="DHL"/>
    <n v="1937.9999984800816"/>
    <n v="34"/>
    <n v="32.299999974668026"/>
    <n v="60"/>
    <n v="5.000000074505806E-2"/>
    <x v="11"/>
    <n v="28"/>
    <n v="17.186056815854748"/>
    <s v="Richter Supermarkt"/>
    <s v="Michael Holz"/>
    <s v="1203"/>
    <x v="0"/>
    <s v="Switzerland"/>
    <x v="0"/>
  </r>
  <r>
    <n v="10419"/>
    <s v="RICSU"/>
    <n v="69"/>
    <n v="4"/>
    <d v="2021-01-20T00:00:00"/>
    <x v="1"/>
    <n v="1"/>
    <n v="4"/>
    <s v="Wednesday"/>
    <n v="20210127"/>
    <s v="DHL"/>
    <n v="683.9999994635582"/>
    <n v="36"/>
    <n v="34.19999997317791"/>
    <n v="20"/>
    <n v="5.000000074505806E-2"/>
    <x v="60"/>
    <n v="15"/>
    <n v="12.894008605174344"/>
    <s v="Richter Supermarkt"/>
    <s v="Michael Holz"/>
    <s v="1203"/>
    <x v="0"/>
    <s v="Switzerland"/>
    <x v="0"/>
  </r>
  <r>
    <n v="10420"/>
    <s v="WELLI"/>
    <n v="9"/>
    <n v="3"/>
    <d v="2021-01-21T00:00:00"/>
    <x v="1"/>
    <n v="1"/>
    <n v="5"/>
    <s v="Thursday"/>
    <n v="20210127"/>
    <s v="DHL Express"/>
    <n v="1745.9999971091747"/>
    <n v="97"/>
    <n v="87.299999855458736"/>
    <n v="20"/>
    <n v="0.10000000149011611"/>
    <x v="76"/>
    <n v="4"/>
    <n v="50.619422065150324"/>
    <s v="Wellington Importadora"/>
    <s v="Paula Parente"/>
    <s v="08737-363"/>
    <x v="1"/>
    <s v="Brazil"/>
    <x v="7"/>
  </r>
  <r>
    <n v="10420"/>
    <s v="WELLI"/>
    <n v="13"/>
    <n v="3"/>
    <d v="2021-01-21T00:00:00"/>
    <x v="1"/>
    <n v="1"/>
    <n v="5"/>
    <s v="Thursday"/>
    <n v="20210127"/>
    <s v="DHL Express"/>
    <n v="10.799999982118607"/>
    <n v="6"/>
    <n v="5.3999999910593033"/>
    <n v="2"/>
    <n v="0.10000000149011611"/>
    <x v="43"/>
    <n v="6"/>
    <n v="2.1837851755325639"/>
    <s v="Wellington Importadora"/>
    <s v="Paula Parente"/>
    <s v="08737-363"/>
    <x v="1"/>
    <s v="Brazil"/>
    <x v="3"/>
  </r>
  <r>
    <n v="10420"/>
    <s v="WELLI"/>
    <n v="70"/>
    <n v="3"/>
    <d v="2021-01-21T00:00:00"/>
    <x v="1"/>
    <n v="1"/>
    <n v="5"/>
    <s v="Thursday"/>
    <n v="20210127"/>
    <s v="DHL Express"/>
    <n v="107.99999982118607"/>
    <n v="15"/>
    <n v="13.499999977648258"/>
    <n v="8"/>
    <n v="0.10000000149011611"/>
    <x v="30"/>
    <n v="7"/>
    <n v="4.3219663299234155"/>
    <s v="Wellington Importadora"/>
    <s v="Paula Parente"/>
    <s v="08737-363"/>
    <x v="1"/>
    <s v="Brazil"/>
    <x v="6"/>
  </r>
  <r>
    <n v="10420"/>
    <s v="WELLI"/>
    <n v="73"/>
    <n v="3"/>
    <d v="2021-01-21T00:00:00"/>
    <x v="1"/>
    <n v="1"/>
    <n v="5"/>
    <s v="Thursday"/>
    <n v="20210127"/>
    <s v="DHL Express"/>
    <n v="269.99999955296516"/>
    <n v="15"/>
    <n v="13.499999977648258"/>
    <n v="20"/>
    <n v="0.10000000149011611"/>
    <x v="47"/>
    <n v="17"/>
    <n v="4.6045134272414314"/>
    <s v="Wellington Importadora"/>
    <s v="Paula Parente"/>
    <s v="08737-363"/>
    <x v="1"/>
    <s v="Brazil"/>
    <x v="3"/>
  </r>
  <r>
    <n v="10421"/>
    <s v="QUEDE"/>
    <n v="19"/>
    <n v="8"/>
    <d v="2021-01-21T00:00:00"/>
    <x v="1"/>
    <n v="1"/>
    <n v="5"/>
    <s v="Thursday"/>
    <n v="20210127"/>
    <s v="DHL Express"/>
    <n v="31.279999780654904"/>
    <n v="9.1999999999999993"/>
    <n v="7.8199999451637261"/>
    <n v="4"/>
    <n v="0.15000000596046451"/>
    <x v="49"/>
    <n v="8"/>
    <n v="7.994614939930428"/>
    <s v="Que Delícia"/>
    <s v="Bernardo Batista"/>
    <s v="02389-673"/>
    <x v="1"/>
    <s v="Brazil"/>
    <x v="5"/>
  </r>
  <r>
    <n v="10421"/>
    <s v="QUEDE"/>
    <n v="26"/>
    <n v="8"/>
    <d v="2021-01-21T00:00:00"/>
    <x v="1"/>
    <n v="1"/>
    <n v="5"/>
    <s v="Thursday"/>
    <n v="20210127"/>
    <s v="DHL Express"/>
    <n v="936.9"/>
    <n v="31.23"/>
    <n v="31.23"/>
    <n v="30"/>
    <n v="0"/>
    <x v="68"/>
    <n v="11"/>
    <n v="12.929370209027901"/>
    <s v="Que Delícia"/>
    <s v="Bernardo Batista"/>
    <s v="02389-673"/>
    <x v="1"/>
    <s v="Brazil"/>
    <x v="5"/>
  </r>
  <r>
    <n v="10421"/>
    <s v="QUEDE"/>
    <n v="53"/>
    <n v="8"/>
    <d v="2021-01-21T00:00:00"/>
    <x v="1"/>
    <n v="1"/>
    <n v="5"/>
    <s v="Thursday"/>
    <n v="20210127"/>
    <s v="DHL Express"/>
    <n v="418.19999706745142"/>
    <n v="32.799999999999997"/>
    <n v="27.879999804496762"/>
    <n v="15"/>
    <n v="0.15000000596046451"/>
    <x v="22"/>
    <n v="24"/>
    <n v="11.283141843590998"/>
    <s v="Que Delícia"/>
    <s v="Bernardo Batista"/>
    <s v="02389-673"/>
    <x v="1"/>
    <s v="Brazil"/>
    <x v="7"/>
  </r>
  <r>
    <n v="10421"/>
    <s v="QUEDE"/>
    <n v="77"/>
    <n v="8"/>
    <d v="2021-01-21T00:00:00"/>
    <x v="1"/>
    <n v="1"/>
    <n v="5"/>
    <s v="Thursday"/>
    <n v="20210131"/>
    <s v="DHL Express"/>
    <n v="110.49999922513962"/>
    <n v="13"/>
    <n v="11.049999922513962"/>
    <n v="10"/>
    <n v="0.15000000596046451"/>
    <x v="23"/>
    <n v="12"/>
    <n v="9.7871799999999993"/>
    <s v="Que Delícia"/>
    <s v="Bernardo Batista"/>
    <s v="02389-673"/>
    <x v="1"/>
    <s v="Brazil"/>
    <x v="4"/>
  </r>
  <r>
    <n v="10422"/>
    <s v="FRANS"/>
    <n v="26"/>
    <n v="2"/>
    <d v="2021-01-22T00:00:00"/>
    <x v="1"/>
    <n v="1"/>
    <n v="6"/>
    <s v="Friday"/>
    <n v="20210224"/>
    <s v="DHL Express"/>
    <n v="62.46"/>
    <n v="31.23"/>
    <n v="31.23"/>
    <n v="2"/>
    <n v="0"/>
    <x v="68"/>
    <n v="11"/>
    <n v="12.929370209027901"/>
    <s v="Franchi S.p.A."/>
    <s v="Paolo Accorti"/>
    <s v="10100"/>
    <x v="0"/>
    <s v="Italy"/>
    <x v="5"/>
  </r>
  <r>
    <n v="10423"/>
    <s v="GOURL"/>
    <n v="31"/>
    <n v="6"/>
    <d v="2021-01-23T00:00:00"/>
    <x v="1"/>
    <n v="1"/>
    <n v="7"/>
    <s v="Saturday"/>
    <n v="20210224"/>
    <s v="UPS"/>
    <n v="175"/>
    <n v="12.5"/>
    <n v="12.5"/>
    <n v="14"/>
    <n v="0"/>
    <x v="12"/>
    <n v="14"/>
    <n v="8.9210025428745876"/>
    <s v="Gourmet Lanchonetes"/>
    <s v="André Fonseca"/>
    <s v="04876-786"/>
    <x v="1"/>
    <s v="Brazil"/>
    <x v="0"/>
  </r>
  <r>
    <n v="10423"/>
    <s v="GOURL"/>
    <n v="59"/>
    <n v="6"/>
    <d v="2021-01-23T00:00:00"/>
    <x v="1"/>
    <n v="1"/>
    <n v="7"/>
    <s v="Saturday"/>
    <n v="20210127"/>
    <s v="UPS"/>
    <n v="1100"/>
    <n v="55"/>
    <n v="55"/>
    <n v="20"/>
    <n v="0"/>
    <x v="21"/>
    <n v="28"/>
    <n v="29.299646906924384"/>
    <s v="Gourmet Lanchonetes"/>
    <s v="André Fonseca"/>
    <s v="04876-786"/>
    <x v="1"/>
    <s v="Brazil"/>
    <x v="0"/>
  </r>
  <r>
    <n v="10424"/>
    <s v="MEREP"/>
    <n v="35"/>
    <n v="7"/>
    <d v="2021-01-23T00:00:00"/>
    <x v="1"/>
    <n v="1"/>
    <n v="7"/>
    <s v="Saturday"/>
    <n v="20210127"/>
    <s v="DHL"/>
    <n v="863.99999678134918"/>
    <n v="18"/>
    <n v="14.39999994635582"/>
    <n v="60"/>
    <n v="0.20000000298023221"/>
    <x v="31"/>
    <n v="16"/>
    <n v="11.144616765926688"/>
    <s v="Mère Paillarde"/>
    <s v="Jean Fresnière"/>
    <s v="H1J 1C3"/>
    <x v="1"/>
    <s v="Canada"/>
    <x v="6"/>
  </r>
  <r>
    <n v="10424"/>
    <s v="MEREP"/>
    <n v="38"/>
    <n v="7"/>
    <d v="2021-01-23T00:00:00"/>
    <x v="1"/>
    <n v="1"/>
    <n v="7"/>
    <s v="Saturday"/>
    <n v="20210127"/>
    <s v="DHL"/>
    <n v="10329.199961520731"/>
    <n v="263.5"/>
    <n v="210.79999921470881"/>
    <n v="49"/>
    <n v="0.20000000298023221"/>
    <x v="67"/>
    <n v="18"/>
    <n v="194.17724636053271"/>
    <s v="Mère Paillarde"/>
    <s v="Jean Fresnière"/>
    <s v="H1J 1C3"/>
    <x v="1"/>
    <s v="Canada"/>
    <x v="6"/>
  </r>
  <r>
    <n v="10424"/>
    <s v="MEREP"/>
    <n v="68"/>
    <n v="7"/>
    <d v="2021-01-23T00:00:00"/>
    <x v="1"/>
    <n v="1"/>
    <n v="7"/>
    <s v="Saturday"/>
    <n v="20210214"/>
    <s v="DHL"/>
    <n v="299.99999888241291"/>
    <n v="12.5"/>
    <n v="9.999999962747097"/>
    <n v="30"/>
    <n v="0.20000000298023221"/>
    <x v="56"/>
    <n v="8"/>
    <n v="9.881917469522989"/>
    <s v="Mère Paillarde"/>
    <s v="Jean Fresnière"/>
    <s v="H1J 1C3"/>
    <x v="1"/>
    <s v="Canada"/>
    <x v="5"/>
  </r>
  <r>
    <n v="10425"/>
    <s v="LAMAI"/>
    <n v="55"/>
    <n v="6"/>
    <d v="2021-01-24T00:00:00"/>
    <x v="1"/>
    <n v="1"/>
    <n v="1"/>
    <s v="Sunday"/>
    <n v="20210214"/>
    <s v="DHL"/>
    <n v="180"/>
    <n v="24"/>
    <n v="18"/>
    <n v="10"/>
    <n v="0.25"/>
    <x v="16"/>
    <n v="25"/>
    <n v="18.144678468561601"/>
    <s v="La maison d'Asie"/>
    <s v="Annette Roulet"/>
    <s v="31000"/>
    <x v="0"/>
    <s v="France"/>
    <x v="7"/>
  </r>
  <r>
    <n v="10425"/>
    <s v="LAMAI"/>
    <n v="76"/>
    <n v="6"/>
    <d v="2021-01-24T00:00:00"/>
    <x v="1"/>
    <n v="1"/>
    <n v="1"/>
    <s v="Sunday"/>
    <n v="20210206"/>
    <s v="DHL"/>
    <n v="170"/>
    <n v="18"/>
    <n v="13.5"/>
    <n v="20"/>
    <n v="0.25"/>
    <x v="38"/>
    <n v="23"/>
    <n v="11.35067307451974"/>
    <s v="La maison d'Asie"/>
    <s v="Annette Roulet"/>
    <s v="31000"/>
    <x v="0"/>
    <s v="France"/>
    <x v="6"/>
  </r>
  <r>
    <n v="10426"/>
    <s v="GALED"/>
    <n v="56"/>
    <n v="4"/>
    <d v="2021-01-27T00:00:00"/>
    <x v="1"/>
    <n v="1"/>
    <n v="4"/>
    <s v="Wednesday"/>
    <n v="20210206"/>
    <s v="DHL Express"/>
    <n v="190"/>
    <n v="38"/>
    <n v="38"/>
    <n v="5"/>
    <n v="0"/>
    <x v="33"/>
    <n v="26"/>
    <n v="12.985049050340091"/>
    <s v="Galería del gastrónomo"/>
    <s v="Eduardo Saavedra"/>
    <s v="08022"/>
    <x v="0"/>
    <s v="Spain"/>
    <x v="1"/>
  </r>
  <r>
    <n v="10426"/>
    <s v="GALED"/>
    <n v="64"/>
    <n v="4"/>
    <d v="2021-01-27T00:00:00"/>
    <x v="1"/>
    <n v="1"/>
    <n v="4"/>
    <s v="Wednesday"/>
    <n v="20210303"/>
    <s v="DHL Express"/>
    <n v="232.75"/>
    <n v="33.25"/>
    <n v="33.25"/>
    <n v="7"/>
    <n v="0"/>
    <x v="58"/>
    <n v="12"/>
    <n v="21.348702933885775"/>
    <s v="Galería del gastrónomo"/>
    <s v="Eduardo Saavedra"/>
    <s v="08022"/>
    <x v="0"/>
    <s v="Spain"/>
    <x v="1"/>
  </r>
  <r>
    <n v="10427"/>
    <s v="PICCO"/>
    <n v="14"/>
    <n v="4"/>
    <d v="2021-01-27T00:00:00"/>
    <x v="1"/>
    <n v="1"/>
    <n v="4"/>
    <s v="Wednesday"/>
    <n v="20210204"/>
    <s v="DHL"/>
    <n v="813.75"/>
    <n v="23.25"/>
    <n v="23.25"/>
    <n v="35"/>
    <n v="0"/>
    <x v="3"/>
    <n v="6"/>
    <n v="19.281771520737859"/>
    <s v="Piccolo und mehr"/>
    <s v="Georg Pipps"/>
    <s v="5020"/>
    <x v="0"/>
    <s v="Austria"/>
    <x v="2"/>
  </r>
  <r>
    <n v="10428"/>
    <s v="REGGC"/>
    <n v="46"/>
    <n v="7"/>
    <d v="2021-01-28T00:00:00"/>
    <x v="1"/>
    <n v="1"/>
    <n v="5"/>
    <s v="Thursday"/>
    <n v="20210207"/>
    <s v="DHL Express"/>
    <n v="240"/>
    <n v="12"/>
    <n v="12"/>
    <n v="20"/>
    <n v="0"/>
    <x v="54"/>
    <n v="21"/>
    <n v="5.504627786254181"/>
    <s v="Reggiani Caseifici"/>
    <s v="Maurizio Moroni"/>
    <s v="42100"/>
    <x v="0"/>
    <s v="Italy"/>
    <x v="3"/>
  </r>
  <r>
    <n v="10429"/>
    <s v="HUNGO"/>
    <n v="50"/>
    <n v="3"/>
    <d v="2021-01-29T00:00:00"/>
    <x v="1"/>
    <n v="1"/>
    <n v="6"/>
    <s v="Friday"/>
    <n v="20210207"/>
    <s v="DHL"/>
    <n v="650"/>
    <n v="16.25"/>
    <n v="16.25"/>
    <n v="40"/>
    <n v="0"/>
    <x v="72"/>
    <n v="23"/>
    <n v="6.542170529867021"/>
    <s v="Hungry Owl All-Night Grocers"/>
    <s v="Patricia McKenna"/>
    <m/>
    <x v="0"/>
    <s v="Ireland"/>
    <x v="5"/>
  </r>
  <r>
    <n v="10429"/>
    <s v="HUNGO"/>
    <n v="63"/>
    <n v="3"/>
    <d v="2021-01-29T00:00:00"/>
    <x v="1"/>
    <n v="1"/>
    <n v="6"/>
    <s v="Friday"/>
    <n v="20210203"/>
    <s v="DHL"/>
    <n v="1152.375"/>
    <n v="43.9"/>
    <n v="32.924999999999997"/>
    <n v="35"/>
    <n v="0.25"/>
    <x v="46"/>
    <n v="7"/>
    <n v="26.405205149492534"/>
    <s v="Hungry Owl All-Night Grocers"/>
    <s v="Patricia McKenna"/>
    <m/>
    <x v="0"/>
    <s v="Ireland"/>
    <x v="4"/>
  </r>
  <r>
    <n v="10430"/>
    <s v="ERNSH"/>
    <n v="17"/>
    <n v="4"/>
    <d v="2021-01-30T00:00:00"/>
    <x v="1"/>
    <n v="1"/>
    <n v="7"/>
    <s v="Saturday"/>
    <n v="20210203"/>
    <s v="DHL Express"/>
    <n v="1403.9999947696924"/>
    <n v="39"/>
    <n v="31.199999883770943"/>
    <n v="45"/>
    <n v="0.20000000298023221"/>
    <x v="35"/>
    <n v="7"/>
    <n v="24.774912809223483"/>
    <s v="Ernst Handel"/>
    <s v="Roland Mendel"/>
    <s v="8010"/>
    <x v="0"/>
    <s v="Austria"/>
    <x v="7"/>
  </r>
  <r>
    <n v="10430"/>
    <s v="ERNSH"/>
    <n v="21"/>
    <n v="4"/>
    <d v="2021-01-30T00:00:00"/>
    <x v="1"/>
    <n v="1"/>
    <n v="7"/>
    <s v="Saturday"/>
    <n v="20210203"/>
    <s v="DHL Express"/>
    <n v="500"/>
    <n v="10"/>
    <n v="10"/>
    <n v="50"/>
    <n v="0"/>
    <x v="27"/>
    <n v="8"/>
    <n v="8.5451596278118238"/>
    <s v="Ernst Handel"/>
    <s v="Roland Mendel"/>
    <s v="8010"/>
    <x v="0"/>
    <s v="Austria"/>
    <x v="5"/>
  </r>
  <r>
    <n v="10430"/>
    <s v="ERNSH"/>
    <n v="56"/>
    <n v="4"/>
    <d v="2021-01-30T00:00:00"/>
    <x v="1"/>
    <n v="1"/>
    <n v="7"/>
    <s v="Saturday"/>
    <n v="20210203"/>
    <s v="DHL Express"/>
    <n v="1140"/>
    <n v="38"/>
    <n v="38"/>
    <n v="30"/>
    <n v="0"/>
    <x v="33"/>
    <n v="26"/>
    <n v="12.985049050340091"/>
    <s v="Ernst Handel"/>
    <s v="Roland Mendel"/>
    <s v="8010"/>
    <x v="0"/>
    <s v="Austria"/>
    <x v="1"/>
  </r>
  <r>
    <n v="10430"/>
    <s v="ERNSH"/>
    <n v="59"/>
    <n v="4"/>
    <d v="2021-01-30T00:00:00"/>
    <x v="1"/>
    <n v="1"/>
    <n v="7"/>
    <s v="Saturday"/>
    <n v="20210207"/>
    <s v="DHL Express"/>
    <n v="3079.9999885261059"/>
    <n v="55"/>
    <n v="43.999999836087227"/>
    <n v="70"/>
    <n v="0.20000000298023221"/>
    <x v="21"/>
    <n v="28"/>
    <n v="29.299646906924384"/>
    <s v="Ernst Handel"/>
    <s v="Roland Mendel"/>
    <s v="8010"/>
    <x v="0"/>
    <s v="Austria"/>
    <x v="0"/>
  </r>
  <r>
    <n v="10431"/>
    <s v="BOTTM"/>
    <n v="17"/>
    <n v="4"/>
    <d v="2021-01-30T00:00:00"/>
    <x v="1"/>
    <n v="1"/>
    <n v="7"/>
    <s v="Saturday"/>
    <n v="20210207"/>
    <s v="DHL"/>
    <n v="1462.5"/>
    <n v="39"/>
    <n v="29.25"/>
    <n v="50"/>
    <n v="0.25"/>
    <x v="35"/>
    <n v="7"/>
    <n v="24.774912809223483"/>
    <s v="Bottom-Dollar Markets"/>
    <s v="Elizabeth Lincoln"/>
    <s v="T2F 8M4"/>
    <x v="1"/>
    <s v="Canada"/>
    <x v="7"/>
  </r>
  <r>
    <n v="10431"/>
    <s v="BOTTM"/>
    <n v="40"/>
    <n v="4"/>
    <d v="2021-01-30T00:00:00"/>
    <x v="1"/>
    <n v="1"/>
    <n v="7"/>
    <s v="Saturday"/>
    <n v="20210207"/>
    <s v="DHL"/>
    <n v="690"/>
    <n v="18.399999999999999"/>
    <n v="13.799999999999999"/>
    <n v="50"/>
    <n v="0.25"/>
    <x v="37"/>
    <n v="19"/>
    <n v="11.939905659925371"/>
    <s v="Bottom-Dollar Markets"/>
    <s v="Elizabeth Lincoln"/>
    <s v="T2F 8M4"/>
    <x v="1"/>
    <s v="Canada"/>
    <x v="3"/>
  </r>
  <r>
    <n v="10431"/>
    <s v="BOTTM"/>
    <n v="47"/>
    <n v="4"/>
    <d v="2021-01-30T00:00:00"/>
    <x v="1"/>
    <n v="1"/>
    <n v="7"/>
    <s v="Saturday"/>
    <n v="20210207"/>
    <s v="DHL"/>
    <n v="213.75"/>
    <n v="9.5"/>
    <n v="7.125"/>
    <n v="30"/>
    <n v="0.25"/>
    <x v="69"/>
    <n v="22"/>
    <n v="6.92246398648025"/>
    <s v="Bottom-Dollar Markets"/>
    <s v="Elizabeth Lincoln"/>
    <s v="T2F 8M4"/>
    <x v="1"/>
    <s v="Canada"/>
    <x v="5"/>
  </r>
  <r>
    <n v="10432"/>
    <s v="SPLIR"/>
    <n v="26"/>
    <n v="3"/>
    <d v="2021-01-31T00:00:00"/>
    <x v="1"/>
    <n v="1"/>
    <n v="1"/>
    <s v="Sunday"/>
    <n v="20210207"/>
    <s v="DHL"/>
    <n v="312.3"/>
    <n v="31.23"/>
    <n v="31.23"/>
    <n v="10"/>
    <n v="0"/>
    <x v="68"/>
    <n v="11"/>
    <n v="12.929370209027901"/>
    <s v="Split Rail Beer &amp; Ale"/>
    <s v="Art Braunschweiger"/>
    <s v="82520"/>
    <x v="1"/>
    <s v="USA"/>
    <x v="5"/>
  </r>
  <r>
    <n v="10432"/>
    <s v="SPLIR"/>
    <n v="54"/>
    <n v="3"/>
    <d v="2021-01-31T00:00:00"/>
    <x v="1"/>
    <n v="1"/>
    <n v="1"/>
    <s v="Sunday"/>
    <n v="20210304"/>
    <s v="DHL"/>
    <n v="298"/>
    <n v="7.45"/>
    <n v="7.45"/>
    <n v="40"/>
    <n v="0"/>
    <x v="55"/>
    <n v="25"/>
    <n v="5.7031720626915998"/>
    <s v="Split Rail Beer &amp; Ale"/>
    <s v="Art Braunschweiger"/>
    <s v="82520"/>
    <x v="1"/>
    <s v="USA"/>
    <x v="7"/>
  </r>
  <r>
    <n v="10433"/>
    <s v="PRINI"/>
    <n v="56"/>
    <n v="3"/>
    <d v="2021-02-03T00:00:00"/>
    <x v="1"/>
    <n v="2"/>
    <n v="4"/>
    <s v="Wednesday"/>
    <n v="20210213"/>
    <s v="UPS"/>
    <n v="1064"/>
    <n v="38"/>
    <n v="38"/>
    <n v="28"/>
    <n v="0"/>
    <x v="33"/>
    <n v="26"/>
    <n v="12.985049050340091"/>
    <s v="Princesa Isabel Vinhos"/>
    <s v="Isabel de Castro"/>
    <s v="1756"/>
    <x v="0"/>
    <s v="Portugal"/>
    <x v="1"/>
  </r>
  <r>
    <n v="10434"/>
    <s v="FOLKO"/>
    <n v="11"/>
    <n v="3"/>
    <d v="2021-02-03T00:00:00"/>
    <x v="1"/>
    <n v="2"/>
    <n v="4"/>
    <s v="Wednesday"/>
    <n v="20210213"/>
    <s v="DHL"/>
    <n v="126"/>
    <n v="21"/>
    <n v="21"/>
    <n v="6"/>
    <n v="0"/>
    <x v="0"/>
    <n v="5"/>
    <n v="7.3815383533820462"/>
    <s v="Folk och fä HB"/>
    <s v="Maria Larsson"/>
    <s v="S-844 67"/>
    <x v="0"/>
    <s v="Sweden"/>
    <x v="0"/>
  </r>
  <r>
    <n v="10434"/>
    <s v="FOLKO"/>
    <n v="76"/>
    <n v="3"/>
    <d v="2021-02-03T00:00:00"/>
    <x v="1"/>
    <n v="2"/>
    <n v="4"/>
    <s v="Wednesday"/>
    <n v="20210207"/>
    <s v="DHL"/>
    <n v="275.39999806880951"/>
    <n v="18"/>
    <n v="15.299999892711639"/>
    <n v="18"/>
    <n v="0.15000000596046451"/>
    <x v="38"/>
    <n v="23"/>
    <n v="11.35067307451974"/>
    <s v="Folk och fä HB"/>
    <s v="Maria Larsson"/>
    <s v="S-844 67"/>
    <x v="0"/>
    <s v="Sweden"/>
    <x v="6"/>
  </r>
  <r>
    <n v="10435"/>
    <s v="CONSH"/>
    <n v="2"/>
    <n v="8"/>
    <d v="2021-02-04T00:00:00"/>
    <x v="1"/>
    <n v="2"/>
    <n v="5"/>
    <s v="Thursday"/>
    <n v="20210207"/>
    <s v="DHL"/>
    <n v="190"/>
    <n v="19"/>
    <n v="19"/>
    <n v="10"/>
    <n v="0"/>
    <x v="18"/>
    <n v="1"/>
    <n v="9.9064127385757743"/>
    <s v="Consolidated Holdings"/>
    <s v="Elizabeth Brown"/>
    <s v="WX1 6LT"/>
    <x v="0"/>
    <s v="UK"/>
    <x v="6"/>
  </r>
  <r>
    <n v="10435"/>
    <s v="CONSH"/>
    <n v="22"/>
    <n v="8"/>
    <d v="2021-02-04T00:00:00"/>
    <x v="1"/>
    <n v="2"/>
    <n v="5"/>
    <s v="Thursday"/>
    <n v="20210207"/>
    <s v="DHL"/>
    <n v="252"/>
    <n v="21"/>
    <n v="21"/>
    <n v="12"/>
    <n v="0"/>
    <x v="7"/>
    <n v="9"/>
    <n v="6.5214240951904641"/>
    <s v="Consolidated Holdings"/>
    <s v="Elizabeth Brown"/>
    <s v="WX1 6LT"/>
    <x v="0"/>
    <s v="UK"/>
    <x v="1"/>
  </r>
  <r>
    <n v="10435"/>
    <s v="CONSH"/>
    <n v="72"/>
    <n v="8"/>
    <d v="2021-02-04T00:00:00"/>
    <x v="1"/>
    <n v="2"/>
    <n v="5"/>
    <s v="Thursday"/>
    <n v="20210211"/>
    <s v="DHL"/>
    <n v="348"/>
    <n v="34.799999999999997"/>
    <n v="34.799999999999997"/>
    <n v="10"/>
    <n v="0"/>
    <x v="2"/>
    <n v="14"/>
    <n v="14.902797245173618"/>
    <s v="Consolidated Holdings"/>
    <s v="Elizabeth Brown"/>
    <s v="WX1 6LT"/>
    <x v="0"/>
    <s v="UK"/>
    <x v="0"/>
  </r>
  <r>
    <n v="10436"/>
    <s v="BLONP"/>
    <n v="46"/>
    <n v="3"/>
    <d v="2021-02-05T00:00:00"/>
    <x v="1"/>
    <n v="2"/>
    <n v="6"/>
    <s v="Friday"/>
    <n v="20210211"/>
    <s v="DHL"/>
    <n v="60"/>
    <n v="12"/>
    <n v="12"/>
    <n v="5"/>
    <n v="0"/>
    <x v="54"/>
    <n v="21"/>
    <n v="5.504627786254181"/>
    <s v="Blondesddsl père et fils"/>
    <s v="Frédérique Citeaux"/>
    <s v="67000"/>
    <x v="0"/>
    <s v="France"/>
    <x v="3"/>
  </r>
  <r>
    <n v="10436"/>
    <s v="BLONP"/>
    <n v="56"/>
    <n v="3"/>
    <d v="2021-02-05T00:00:00"/>
    <x v="1"/>
    <n v="2"/>
    <n v="6"/>
    <s v="Friday"/>
    <n v="20210211"/>
    <s v="DHL"/>
    <n v="1367.9999977350235"/>
    <n v="38"/>
    <n v="34.199999943375587"/>
    <n v="40"/>
    <n v="0.10000000149011611"/>
    <x v="33"/>
    <n v="26"/>
    <n v="12.985049050340091"/>
    <s v="Blondesddsl père et fils"/>
    <s v="Frédérique Citeaux"/>
    <s v="67000"/>
    <x v="0"/>
    <s v="France"/>
    <x v="1"/>
  </r>
  <r>
    <n v="10436"/>
    <s v="BLONP"/>
    <n v="64"/>
    <n v="3"/>
    <d v="2021-02-05T00:00:00"/>
    <x v="1"/>
    <n v="2"/>
    <n v="6"/>
    <s v="Friday"/>
    <n v="20210211"/>
    <s v="DHL"/>
    <n v="897.74999851360917"/>
    <n v="33.25"/>
    <n v="29.924999950453639"/>
    <n v="30"/>
    <n v="0.10000000149011611"/>
    <x v="58"/>
    <n v="12"/>
    <n v="21.348702933885775"/>
    <s v="Blondesddsl père et fils"/>
    <s v="Frédérique Citeaux"/>
    <s v="67000"/>
    <x v="0"/>
    <s v="France"/>
    <x v="1"/>
  </r>
  <r>
    <n v="10436"/>
    <s v="BLONP"/>
    <n v="75"/>
    <n v="3"/>
    <d v="2021-02-05T00:00:00"/>
    <x v="1"/>
    <n v="2"/>
    <n v="6"/>
    <s v="Friday"/>
    <n v="20210212"/>
    <s v="DHL"/>
    <n v="167.3999997228384"/>
    <n v="7.75"/>
    <n v="6.9749999884516001"/>
    <n v="24"/>
    <n v="0.10000000149011611"/>
    <x v="48"/>
    <n v="12"/>
    <n v="3.8495729671919596"/>
    <s v="Blondesddsl père et fils"/>
    <s v="Frédérique Citeaux"/>
    <s v="67000"/>
    <x v="0"/>
    <s v="France"/>
    <x v="6"/>
  </r>
  <r>
    <n v="10437"/>
    <s v="WARTH"/>
    <n v="53"/>
    <n v="8"/>
    <d v="2021-02-05T00:00:00"/>
    <x v="1"/>
    <n v="2"/>
    <n v="6"/>
    <s v="Friday"/>
    <n v="20210214"/>
    <s v="DHL Express"/>
    <n v="491.99999999999994"/>
    <n v="32.799999999999997"/>
    <n v="32.799999999999997"/>
    <n v="15"/>
    <n v="0"/>
    <x v="22"/>
    <n v="24"/>
    <n v="11.283141843590998"/>
    <s v="Wartian Herkku"/>
    <s v="Pirkko Koskitalo"/>
    <s v="90110"/>
    <x v="0"/>
    <s v="Finland"/>
    <x v="7"/>
  </r>
  <r>
    <n v="10438"/>
    <s v="TOMSP"/>
    <n v="19"/>
    <n v="3"/>
    <d v="2021-02-06T00:00:00"/>
    <x v="1"/>
    <n v="2"/>
    <n v="7"/>
    <s v="Saturday"/>
    <n v="20210214"/>
    <s v="DHL"/>
    <n v="110.39999958872795"/>
    <n v="9.1999999999999993"/>
    <n v="7.3599999725818632"/>
    <n v="15"/>
    <n v="0.20000000298023221"/>
    <x v="49"/>
    <n v="8"/>
    <n v="7.994614939930428"/>
    <s v="Toms Spezialitäten"/>
    <s v="Karin Josephs"/>
    <s v="44087"/>
    <x v="0"/>
    <s v="Germany"/>
    <x v="5"/>
  </r>
  <r>
    <n v="10438"/>
    <s v="TOMSP"/>
    <n v="34"/>
    <n v="3"/>
    <d v="2021-02-06T00:00:00"/>
    <x v="1"/>
    <n v="2"/>
    <n v="7"/>
    <s v="Saturday"/>
    <n v="20210214"/>
    <s v="DHL"/>
    <n v="223.99999916553497"/>
    <n v="14"/>
    <n v="11.199999958276749"/>
    <n v="20"/>
    <n v="0.20000000298023221"/>
    <x v="53"/>
    <n v="16"/>
    <n v="9.0738672986425506"/>
    <s v="Toms Spezialitäten"/>
    <s v="Karin Josephs"/>
    <s v="44087"/>
    <x v="0"/>
    <s v="Germany"/>
    <x v="6"/>
  </r>
  <r>
    <n v="10438"/>
    <s v="TOMSP"/>
    <n v="57"/>
    <n v="3"/>
    <d v="2021-02-06T00:00:00"/>
    <x v="1"/>
    <n v="2"/>
    <n v="7"/>
    <s v="Saturday"/>
    <n v="20210210"/>
    <s v="DHL"/>
    <n v="233.99999912828207"/>
    <n v="19.5"/>
    <n v="15.599999941885471"/>
    <n v="15"/>
    <n v="0.20000000298023221"/>
    <x v="8"/>
    <n v="26"/>
    <n v="13.98469118449494"/>
    <s v="Toms Spezialitäten"/>
    <s v="Karin Josephs"/>
    <s v="44087"/>
    <x v="0"/>
    <s v="Germany"/>
    <x v="1"/>
  </r>
  <r>
    <n v="10439"/>
    <s v="MEREP"/>
    <n v="12"/>
    <n v="6"/>
    <d v="2021-02-07T00:00:00"/>
    <x v="1"/>
    <n v="2"/>
    <n v="1"/>
    <s v="Sunday"/>
    <n v="20210210"/>
    <s v="UPS"/>
    <n v="570"/>
    <n v="38"/>
    <n v="38"/>
    <n v="15"/>
    <n v="0"/>
    <x v="36"/>
    <n v="5"/>
    <n v="30.407974809079235"/>
    <s v="Mère Paillarde"/>
    <s v="Jean Fresnière"/>
    <s v="H1J 1C3"/>
    <x v="1"/>
    <s v="Canada"/>
    <x v="0"/>
  </r>
  <r>
    <n v="10439"/>
    <s v="MEREP"/>
    <n v="16"/>
    <n v="6"/>
    <d v="2021-02-07T00:00:00"/>
    <x v="1"/>
    <n v="2"/>
    <n v="1"/>
    <s v="Sunday"/>
    <n v="20210210"/>
    <s v="UPS"/>
    <n v="279.2"/>
    <n v="17.45"/>
    <n v="17.45"/>
    <n v="16"/>
    <n v="0"/>
    <x v="19"/>
    <n v="7"/>
    <n v="12.75283918323947"/>
    <s v="Mère Paillarde"/>
    <s v="Jean Fresnière"/>
    <s v="H1J 1C3"/>
    <x v="1"/>
    <s v="Canada"/>
    <x v="5"/>
  </r>
  <r>
    <n v="10439"/>
    <s v="MEREP"/>
    <n v="64"/>
    <n v="6"/>
    <d v="2021-02-07T00:00:00"/>
    <x v="1"/>
    <n v="2"/>
    <n v="1"/>
    <s v="Sunday"/>
    <n v="20210210"/>
    <s v="UPS"/>
    <n v="199.5"/>
    <n v="33.25"/>
    <n v="33.25"/>
    <n v="6"/>
    <n v="0"/>
    <x v="58"/>
    <n v="12"/>
    <n v="21.348702933885775"/>
    <s v="Mère Paillarde"/>
    <s v="Jean Fresnière"/>
    <s v="H1J 1C3"/>
    <x v="1"/>
    <s v="Canada"/>
    <x v="1"/>
  </r>
  <r>
    <n v="10439"/>
    <s v="MEREP"/>
    <n v="74"/>
    <n v="6"/>
    <d v="2021-02-07T00:00:00"/>
    <x v="1"/>
    <n v="2"/>
    <n v="1"/>
    <s v="Sunday"/>
    <n v="20210228"/>
    <s v="UPS"/>
    <n v="300"/>
    <n v="10"/>
    <n v="10"/>
    <n v="30"/>
    <n v="0"/>
    <x v="17"/>
    <n v="4"/>
    <n v="5.405016256844287"/>
    <s v="Mère Paillarde"/>
    <s v="Jean Fresnière"/>
    <s v="H1J 1C3"/>
    <x v="1"/>
    <s v="Canada"/>
    <x v="2"/>
  </r>
  <r>
    <n v="10440"/>
    <s v="SAVEA"/>
    <n v="2"/>
    <n v="4"/>
    <d v="2021-02-10T00:00:00"/>
    <x v="1"/>
    <n v="2"/>
    <n v="4"/>
    <s v="Wednesday"/>
    <n v="20210228"/>
    <s v="DHL"/>
    <n v="726.74999490380287"/>
    <n v="19"/>
    <n v="16.149999886751175"/>
    <n v="45"/>
    <n v="0.15000000596046451"/>
    <x v="18"/>
    <n v="1"/>
    <n v="9.9064127385757743"/>
    <s v="Save-a-lot Markets"/>
    <s v="Jose Pavarotti"/>
    <s v="83720"/>
    <x v="1"/>
    <s v="USA"/>
    <x v="6"/>
  </r>
  <r>
    <n v="10440"/>
    <s v="SAVEA"/>
    <n v="16"/>
    <n v="4"/>
    <d v="2021-02-10T00:00:00"/>
    <x v="1"/>
    <n v="2"/>
    <n v="4"/>
    <s v="Wednesday"/>
    <n v="20210228"/>
    <s v="DHL"/>
    <n v="726.7924949035048"/>
    <n v="17.45"/>
    <n v="14.832499895989894"/>
    <n v="49"/>
    <n v="0.15000000596046451"/>
    <x v="19"/>
    <n v="7"/>
    <n v="12.75283918323947"/>
    <s v="Save-a-lot Markets"/>
    <s v="Jose Pavarotti"/>
    <s v="83720"/>
    <x v="1"/>
    <s v="USA"/>
    <x v="5"/>
  </r>
  <r>
    <n v="10440"/>
    <s v="SAVEA"/>
    <n v="29"/>
    <n v="4"/>
    <d v="2021-02-10T00:00:00"/>
    <x v="1"/>
    <n v="2"/>
    <n v="4"/>
    <s v="Wednesday"/>
    <n v="20210228"/>
    <s v="DHL"/>
    <n v="2525.3159822916987"/>
    <n v="123.79"/>
    <n v="105.22149926215411"/>
    <n v="24"/>
    <n v="0.15000000596046451"/>
    <x v="39"/>
    <n v="12"/>
    <n v="78.453085124436214"/>
    <s v="Save-a-lot Markets"/>
    <s v="Jose Pavarotti"/>
    <s v="83720"/>
    <x v="1"/>
    <s v="USA"/>
    <x v="7"/>
  </r>
  <r>
    <n v="10440"/>
    <s v="SAVEA"/>
    <n v="61"/>
    <n v="4"/>
    <d v="2021-02-10T00:00:00"/>
    <x v="1"/>
    <n v="2"/>
    <n v="4"/>
    <s v="Wednesday"/>
    <n v="20210314"/>
    <s v="DHL"/>
    <n v="2180.2499847114086"/>
    <n v="28.5"/>
    <n v="24.224999830126762"/>
    <n v="90"/>
    <n v="0.15000000596046451"/>
    <x v="75"/>
    <n v="29"/>
    <n v="10.457549197381082"/>
    <s v="Save-a-lot Markets"/>
    <s v="Jose Pavarotti"/>
    <s v="83720"/>
    <x v="1"/>
    <s v="USA"/>
    <x v="4"/>
  </r>
  <r>
    <n v="10441"/>
    <s v="OLDWO"/>
    <n v="27"/>
    <n v="3"/>
    <d v="2021-02-10T00:00:00"/>
    <x v="1"/>
    <n v="2"/>
    <n v="4"/>
    <s v="Wednesday"/>
    <n v="20210218"/>
    <s v="DHL"/>
    <n v="2195"/>
    <n v="43.9"/>
    <n v="43.9"/>
    <n v="50"/>
    <n v="0"/>
    <x v="24"/>
    <n v="11"/>
    <n v="33.234373496604114"/>
    <s v="Old World Delicatessen"/>
    <s v="Rene Phillips"/>
    <s v="99508"/>
    <x v="1"/>
    <s v="USA"/>
    <x v="5"/>
  </r>
  <r>
    <n v="10442"/>
    <s v="ERNSH"/>
    <n v="11"/>
    <n v="3"/>
    <d v="2021-02-11T00:00:00"/>
    <x v="1"/>
    <n v="2"/>
    <n v="5"/>
    <s v="Thursday"/>
    <n v="20210218"/>
    <s v="DHL"/>
    <n v="630"/>
    <n v="21"/>
    <n v="21"/>
    <n v="30"/>
    <n v="0"/>
    <x v="0"/>
    <n v="5"/>
    <n v="7.3815383533820462"/>
    <s v="Ernst Handel"/>
    <s v="Roland Mendel"/>
    <s v="8010"/>
    <x v="0"/>
    <s v="Austria"/>
    <x v="0"/>
  </r>
  <r>
    <n v="10442"/>
    <s v="ERNSH"/>
    <n v="54"/>
    <n v="3"/>
    <d v="2021-02-11T00:00:00"/>
    <x v="1"/>
    <n v="2"/>
    <n v="5"/>
    <s v="Thursday"/>
    <n v="20210218"/>
    <s v="DHL"/>
    <n v="596"/>
    <n v="7.45"/>
    <n v="7.45"/>
    <n v="80"/>
    <n v="0"/>
    <x v="55"/>
    <n v="25"/>
    <n v="5.7031720626915998"/>
    <s v="Ernst Handel"/>
    <s v="Roland Mendel"/>
    <s v="8010"/>
    <x v="0"/>
    <s v="Austria"/>
    <x v="7"/>
  </r>
  <r>
    <n v="10442"/>
    <s v="ERNSH"/>
    <n v="66"/>
    <n v="3"/>
    <d v="2021-02-11T00:00:00"/>
    <x v="1"/>
    <n v="2"/>
    <n v="5"/>
    <s v="Thursday"/>
    <n v="20210214"/>
    <s v="DHL"/>
    <n v="1020"/>
    <n v="17"/>
    <n v="17"/>
    <n v="60"/>
    <n v="0"/>
    <x v="61"/>
    <n v="2"/>
    <n v="4.7723602845439919"/>
    <s v="Ernst Handel"/>
    <s v="Roland Mendel"/>
    <s v="8010"/>
    <x v="0"/>
    <s v="Austria"/>
    <x v="4"/>
  </r>
  <r>
    <n v="10443"/>
    <s v="REGGC"/>
    <n v="11"/>
    <n v="8"/>
    <d v="2021-02-12T00:00:00"/>
    <x v="1"/>
    <n v="2"/>
    <n v="6"/>
    <s v="Friday"/>
    <n v="20210214"/>
    <s v="DHL Express"/>
    <n v="100.79999962449074"/>
    <n v="21"/>
    <n v="16.799999937415123"/>
    <n v="6"/>
    <n v="0.20000000298023221"/>
    <x v="0"/>
    <n v="5"/>
    <n v="7.3815383533820462"/>
    <s v="Reggiani Caseifici"/>
    <s v="Maurizio Moroni"/>
    <s v="42100"/>
    <x v="0"/>
    <s v="Italy"/>
    <x v="0"/>
  </r>
  <r>
    <n v="10443"/>
    <s v="REGGC"/>
    <n v="28"/>
    <n v="8"/>
    <d v="2021-02-12T00:00:00"/>
    <x v="1"/>
    <n v="2"/>
    <n v="6"/>
    <s v="Friday"/>
    <n v="20210221"/>
    <s v="DHL Express"/>
    <n v="547.20000000000005"/>
    <n v="45.6"/>
    <n v="45.6"/>
    <n v="12"/>
    <n v="0"/>
    <x v="44"/>
    <n v="12"/>
    <n v="23.763027335506571"/>
    <s v="Reggiani Caseifici"/>
    <s v="Maurizio Moroni"/>
    <s v="42100"/>
    <x v="0"/>
    <s v="Italy"/>
    <x v="2"/>
  </r>
  <r>
    <n v="10444"/>
    <s v="BERGS"/>
    <n v="17"/>
    <n v="3"/>
    <d v="2021-02-12T00:00:00"/>
    <x v="1"/>
    <n v="2"/>
    <n v="6"/>
    <s v="Friday"/>
    <n v="20210221"/>
    <s v="UPS"/>
    <n v="390"/>
    <n v="39"/>
    <n v="39"/>
    <n v="10"/>
    <n v="0"/>
    <x v="35"/>
    <n v="7"/>
    <n v="24.774912809223483"/>
    <s v="Berglunds snabbköp"/>
    <s v="Christina Berglund"/>
    <s v="S-958 22"/>
    <x v="0"/>
    <s v="Sweden"/>
    <x v="7"/>
  </r>
  <r>
    <n v="10444"/>
    <s v="BERGS"/>
    <n v="26"/>
    <n v="3"/>
    <d v="2021-02-12T00:00:00"/>
    <x v="1"/>
    <n v="2"/>
    <n v="6"/>
    <s v="Friday"/>
    <n v="20210221"/>
    <s v="UPS"/>
    <n v="468.45"/>
    <n v="31.23"/>
    <n v="31.23"/>
    <n v="15"/>
    <n v="0"/>
    <x v="68"/>
    <n v="11"/>
    <n v="12.929370209027901"/>
    <s v="Berglunds snabbköp"/>
    <s v="Christina Berglund"/>
    <s v="S-958 22"/>
    <x v="0"/>
    <s v="Sweden"/>
    <x v="5"/>
  </r>
  <r>
    <n v="10444"/>
    <s v="BERGS"/>
    <n v="35"/>
    <n v="3"/>
    <d v="2021-02-12T00:00:00"/>
    <x v="1"/>
    <n v="2"/>
    <n v="6"/>
    <s v="Friday"/>
    <n v="20210221"/>
    <s v="UPS"/>
    <n v="144"/>
    <n v="18"/>
    <n v="18"/>
    <n v="8"/>
    <n v="0"/>
    <x v="31"/>
    <n v="16"/>
    <n v="11.144616765926688"/>
    <s v="Berglunds snabbköp"/>
    <s v="Christina Berglund"/>
    <s v="S-958 22"/>
    <x v="0"/>
    <s v="Sweden"/>
    <x v="6"/>
  </r>
  <r>
    <n v="10444"/>
    <s v="BERGS"/>
    <n v="41"/>
    <n v="3"/>
    <d v="2021-02-12T00:00:00"/>
    <x v="1"/>
    <n v="2"/>
    <n v="6"/>
    <s v="Friday"/>
    <n v="20210220"/>
    <s v="UPS"/>
    <n v="289.5"/>
    <n v="9.65"/>
    <n v="9.65"/>
    <n v="30"/>
    <n v="0"/>
    <x v="5"/>
    <n v="19"/>
    <n v="6.0463867884479576"/>
    <s v="Berglunds snabbköp"/>
    <s v="Christina Berglund"/>
    <s v="S-958 22"/>
    <x v="0"/>
    <s v="Sweden"/>
    <x v="3"/>
  </r>
  <r>
    <n v="10445"/>
    <s v="BERGS"/>
    <n v="39"/>
    <n v="3"/>
    <d v="2021-02-13T00:00:00"/>
    <x v="1"/>
    <n v="2"/>
    <n v="7"/>
    <s v="Saturday"/>
    <n v="20210220"/>
    <s v="DHL Express"/>
    <n v="108"/>
    <n v="18"/>
    <n v="18"/>
    <n v="6"/>
    <n v="0"/>
    <x v="13"/>
    <n v="18"/>
    <n v="13.522215154598831"/>
    <s v="Berglunds snabbköp"/>
    <s v="Christina Berglund"/>
    <s v="S-958 22"/>
    <x v="0"/>
    <s v="Sweden"/>
    <x v="6"/>
  </r>
  <r>
    <n v="10445"/>
    <s v="BERGS"/>
    <n v="54"/>
    <n v="3"/>
    <d v="2021-02-13T00:00:00"/>
    <x v="1"/>
    <n v="2"/>
    <n v="7"/>
    <s v="Saturday"/>
    <n v="20210219"/>
    <s v="DHL Express"/>
    <n v="111.75"/>
    <n v="7.45"/>
    <n v="7.45"/>
    <n v="15"/>
    <n v="0"/>
    <x v="55"/>
    <n v="25"/>
    <n v="5.7031720626915998"/>
    <s v="Berglunds snabbköp"/>
    <s v="Christina Berglund"/>
    <s v="S-958 22"/>
    <x v="0"/>
    <s v="Sweden"/>
    <x v="7"/>
  </r>
  <r>
    <n v="10446"/>
    <s v="TOMSP"/>
    <n v="19"/>
    <n v="6"/>
    <d v="2021-02-14T00:00:00"/>
    <x v="1"/>
    <n v="2"/>
    <n v="1"/>
    <s v="Sunday"/>
    <n v="20210219"/>
    <s v="DHL Express"/>
    <n v="99.35999983549118"/>
    <n v="9.1999999999999993"/>
    <n v="8.2799999862909317"/>
    <n v="12"/>
    <n v="0.10000000149011611"/>
    <x v="49"/>
    <n v="8"/>
    <n v="7.994614939930428"/>
    <s v="Toms Spezialitäten"/>
    <s v="Karin Josephs"/>
    <s v="44087"/>
    <x v="0"/>
    <s v="Germany"/>
    <x v="5"/>
  </r>
  <r>
    <n v="10446"/>
    <s v="TOMSP"/>
    <n v="24"/>
    <n v="6"/>
    <d v="2021-02-14T00:00:00"/>
    <x v="1"/>
    <n v="2"/>
    <n v="1"/>
    <s v="Sunday"/>
    <n v="20210219"/>
    <s v="DHL Express"/>
    <n v="80.999999865889549"/>
    <n v="4.5"/>
    <n v="4.0499999932944775"/>
    <n v="20"/>
    <n v="0.10000000149011611"/>
    <x v="15"/>
    <n v="10"/>
    <n v="2.1230577042655105"/>
    <s v="Toms Spezialitäten"/>
    <s v="Karin Josephs"/>
    <s v="44087"/>
    <x v="0"/>
    <s v="Germany"/>
    <x v="6"/>
  </r>
  <r>
    <n v="10446"/>
    <s v="TOMSP"/>
    <n v="31"/>
    <n v="6"/>
    <d v="2021-02-14T00:00:00"/>
    <x v="1"/>
    <n v="2"/>
    <n v="1"/>
    <s v="Sunday"/>
    <n v="20210219"/>
    <s v="DHL Express"/>
    <n v="33.749999944120646"/>
    <n v="12.5"/>
    <n v="11.249999981373549"/>
    <n v="3"/>
    <n v="0.10000000149011611"/>
    <x v="12"/>
    <n v="14"/>
    <n v="8.9210025428745876"/>
    <s v="Toms Spezialitäten"/>
    <s v="Karin Josephs"/>
    <s v="44087"/>
    <x v="0"/>
    <s v="Germany"/>
    <x v="0"/>
  </r>
  <r>
    <n v="10446"/>
    <s v="TOMSP"/>
    <n v="52"/>
    <n v="6"/>
    <d v="2021-02-14T00:00:00"/>
    <x v="1"/>
    <n v="2"/>
    <n v="1"/>
    <s v="Sunday"/>
    <n v="20210307"/>
    <s v="DHL Express"/>
    <n v="94.499999843537807"/>
    <n v="7"/>
    <n v="6.2999999895691872"/>
    <n v="15"/>
    <n v="0.10000000149011611"/>
    <x v="65"/>
    <n v="24"/>
    <n v="2.7531089859539"/>
    <s v="Toms Spezialitäten"/>
    <s v="Karin Josephs"/>
    <s v="44087"/>
    <x v="0"/>
    <s v="Germany"/>
    <x v="1"/>
  </r>
  <r>
    <n v="10447"/>
    <s v="RICAR"/>
    <n v="19"/>
    <n v="4"/>
    <d v="2021-02-14T00:00:00"/>
    <x v="1"/>
    <n v="2"/>
    <n v="1"/>
    <s v="Sunday"/>
    <n v="20210307"/>
    <s v="DHL"/>
    <n v="368"/>
    <n v="9.1999999999999993"/>
    <n v="9.1999999999999993"/>
    <n v="40"/>
    <n v="0"/>
    <x v="49"/>
    <n v="8"/>
    <n v="7.994614939930428"/>
    <s v="Ricardo Adocicados"/>
    <s v="Janete Limeira"/>
    <s v="02389-890"/>
    <x v="1"/>
    <s v="Brazil"/>
    <x v="5"/>
  </r>
  <r>
    <n v="10447"/>
    <s v="RICAR"/>
    <n v="65"/>
    <n v="4"/>
    <d v="2021-02-14T00:00:00"/>
    <x v="1"/>
    <n v="2"/>
    <n v="1"/>
    <s v="Sunday"/>
    <n v="20210307"/>
    <s v="DHL"/>
    <n v="736.75"/>
    <n v="21.05"/>
    <n v="21.05"/>
    <n v="35"/>
    <n v="0"/>
    <x v="6"/>
    <n v="2"/>
    <n v="12.356901002694999"/>
    <s v="Ricardo Adocicados"/>
    <s v="Janete Limeira"/>
    <s v="02389-890"/>
    <x v="1"/>
    <s v="Brazil"/>
    <x v="4"/>
  </r>
  <r>
    <n v="10447"/>
    <s v="RICAR"/>
    <n v="71"/>
    <n v="4"/>
    <d v="2021-02-14T00:00:00"/>
    <x v="1"/>
    <n v="2"/>
    <n v="1"/>
    <s v="Sunday"/>
    <n v="20210224"/>
    <s v="DHL"/>
    <n v="43"/>
    <n v="21.5"/>
    <n v="21.5"/>
    <n v="2"/>
    <n v="0"/>
    <x v="42"/>
    <n v="15"/>
    <n v="15.813450604529082"/>
    <s v="Ricardo Adocicados"/>
    <s v="Janete Limeira"/>
    <s v="02389-890"/>
    <x v="1"/>
    <s v="Brazil"/>
    <x v="0"/>
  </r>
  <r>
    <n v="10448"/>
    <s v="RANCH"/>
    <n v="26"/>
    <n v="4"/>
    <d v="2021-02-17T00:00:00"/>
    <x v="1"/>
    <n v="2"/>
    <n v="4"/>
    <s v="Wednesday"/>
    <n v="20210224"/>
    <s v="DHL"/>
    <n v="187.38"/>
    <n v="31.23"/>
    <n v="31.23"/>
    <n v="6"/>
    <n v="0"/>
    <x v="68"/>
    <n v="11"/>
    <n v="12.929370209027901"/>
    <s v="Rancho grande"/>
    <s v="Sergio Gutiérrez"/>
    <s v="1010"/>
    <x v="1"/>
    <n v="0"/>
    <x v="5"/>
  </r>
  <r>
    <n v="10448"/>
    <s v="RANCH"/>
    <n v="40"/>
    <n v="4"/>
    <d v="2021-02-17T00:00:00"/>
    <x v="1"/>
    <n v="2"/>
    <n v="4"/>
    <s v="Wednesday"/>
    <n v="20210227"/>
    <s v="DHL"/>
    <n v="368"/>
    <n v="18.399999999999999"/>
    <n v="18.399999999999999"/>
    <n v="20"/>
    <n v="0"/>
    <x v="37"/>
    <n v="19"/>
    <n v="11.939905659925371"/>
    <s v="Rancho grande"/>
    <s v="Sergio Gutiérrez"/>
    <s v="1010"/>
    <x v="1"/>
    <n v="0"/>
    <x v="3"/>
  </r>
  <r>
    <n v="10449"/>
    <s v="BLONP"/>
    <n v="10"/>
    <n v="3"/>
    <d v="2021-02-18T00:00:00"/>
    <x v="1"/>
    <n v="2"/>
    <n v="5"/>
    <s v="Thursday"/>
    <n v="20210227"/>
    <s v="DHL"/>
    <n v="434"/>
    <n v="31"/>
    <n v="31"/>
    <n v="14"/>
    <n v="0"/>
    <x v="41"/>
    <n v="4"/>
    <n v="11.047328272500083"/>
    <s v="Blondesddsl père et fils"/>
    <s v="Frédérique Citeaux"/>
    <s v="67000"/>
    <x v="0"/>
    <s v="France"/>
    <x v="3"/>
  </r>
  <r>
    <n v="10449"/>
    <s v="BLONP"/>
    <n v="52"/>
    <n v="3"/>
    <d v="2021-02-18T00:00:00"/>
    <x v="1"/>
    <n v="2"/>
    <n v="5"/>
    <s v="Thursday"/>
    <n v="20210227"/>
    <s v="DHL"/>
    <n v="140"/>
    <n v="7"/>
    <n v="7"/>
    <n v="20"/>
    <n v="0"/>
    <x v="65"/>
    <n v="24"/>
    <n v="2.7531089859539"/>
    <s v="Blondesddsl père et fils"/>
    <s v="Frédérique Citeaux"/>
    <s v="67000"/>
    <x v="0"/>
    <s v="France"/>
    <x v="1"/>
  </r>
  <r>
    <n v="10449"/>
    <s v="BLONP"/>
    <n v="62"/>
    <n v="3"/>
    <d v="2021-02-18T00:00:00"/>
    <x v="1"/>
    <n v="2"/>
    <n v="5"/>
    <s v="Thursday"/>
    <n v="20210311"/>
    <s v="DHL"/>
    <n v="1725.5"/>
    <n v="49.3"/>
    <n v="49.3"/>
    <n v="35"/>
    <n v="0"/>
    <x v="29"/>
    <n v="29"/>
    <n v="34.868075459270003"/>
    <s v="Blondesddsl père et fils"/>
    <s v="Frédérique Citeaux"/>
    <s v="67000"/>
    <x v="0"/>
    <s v="France"/>
    <x v="5"/>
  </r>
  <r>
    <n v="10450"/>
    <s v="VICTE"/>
    <n v="10"/>
    <n v="8"/>
    <d v="2021-02-19T00:00:00"/>
    <x v="1"/>
    <n v="2"/>
    <n v="6"/>
    <s v="Friday"/>
    <n v="20210311"/>
    <s v="DHL"/>
    <n v="495.99999815225601"/>
    <n v="31"/>
    <n v="24.799999907612801"/>
    <n v="20"/>
    <n v="0.20000000298023221"/>
    <x v="41"/>
    <n v="4"/>
    <n v="11.047328272500083"/>
    <s v="Victuailles en stock"/>
    <s v="Mary Saveley"/>
    <s v="69004"/>
    <x v="0"/>
    <s v="France"/>
    <x v="3"/>
  </r>
  <r>
    <n v="10450"/>
    <s v="VICTE"/>
    <n v="54"/>
    <n v="8"/>
    <d v="2021-02-19T00:00:00"/>
    <x v="1"/>
    <n v="2"/>
    <n v="6"/>
    <s v="Friday"/>
    <n v="20210312"/>
    <s v="DHL"/>
    <n v="35.759999866783623"/>
    <n v="7.45"/>
    <n v="5.9599999777972705"/>
    <n v="6"/>
    <n v="0.20000000298023221"/>
    <x v="55"/>
    <n v="25"/>
    <n v="5.7031720626915998"/>
    <s v="Victuailles en stock"/>
    <s v="Mary Saveley"/>
    <s v="69004"/>
    <x v="0"/>
    <s v="France"/>
    <x v="7"/>
  </r>
  <r>
    <n v="10451"/>
    <s v="QUICK"/>
    <n v="55"/>
    <n v="4"/>
    <d v="2021-02-19T00:00:00"/>
    <x v="1"/>
    <n v="2"/>
    <n v="6"/>
    <s v="Friday"/>
    <n v="20210312"/>
    <s v="UPS"/>
    <n v="2591.9999957084656"/>
    <n v="24"/>
    <n v="21.599999964237213"/>
    <n v="120"/>
    <n v="0.10000000149011611"/>
    <x v="16"/>
    <n v="25"/>
    <n v="18.144678468561601"/>
    <s v="QUICK-Stop"/>
    <s v="Horst Kloss"/>
    <s v="01307"/>
    <x v="0"/>
    <s v="Germany"/>
    <x v="7"/>
  </r>
  <r>
    <n v="10451"/>
    <s v="QUICK"/>
    <n v="64"/>
    <n v="4"/>
    <d v="2021-02-19T00:00:00"/>
    <x v="1"/>
    <n v="2"/>
    <n v="6"/>
    <s v="Friday"/>
    <n v="20210312"/>
    <s v="UPS"/>
    <n v="1047.3749982658774"/>
    <n v="33.25"/>
    <n v="29.924999950453639"/>
    <n v="35"/>
    <n v="0.10000000149011611"/>
    <x v="58"/>
    <n v="12"/>
    <n v="21.348702933885775"/>
    <s v="QUICK-Stop"/>
    <s v="Horst Kloss"/>
    <s v="01307"/>
    <x v="0"/>
    <s v="Germany"/>
    <x v="1"/>
  </r>
  <r>
    <n v="10451"/>
    <s v="QUICK"/>
    <n v="65"/>
    <n v="4"/>
    <d v="2021-02-19T00:00:00"/>
    <x v="1"/>
    <n v="2"/>
    <n v="6"/>
    <s v="Friday"/>
    <n v="20210312"/>
    <s v="UPS"/>
    <n v="530.45999912172556"/>
    <n v="21.05"/>
    <n v="18.944999968633056"/>
    <n v="28"/>
    <n v="0.10000000149011611"/>
    <x v="6"/>
    <n v="2"/>
    <n v="12.356901002694999"/>
    <s v="QUICK-Stop"/>
    <s v="Horst Kloss"/>
    <s v="01307"/>
    <x v="0"/>
    <s v="Germany"/>
    <x v="4"/>
  </r>
  <r>
    <n v="10451"/>
    <s v="QUICK"/>
    <n v="77"/>
    <n v="4"/>
    <d v="2021-02-19T00:00:00"/>
    <x v="1"/>
    <n v="2"/>
    <n v="6"/>
    <s v="Friday"/>
    <n v="20210226"/>
    <s v="UPS"/>
    <n v="643.49999893456697"/>
    <n v="13"/>
    <n v="11.69999998062849"/>
    <n v="55"/>
    <n v="0.10000000149011611"/>
    <x v="23"/>
    <n v="12"/>
    <n v="9.7871799999999993"/>
    <s v="QUICK-Stop"/>
    <s v="Horst Kloss"/>
    <s v="01307"/>
    <x v="0"/>
    <s v="Germany"/>
    <x v="4"/>
  </r>
  <r>
    <n v="10452"/>
    <s v="SAVEA"/>
    <n v="28"/>
    <n v="8"/>
    <d v="2021-02-20T00:00:00"/>
    <x v="1"/>
    <n v="2"/>
    <n v="7"/>
    <s v="Saturday"/>
    <n v="20210226"/>
    <s v="DHL Express"/>
    <n v="684"/>
    <n v="45.6"/>
    <n v="45.6"/>
    <n v="15"/>
    <n v="0"/>
    <x v="44"/>
    <n v="12"/>
    <n v="23.763027335506571"/>
    <s v="Save-a-lot Markets"/>
    <s v="Jose Pavarotti"/>
    <s v="83720"/>
    <x v="1"/>
    <s v="USA"/>
    <x v="2"/>
  </r>
  <r>
    <n v="10452"/>
    <s v="SAVEA"/>
    <n v="44"/>
    <n v="8"/>
    <d v="2021-02-20T00:00:00"/>
    <x v="1"/>
    <n v="2"/>
    <n v="7"/>
    <s v="Saturday"/>
    <n v="20210226"/>
    <s v="DHL Express"/>
    <n v="1847.7499985508618"/>
    <n v="19.45"/>
    <n v="18.477499985508619"/>
    <n v="100"/>
    <n v="5.000000074505806E-2"/>
    <x v="45"/>
    <n v="20"/>
    <n v="10.842050263532254"/>
    <s v="Save-a-lot Markets"/>
    <s v="Jose Pavarotti"/>
    <s v="83720"/>
    <x v="1"/>
    <s v="USA"/>
    <x v="4"/>
  </r>
  <r>
    <n v="10453"/>
    <s v="AROUT"/>
    <n v="48"/>
    <n v="1"/>
    <d v="2021-02-21T00:00:00"/>
    <x v="1"/>
    <n v="2"/>
    <n v="1"/>
    <s v="Sunday"/>
    <n v="20210226"/>
    <s v="DHL"/>
    <n v="172.12499971501529"/>
    <n v="12.75"/>
    <n v="11.474999981001019"/>
    <n v="15"/>
    <n v="0.10000000149011611"/>
    <x v="74"/>
    <n v="22"/>
    <n v="8.7212588249999996"/>
    <s v="Around the Horn"/>
    <s v="Thomas Hardy"/>
    <s v="WA1 1DP"/>
    <x v="0"/>
    <s v="UK"/>
    <x v="5"/>
  </r>
  <r>
    <n v="10453"/>
    <s v="AROUT"/>
    <n v="70"/>
    <n v="1"/>
    <d v="2021-02-21T00:00:00"/>
    <x v="1"/>
    <n v="2"/>
    <n v="1"/>
    <s v="Sunday"/>
    <n v="20210225"/>
    <s v="DHL"/>
    <n v="337.49999944120646"/>
    <n v="15"/>
    <n v="13.499999977648258"/>
    <n v="25"/>
    <n v="0.10000000149011611"/>
    <x v="30"/>
    <n v="7"/>
    <n v="4.3219663299234155"/>
    <s v="Around the Horn"/>
    <s v="Thomas Hardy"/>
    <s v="WA1 1DP"/>
    <x v="0"/>
    <s v="UK"/>
    <x v="6"/>
  </r>
  <r>
    <n v="10454"/>
    <s v="LAMAI"/>
    <n v="16"/>
    <n v="4"/>
    <d v="2021-02-21T00:00:00"/>
    <x v="1"/>
    <n v="2"/>
    <n v="1"/>
    <s v="Sunday"/>
    <n v="20210225"/>
    <s v="UPS"/>
    <n v="279.19999895989895"/>
    <n v="17.45"/>
    <n v="13.959999947994948"/>
    <n v="20"/>
    <n v="0.20000000298023221"/>
    <x v="19"/>
    <n v="7"/>
    <n v="12.75283918323947"/>
    <s v="La maison d'Asie"/>
    <s v="Annette Roulet"/>
    <s v="31000"/>
    <x v="0"/>
    <s v="France"/>
    <x v="5"/>
  </r>
  <r>
    <n v="10454"/>
    <s v="LAMAI"/>
    <n v="33"/>
    <n v="4"/>
    <d v="2021-02-21T00:00:00"/>
    <x v="1"/>
    <n v="2"/>
    <n v="1"/>
    <s v="Sunday"/>
    <n v="20210225"/>
    <s v="UPS"/>
    <n v="39.999999850988388"/>
    <n v="2.5"/>
    <n v="1.9999999925494194"/>
    <n v="20"/>
    <n v="0.20000000298023221"/>
    <x v="10"/>
    <n v="15"/>
    <n v="1.3985746153494198"/>
    <s v="La maison d'Asie"/>
    <s v="Annette Roulet"/>
    <s v="31000"/>
    <x v="0"/>
    <s v="France"/>
    <x v="0"/>
  </r>
  <r>
    <n v="10454"/>
    <s v="LAMAI"/>
    <n v="46"/>
    <n v="4"/>
    <d v="2021-02-21T00:00:00"/>
    <x v="1"/>
    <n v="2"/>
    <n v="1"/>
    <s v="Sunday"/>
    <n v="20210303"/>
    <s v="UPS"/>
    <n v="95.999999642372131"/>
    <n v="12"/>
    <n v="9.5999999642372131"/>
    <n v="10"/>
    <n v="0.20000000298023221"/>
    <x v="54"/>
    <n v="21"/>
    <n v="5.504627786254181"/>
    <s v="La maison d'Asie"/>
    <s v="Annette Roulet"/>
    <s v="31000"/>
    <x v="0"/>
    <s v="France"/>
    <x v="3"/>
  </r>
  <r>
    <n v="10455"/>
    <s v="WARTH"/>
    <n v="39"/>
    <n v="8"/>
    <d v="2021-02-24T00:00:00"/>
    <x v="1"/>
    <n v="2"/>
    <n v="4"/>
    <s v="Wednesday"/>
    <n v="20210303"/>
    <s v="DHL"/>
    <n v="360"/>
    <n v="18"/>
    <n v="18"/>
    <n v="20"/>
    <n v="0"/>
    <x v="13"/>
    <n v="18"/>
    <n v="13.522215154598831"/>
    <s v="Wartian Herkku"/>
    <s v="Pirkko Koskitalo"/>
    <s v="90110"/>
    <x v="0"/>
    <s v="Finland"/>
    <x v="6"/>
  </r>
  <r>
    <n v="10455"/>
    <s v="WARTH"/>
    <n v="53"/>
    <n v="8"/>
    <d v="2021-02-24T00:00:00"/>
    <x v="1"/>
    <n v="2"/>
    <n v="4"/>
    <s v="Wednesday"/>
    <n v="20210303"/>
    <s v="DHL"/>
    <n v="1639.9999999999998"/>
    <n v="32.799999999999997"/>
    <n v="32.799999999999997"/>
    <n v="50"/>
    <n v="0"/>
    <x v="22"/>
    <n v="24"/>
    <n v="11.283141843590998"/>
    <s v="Wartian Herkku"/>
    <s v="Pirkko Koskitalo"/>
    <s v="90110"/>
    <x v="0"/>
    <s v="Finland"/>
    <x v="7"/>
  </r>
  <r>
    <n v="10455"/>
    <s v="WARTH"/>
    <n v="61"/>
    <n v="8"/>
    <d v="2021-02-24T00:00:00"/>
    <x v="1"/>
    <n v="2"/>
    <n v="4"/>
    <s v="Wednesday"/>
    <n v="20210303"/>
    <s v="DHL"/>
    <n v="712.5"/>
    <n v="28.5"/>
    <n v="28.5"/>
    <n v="25"/>
    <n v="0"/>
    <x v="75"/>
    <n v="29"/>
    <n v="10.457549197381082"/>
    <s v="Wartian Herkku"/>
    <s v="Pirkko Koskitalo"/>
    <s v="90110"/>
    <x v="0"/>
    <s v="Finland"/>
    <x v="4"/>
  </r>
  <r>
    <n v="10455"/>
    <s v="WARTH"/>
    <n v="71"/>
    <n v="8"/>
    <d v="2021-02-24T00:00:00"/>
    <x v="1"/>
    <n v="2"/>
    <n v="4"/>
    <s v="Wednesday"/>
    <n v="20210228"/>
    <s v="DHL"/>
    <n v="645"/>
    <n v="21.5"/>
    <n v="21.5"/>
    <n v="30"/>
    <n v="0"/>
    <x v="42"/>
    <n v="15"/>
    <n v="15.813450604529082"/>
    <s v="Wartian Herkku"/>
    <s v="Pirkko Koskitalo"/>
    <s v="90110"/>
    <x v="0"/>
    <s v="Finland"/>
    <x v="0"/>
  </r>
  <r>
    <n v="10456"/>
    <s v="KOENE"/>
    <n v="21"/>
    <n v="8"/>
    <d v="2021-02-25T00:00:00"/>
    <x v="1"/>
    <n v="2"/>
    <n v="5"/>
    <s v="Thursday"/>
    <n v="20210228"/>
    <s v="DHL"/>
    <n v="339.99999761581421"/>
    <n v="10"/>
    <n v="8.4999999403953552"/>
    <n v="40"/>
    <n v="0.15000000596046451"/>
    <x v="27"/>
    <n v="8"/>
    <n v="8.5451596278118238"/>
    <s v="Königlich Essen"/>
    <s v="Philip Cramer"/>
    <s v="14776"/>
    <x v="0"/>
    <s v="Germany"/>
    <x v="5"/>
  </r>
  <r>
    <n v="10456"/>
    <s v="KOENE"/>
    <n v="49"/>
    <n v="8"/>
    <d v="2021-02-25T00:00:00"/>
    <x v="1"/>
    <n v="2"/>
    <n v="5"/>
    <s v="Thursday"/>
    <n v="20210303"/>
    <s v="DHL"/>
    <n v="356.99999749660492"/>
    <n v="20"/>
    <n v="16.99999988079071"/>
    <n v="21"/>
    <n v="0.15000000596046451"/>
    <x v="14"/>
    <n v="23"/>
    <n v="12.545683485741497"/>
    <s v="Königlich Essen"/>
    <s v="Philip Cramer"/>
    <s v="14776"/>
    <x v="0"/>
    <s v="Germany"/>
    <x v="5"/>
  </r>
  <r>
    <n v="10457"/>
    <s v="KOENE"/>
    <n v="59"/>
    <n v="2"/>
    <d v="2021-02-25T00:00:00"/>
    <x v="1"/>
    <n v="2"/>
    <n v="5"/>
    <s v="Thursday"/>
    <n v="20210304"/>
    <s v="DHL Express"/>
    <n v="1980"/>
    <n v="55"/>
    <n v="55"/>
    <n v="36"/>
    <n v="0"/>
    <x v="21"/>
    <n v="28"/>
    <n v="29.299646906924384"/>
    <s v="Königlich Essen"/>
    <s v="Philip Cramer"/>
    <s v="14776"/>
    <x v="0"/>
    <s v="Germany"/>
    <x v="0"/>
  </r>
  <r>
    <n v="10458"/>
    <s v="SUPRD"/>
    <n v="26"/>
    <n v="7"/>
    <d v="2021-02-26T00:00:00"/>
    <x v="1"/>
    <n v="2"/>
    <n v="6"/>
    <s v="Friday"/>
    <n v="20210304"/>
    <s v="UPS"/>
    <n v="936.9"/>
    <n v="31.23"/>
    <n v="31.23"/>
    <n v="30"/>
    <n v="0"/>
    <x v="68"/>
    <n v="11"/>
    <n v="12.929370209027901"/>
    <s v="Suprêmes délices"/>
    <s v="Pascale Cartrain"/>
    <s v="B-6000"/>
    <x v="0"/>
    <s v="Belgium"/>
    <x v="5"/>
  </r>
  <r>
    <n v="10458"/>
    <s v="SUPRD"/>
    <n v="28"/>
    <n v="7"/>
    <d v="2021-02-26T00:00:00"/>
    <x v="1"/>
    <n v="2"/>
    <n v="6"/>
    <s v="Friday"/>
    <n v="20210304"/>
    <s v="UPS"/>
    <n v="1368"/>
    <n v="45.6"/>
    <n v="45.6"/>
    <n v="30"/>
    <n v="0"/>
    <x v="44"/>
    <n v="12"/>
    <n v="23.763027335506571"/>
    <s v="Suprêmes délices"/>
    <s v="Pascale Cartrain"/>
    <s v="B-6000"/>
    <x v="0"/>
    <s v="Belgium"/>
    <x v="2"/>
  </r>
  <r>
    <n v="10458"/>
    <s v="SUPRD"/>
    <n v="43"/>
    <n v="7"/>
    <d v="2021-02-26T00:00:00"/>
    <x v="1"/>
    <n v="2"/>
    <n v="6"/>
    <s v="Friday"/>
    <n v="20210304"/>
    <s v="UPS"/>
    <n v="920"/>
    <n v="46"/>
    <n v="46"/>
    <n v="20"/>
    <n v="0"/>
    <x v="40"/>
    <n v="20"/>
    <n v="33.719701744549674"/>
    <s v="Suprêmes délices"/>
    <s v="Pascale Cartrain"/>
    <s v="B-6000"/>
    <x v="0"/>
    <s v="Belgium"/>
    <x v="6"/>
  </r>
  <r>
    <n v="10458"/>
    <s v="SUPRD"/>
    <n v="56"/>
    <n v="7"/>
    <d v="2021-02-26T00:00:00"/>
    <x v="1"/>
    <n v="2"/>
    <n v="6"/>
    <s v="Friday"/>
    <n v="20210304"/>
    <s v="UPS"/>
    <n v="570"/>
    <n v="38"/>
    <n v="38"/>
    <n v="15"/>
    <n v="0"/>
    <x v="33"/>
    <n v="26"/>
    <n v="12.985049050340091"/>
    <s v="Suprêmes délices"/>
    <s v="Pascale Cartrain"/>
    <s v="B-6000"/>
    <x v="0"/>
    <s v="Belgium"/>
    <x v="1"/>
  </r>
  <r>
    <n v="10458"/>
    <s v="SUPRD"/>
    <n v="71"/>
    <n v="7"/>
    <d v="2021-02-26T00:00:00"/>
    <x v="1"/>
    <n v="2"/>
    <n v="6"/>
    <s v="Friday"/>
    <n v="20210228"/>
    <s v="UPS"/>
    <n v="1075"/>
    <n v="21.5"/>
    <n v="21.5"/>
    <n v="50"/>
    <n v="0"/>
    <x v="42"/>
    <n v="15"/>
    <n v="15.813450604529082"/>
    <s v="Suprêmes délices"/>
    <s v="Pascale Cartrain"/>
    <s v="B-6000"/>
    <x v="0"/>
    <s v="Belgium"/>
    <x v="0"/>
  </r>
  <r>
    <n v="10459"/>
    <s v="VICTE"/>
    <n v="7"/>
    <n v="4"/>
    <d v="2021-02-27T00:00:00"/>
    <x v="1"/>
    <n v="2"/>
    <n v="7"/>
    <s v="Saturday"/>
    <n v="20210228"/>
    <s v="DHL"/>
    <n v="455.99999964237213"/>
    <n v="30"/>
    <n v="28.499999977648258"/>
    <n v="16"/>
    <n v="5.000000074505806E-2"/>
    <x v="32"/>
    <n v="3"/>
    <n v="16.995648153812226"/>
    <s v="Victuailles en stock"/>
    <s v="Mary Saveley"/>
    <s v="69004"/>
    <x v="0"/>
    <s v="France"/>
    <x v="2"/>
  </r>
  <r>
    <n v="10459"/>
    <s v="VICTE"/>
    <n v="46"/>
    <n v="4"/>
    <d v="2021-02-27T00:00:00"/>
    <x v="1"/>
    <n v="2"/>
    <n v="7"/>
    <s v="Saturday"/>
    <n v="20210228"/>
    <s v="DHL"/>
    <n v="227.99999982118607"/>
    <n v="12"/>
    <n v="11.399999991059303"/>
    <n v="20"/>
    <n v="5.000000074505806E-2"/>
    <x v="54"/>
    <n v="21"/>
    <n v="5.504627786254181"/>
    <s v="Victuailles en stock"/>
    <s v="Mary Saveley"/>
    <s v="69004"/>
    <x v="0"/>
    <s v="France"/>
    <x v="3"/>
  </r>
  <r>
    <n v="10459"/>
    <s v="VICTE"/>
    <n v="72"/>
    <n v="4"/>
    <d v="2021-02-27T00:00:00"/>
    <x v="1"/>
    <n v="2"/>
    <n v="7"/>
    <s v="Saturday"/>
    <n v="20210303"/>
    <s v="DHL"/>
    <n v="1392"/>
    <n v="34.799999999999997"/>
    <n v="34.799999999999997"/>
    <n v="40"/>
    <n v="0"/>
    <x v="2"/>
    <n v="14"/>
    <n v="14.902797245173618"/>
    <s v="Victuailles en stock"/>
    <s v="Mary Saveley"/>
    <s v="69004"/>
    <x v="0"/>
    <s v="France"/>
    <x v="0"/>
  </r>
  <r>
    <n v="10460"/>
    <s v="FOLKO"/>
    <n v="68"/>
    <n v="8"/>
    <d v="2021-02-28T00:00:00"/>
    <x v="1"/>
    <n v="2"/>
    <n v="1"/>
    <s v="Sunday"/>
    <n v="20210303"/>
    <s v="DHL Express"/>
    <n v="196.875"/>
    <n v="12.5"/>
    <n v="9.375"/>
    <n v="21"/>
    <n v="0.25"/>
    <x v="56"/>
    <n v="8"/>
    <n v="9.881917469522989"/>
    <s v="Folk och fä HB"/>
    <s v="Maria Larsson"/>
    <s v="S-844 67"/>
    <x v="0"/>
    <s v="Sweden"/>
    <x v="5"/>
  </r>
  <r>
    <n v="10460"/>
    <s v="FOLKO"/>
    <n v="75"/>
    <n v="8"/>
    <d v="2021-02-28T00:00:00"/>
    <x v="1"/>
    <n v="2"/>
    <n v="1"/>
    <s v="Sunday"/>
    <n v="20210305"/>
    <s v="DHL Express"/>
    <n v="23.25"/>
    <n v="7.75"/>
    <n v="5.8125"/>
    <n v="4"/>
    <n v="0.25"/>
    <x v="48"/>
    <n v="12"/>
    <n v="3.8495729671919596"/>
    <s v="Folk och fä HB"/>
    <s v="Maria Larsson"/>
    <s v="S-844 67"/>
    <x v="0"/>
    <s v="Sweden"/>
    <x v="6"/>
  </r>
  <r>
    <n v="10461"/>
    <s v="LILAS"/>
    <n v="21"/>
    <n v="1"/>
    <d v="2021-02-28T00:00:00"/>
    <x v="1"/>
    <n v="2"/>
    <n v="1"/>
    <s v="Sunday"/>
    <n v="20210305"/>
    <s v="UPS"/>
    <n v="300"/>
    <n v="10"/>
    <n v="7.5"/>
    <n v="40"/>
    <n v="0.25"/>
    <x v="27"/>
    <n v="8"/>
    <n v="8.5451596278118238"/>
    <s v="LILA-Supermercado"/>
    <s v="Carlos González"/>
    <s v="3508"/>
    <x v="1"/>
    <s v="Venezuela"/>
    <x v="5"/>
  </r>
  <r>
    <n v="10461"/>
    <s v="LILAS"/>
    <n v="30"/>
    <n v="1"/>
    <d v="2021-02-28T00:00:00"/>
    <x v="1"/>
    <n v="2"/>
    <n v="1"/>
    <s v="Sunday"/>
    <n v="20210305"/>
    <s v="UPS"/>
    <n v="543.69000000000005"/>
    <n v="25.89"/>
    <n v="19.4175"/>
    <n v="28"/>
    <n v="0.25"/>
    <x v="34"/>
    <n v="13"/>
    <n v="15.141134761320492"/>
    <s v="LILA-Supermercado"/>
    <s v="Carlos González"/>
    <s v="3508"/>
    <x v="1"/>
    <s v="Venezuela"/>
    <x v="3"/>
  </r>
  <r>
    <n v="10461"/>
    <s v="LILAS"/>
    <n v="55"/>
    <n v="1"/>
    <d v="2021-02-28T00:00:00"/>
    <x v="1"/>
    <n v="2"/>
    <n v="1"/>
    <s v="Sunday"/>
    <n v="20210318"/>
    <s v="UPS"/>
    <n v="1080"/>
    <n v="24"/>
    <n v="18"/>
    <n v="60"/>
    <n v="0.25"/>
    <x v="16"/>
    <n v="25"/>
    <n v="18.144678468561601"/>
    <s v="LILA-Supermercado"/>
    <s v="Carlos González"/>
    <s v="3508"/>
    <x v="1"/>
    <s v="Venezuela"/>
    <x v="7"/>
  </r>
  <r>
    <n v="10462"/>
    <s v="CONSH"/>
    <n v="13"/>
    <n v="2"/>
    <d v="2021-03-03T00:00:00"/>
    <x v="1"/>
    <n v="3"/>
    <n v="4"/>
    <s v="Wednesday"/>
    <n v="20210318"/>
    <s v="DHL Express"/>
    <n v="6"/>
    <n v="6"/>
    <n v="6"/>
    <n v="1"/>
    <n v="0"/>
    <x v="43"/>
    <n v="6"/>
    <n v="2.1837851755325639"/>
    <s v="Consolidated Holdings"/>
    <s v="Elizabeth Brown"/>
    <s v="WX1 6LT"/>
    <x v="0"/>
    <s v="UK"/>
    <x v="3"/>
  </r>
  <r>
    <n v="10462"/>
    <s v="CONSH"/>
    <n v="23"/>
    <n v="2"/>
    <d v="2021-03-03T00:00:00"/>
    <x v="1"/>
    <n v="3"/>
    <n v="4"/>
    <s v="Wednesday"/>
    <n v="20210306"/>
    <s v="DHL Express"/>
    <n v="189"/>
    <n v="9"/>
    <n v="9"/>
    <n v="21"/>
    <n v="0"/>
    <x v="70"/>
    <n v="9"/>
    <n v="5.2140991742329925"/>
    <s v="Consolidated Holdings"/>
    <s v="Elizabeth Brown"/>
    <s v="WX1 6LT"/>
    <x v="0"/>
    <s v="UK"/>
    <x v="1"/>
  </r>
  <r>
    <n v="10463"/>
    <s v="SUPRD"/>
    <n v="19"/>
    <n v="5"/>
    <d v="2021-03-04T00:00:00"/>
    <x v="1"/>
    <n v="3"/>
    <n v="5"/>
    <s v="Thursday"/>
    <n v="20210306"/>
    <s v="UPS"/>
    <n v="193.2"/>
    <n v="9.1999999999999993"/>
    <n v="9.1999999999999993"/>
    <n v="21"/>
    <n v="0"/>
    <x v="49"/>
    <n v="8"/>
    <n v="7.994614939930428"/>
    <s v="Suprêmes délices"/>
    <s v="Pascale Cartrain"/>
    <s v="B-6000"/>
    <x v="0"/>
    <s v="Belgium"/>
    <x v="5"/>
  </r>
  <r>
    <n v="10463"/>
    <s v="SUPRD"/>
    <n v="42"/>
    <n v="5"/>
    <d v="2021-03-04T00:00:00"/>
    <x v="1"/>
    <n v="3"/>
    <n v="5"/>
    <s v="Thursday"/>
    <n v="20210314"/>
    <s v="UPS"/>
    <n v="700"/>
    <n v="14"/>
    <n v="14"/>
    <n v="50"/>
    <n v="0"/>
    <x v="1"/>
    <n v="20"/>
    <n v="10.762412487567216"/>
    <s v="Suprêmes délices"/>
    <s v="Pascale Cartrain"/>
    <s v="B-6000"/>
    <x v="0"/>
    <s v="Belgium"/>
    <x v="1"/>
  </r>
  <r>
    <n v="10464"/>
    <s v="FURIB"/>
    <n v="4"/>
    <n v="4"/>
    <d v="2021-03-04T00:00:00"/>
    <x v="1"/>
    <n v="3"/>
    <n v="5"/>
    <s v="Thursday"/>
    <n v="20210314"/>
    <s v="DHL"/>
    <n v="281.59999895095825"/>
    <n v="22"/>
    <n v="17.599999934434891"/>
    <n v="16"/>
    <n v="0.20000000298023221"/>
    <x v="62"/>
    <n v="2"/>
    <n v="13.396192586104789"/>
    <s v="Furia Bacalhau e Frutos do Mar"/>
    <s v="Lino Rodriguez"/>
    <s v="1675"/>
    <x v="0"/>
    <s v="Portugal"/>
    <x v="4"/>
  </r>
  <r>
    <n v="10464"/>
    <s v="FURIB"/>
    <n v="43"/>
    <n v="4"/>
    <d v="2021-03-04T00:00:00"/>
    <x v="1"/>
    <n v="3"/>
    <n v="5"/>
    <s v="Thursday"/>
    <n v="20210314"/>
    <s v="DHL"/>
    <n v="138"/>
    <n v="46"/>
    <n v="46"/>
    <n v="3"/>
    <n v="0"/>
    <x v="40"/>
    <n v="20"/>
    <n v="33.719701744549674"/>
    <s v="Furia Bacalhau e Frutos do Mar"/>
    <s v="Lino Rodriguez"/>
    <s v="1675"/>
    <x v="0"/>
    <s v="Portugal"/>
    <x v="6"/>
  </r>
  <r>
    <n v="10464"/>
    <s v="FURIB"/>
    <n v="56"/>
    <n v="4"/>
    <d v="2021-03-04T00:00:00"/>
    <x v="1"/>
    <n v="3"/>
    <n v="5"/>
    <s v="Thursday"/>
    <n v="20210314"/>
    <s v="DHL"/>
    <n v="911.99999660253525"/>
    <n v="38"/>
    <n v="30.399999886751175"/>
    <n v="30"/>
    <n v="0.20000000298023221"/>
    <x v="33"/>
    <n v="26"/>
    <n v="12.985049050340091"/>
    <s v="Furia Bacalhau e Frutos do Mar"/>
    <s v="Lino Rodriguez"/>
    <s v="1675"/>
    <x v="0"/>
    <s v="Portugal"/>
    <x v="1"/>
  </r>
  <r>
    <n v="10464"/>
    <s v="FURIB"/>
    <n v="60"/>
    <n v="4"/>
    <d v="2021-03-04T00:00:00"/>
    <x v="1"/>
    <n v="3"/>
    <n v="5"/>
    <s v="Thursday"/>
    <n v="20210314"/>
    <s v="DHL"/>
    <n v="680"/>
    <n v="34"/>
    <n v="34"/>
    <n v="20"/>
    <n v="0"/>
    <x v="11"/>
    <n v="28"/>
    <n v="17.186056815854748"/>
    <s v="Furia Bacalhau e Frutos do Mar"/>
    <s v="Lino Rodriguez"/>
    <s v="1675"/>
    <x v="0"/>
    <s v="Portugal"/>
    <x v="0"/>
  </r>
  <r>
    <n v="10465"/>
    <s v="VAFFE"/>
    <n v="24"/>
    <n v="1"/>
    <d v="2021-03-05T00:00:00"/>
    <x v="1"/>
    <n v="3"/>
    <n v="6"/>
    <s v="Friday"/>
    <n v="20210314"/>
    <s v="UPS"/>
    <n v="112.5"/>
    <n v="4.5"/>
    <n v="4.5"/>
    <n v="25"/>
    <n v="0"/>
    <x v="15"/>
    <n v="10"/>
    <n v="2.1230577042655105"/>
    <s v="Vaffeljernet"/>
    <s v="Palle Ibsen"/>
    <s v="8200"/>
    <x v="0"/>
    <s v="Denmark"/>
    <x v="6"/>
  </r>
  <r>
    <n v="10465"/>
    <s v="VAFFE"/>
    <n v="29"/>
    <n v="1"/>
    <d v="2021-03-05T00:00:00"/>
    <x v="1"/>
    <n v="3"/>
    <n v="6"/>
    <s v="Friday"/>
    <n v="20210314"/>
    <s v="UPS"/>
    <n v="2005.3979966796935"/>
    <n v="123.79"/>
    <n v="111.41099981553853"/>
    <n v="18"/>
    <n v="0.10000000149011611"/>
    <x v="39"/>
    <n v="12"/>
    <n v="78.453085124436214"/>
    <s v="Vaffeljernet"/>
    <s v="Palle Ibsen"/>
    <s v="8200"/>
    <x v="0"/>
    <s v="Denmark"/>
    <x v="7"/>
  </r>
  <r>
    <n v="10465"/>
    <s v="VAFFE"/>
    <n v="40"/>
    <n v="1"/>
    <d v="2021-03-05T00:00:00"/>
    <x v="1"/>
    <n v="3"/>
    <n v="6"/>
    <s v="Friday"/>
    <n v="20210314"/>
    <s v="UPS"/>
    <n v="368"/>
    <n v="18.399999999999999"/>
    <n v="18.399999999999999"/>
    <n v="20"/>
    <n v="0"/>
    <x v="37"/>
    <n v="19"/>
    <n v="11.939905659925371"/>
    <s v="Vaffeljernet"/>
    <s v="Palle Ibsen"/>
    <s v="8200"/>
    <x v="0"/>
    <s v="Denmark"/>
    <x v="3"/>
  </r>
  <r>
    <n v="10465"/>
    <s v="VAFFE"/>
    <n v="45"/>
    <n v="1"/>
    <d v="2021-03-05T00:00:00"/>
    <x v="1"/>
    <n v="3"/>
    <n v="6"/>
    <s v="Friday"/>
    <n v="20210314"/>
    <s v="UPS"/>
    <n v="256.49999957531691"/>
    <n v="9.5"/>
    <n v="8.5499999858438969"/>
    <n v="30"/>
    <n v="0.10000000149011611"/>
    <x v="73"/>
    <n v="21"/>
    <n v="4.5986324879657294"/>
    <s v="Vaffeljernet"/>
    <s v="Palle Ibsen"/>
    <s v="8200"/>
    <x v="0"/>
    <s v="Denmark"/>
    <x v="3"/>
  </r>
  <r>
    <n v="10465"/>
    <s v="VAFFE"/>
    <n v="50"/>
    <n v="1"/>
    <d v="2021-03-05T00:00:00"/>
    <x v="1"/>
    <n v="3"/>
    <n v="6"/>
    <s v="Friday"/>
    <n v="20210313"/>
    <s v="UPS"/>
    <n v="406.25"/>
    <n v="16.25"/>
    <n v="16.25"/>
    <n v="25"/>
    <n v="0"/>
    <x v="72"/>
    <n v="23"/>
    <n v="6.542170529867021"/>
    <s v="Vaffeljernet"/>
    <s v="Palle Ibsen"/>
    <s v="8200"/>
    <x v="0"/>
    <s v="Denmark"/>
    <x v="5"/>
  </r>
  <r>
    <n v="10466"/>
    <s v="COMMI"/>
    <n v="11"/>
    <n v="4"/>
    <d v="2021-03-06T00:00:00"/>
    <x v="1"/>
    <n v="3"/>
    <n v="7"/>
    <s v="Saturday"/>
    <n v="20210313"/>
    <s v="DHL Express"/>
    <n v="210"/>
    <n v="21"/>
    <n v="21"/>
    <n v="10"/>
    <n v="0"/>
    <x v="0"/>
    <n v="5"/>
    <n v="7.3815383533820462"/>
    <s v="Comércio Mineiro"/>
    <s v="Pedro Afonso"/>
    <s v="05432-043"/>
    <x v="1"/>
    <s v="Brazil"/>
    <x v="0"/>
  </r>
  <r>
    <n v="10466"/>
    <s v="COMMI"/>
    <n v="46"/>
    <n v="4"/>
    <d v="2021-03-06T00:00:00"/>
    <x v="1"/>
    <n v="3"/>
    <n v="7"/>
    <s v="Saturday"/>
    <n v="20210311"/>
    <s v="DHL Express"/>
    <n v="60"/>
    <n v="12"/>
    <n v="12"/>
    <n v="5"/>
    <n v="0"/>
    <x v="54"/>
    <n v="21"/>
    <n v="5.504627786254181"/>
    <s v="Comércio Mineiro"/>
    <s v="Pedro Afonso"/>
    <s v="05432-043"/>
    <x v="1"/>
    <s v="Brazil"/>
    <x v="3"/>
  </r>
  <r>
    <n v="10467"/>
    <s v="MAGAA"/>
    <n v="24"/>
    <n v="8"/>
    <d v="2021-03-06T00:00:00"/>
    <x v="1"/>
    <n v="3"/>
    <n v="7"/>
    <s v="Saturday"/>
    <n v="20210311"/>
    <s v="DHL"/>
    <n v="126"/>
    <n v="4.5"/>
    <n v="4.5"/>
    <n v="28"/>
    <n v="0"/>
    <x v="15"/>
    <n v="10"/>
    <n v="2.1230577042655105"/>
    <s v="Magazzini Alimentari Riuniti"/>
    <s v="Giovanni Rovelli"/>
    <s v="24100"/>
    <x v="0"/>
    <s v="Italy"/>
    <x v="6"/>
  </r>
  <r>
    <n v="10467"/>
    <s v="MAGAA"/>
    <n v="25"/>
    <n v="8"/>
    <d v="2021-03-06T00:00:00"/>
    <x v="1"/>
    <n v="3"/>
    <n v="7"/>
    <s v="Saturday"/>
    <n v="20210312"/>
    <s v="DHL"/>
    <n v="168"/>
    <n v="14"/>
    <n v="14"/>
    <n v="12"/>
    <n v="0"/>
    <x v="66"/>
    <n v="11"/>
    <n v="5.7552439408246228"/>
    <s v="Magazzini Alimentari Riuniti"/>
    <s v="Giovanni Rovelli"/>
    <s v="24100"/>
    <x v="0"/>
    <s v="Italy"/>
    <x v="5"/>
  </r>
  <r>
    <n v="10468"/>
    <s v="KOENE"/>
    <n v="30"/>
    <n v="3"/>
    <d v="2021-03-07T00:00:00"/>
    <x v="1"/>
    <n v="3"/>
    <n v="1"/>
    <s v="Sunday"/>
    <n v="20210312"/>
    <s v="UPS"/>
    <n v="207.12"/>
    <n v="25.89"/>
    <n v="25.89"/>
    <n v="8"/>
    <n v="0"/>
    <x v="34"/>
    <n v="13"/>
    <n v="15.141134761320492"/>
    <s v="Königlich Essen"/>
    <s v="Philip Cramer"/>
    <s v="14776"/>
    <x v="0"/>
    <s v="Germany"/>
    <x v="3"/>
  </r>
  <r>
    <n v="10468"/>
    <s v="KOENE"/>
    <n v="43"/>
    <n v="3"/>
    <d v="2021-03-07T00:00:00"/>
    <x v="1"/>
    <n v="3"/>
    <n v="1"/>
    <s v="Sunday"/>
    <n v="20210314"/>
    <s v="UPS"/>
    <n v="690"/>
    <n v="46"/>
    <n v="46"/>
    <n v="15"/>
    <n v="0"/>
    <x v="40"/>
    <n v="20"/>
    <n v="33.719701744549674"/>
    <s v="Königlich Essen"/>
    <s v="Philip Cramer"/>
    <s v="14776"/>
    <x v="0"/>
    <s v="Germany"/>
    <x v="6"/>
  </r>
  <r>
    <n v="10469"/>
    <s v="WHITC"/>
    <n v="2"/>
    <n v="1"/>
    <d v="2021-03-10T00:00:00"/>
    <x v="1"/>
    <n v="3"/>
    <n v="4"/>
    <s v="Wednesday"/>
    <n v="20210314"/>
    <s v="DHL Express"/>
    <n v="645.999995470047"/>
    <n v="19"/>
    <n v="16.149999886751175"/>
    <n v="40"/>
    <n v="0.15000000596046451"/>
    <x v="18"/>
    <n v="1"/>
    <n v="9.9064127385757743"/>
    <s v="White Clover Markets"/>
    <s v="Karl Jablonski"/>
    <s v="98128"/>
    <x v="1"/>
    <s v="USA"/>
    <x v="6"/>
  </r>
  <r>
    <n v="10469"/>
    <s v="WHITC"/>
    <n v="16"/>
    <n v="1"/>
    <d v="2021-03-10T00:00:00"/>
    <x v="1"/>
    <n v="3"/>
    <n v="4"/>
    <s v="Wednesday"/>
    <n v="20210314"/>
    <s v="DHL Express"/>
    <n v="519.13749635964632"/>
    <n v="17.45"/>
    <n v="14.832499895989894"/>
    <n v="35"/>
    <n v="0.15000000596046451"/>
    <x v="19"/>
    <n v="7"/>
    <n v="12.75283918323947"/>
    <s v="White Clover Markets"/>
    <s v="Karl Jablonski"/>
    <s v="98128"/>
    <x v="1"/>
    <s v="USA"/>
    <x v="5"/>
  </r>
  <r>
    <n v="10469"/>
    <s v="WHITC"/>
    <n v="44"/>
    <n v="1"/>
    <d v="2021-03-10T00:00:00"/>
    <x v="1"/>
    <n v="3"/>
    <n v="4"/>
    <s v="Wednesday"/>
    <n v="20210314"/>
    <s v="DHL Express"/>
    <n v="33.06499976813793"/>
    <n v="19.45"/>
    <n v="16.532499884068965"/>
    <n v="2"/>
    <n v="0.15000000596046451"/>
    <x v="45"/>
    <n v="20"/>
    <n v="10.842050263532254"/>
    <s v="White Clover Markets"/>
    <s v="Karl Jablonski"/>
    <s v="98128"/>
    <x v="1"/>
    <s v="USA"/>
    <x v="4"/>
  </r>
  <r>
    <n v="10470"/>
    <s v="BONAP"/>
    <n v="18"/>
    <n v="4"/>
    <d v="2021-03-11T00:00:00"/>
    <x v="1"/>
    <n v="3"/>
    <n v="5"/>
    <s v="Thursday"/>
    <n v="20210314"/>
    <s v="DHL"/>
    <n v="1875"/>
    <n v="62.5"/>
    <n v="62.5"/>
    <n v="30"/>
    <n v="0"/>
    <x v="59"/>
    <n v="7"/>
    <n v="20.144415838276313"/>
    <s v="Bon app'"/>
    <s v="Laurence Lebihan"/>
    <s v="13008"/>
    <x v="0"/>
    <s v="France"/>
    <x v="3"/>
  </r>
  <r>
    <n v="10470"/>
    <s v="BONAP"/>
    <n v="23"/>
    <n v="4"/>
    <d v="2021-03-11T00:00:00"/>
    <x v="1"/>
    <n v="3"/>
    <n v="5"/>
    <s v="Thursday"/>
    <n v="20210314"/>
    <s v="DHL"/>
    <n v="135"/>
    <n v="9"/>
    <n v="9"/>
    <n v="15"/>
    <n v="0"/>
    <x v="70"/>
    <n v="9"/>
    <n v="5.2140991742329925"/>
    <s v="Bon app'"/>
    <s v="Laurence Lebihan"/>
    <s v="13008"/>
    <x v="0"/>
    <s v="France"/>
    <x v="1"/>
  </r>
  <r>
    <n v="10470"/>
    <s v="BONAP"/>
    <n v="64"/>
    <n v="4"/>
    <d v="2021-03-11T00:00:00"/>
    <x v="1"/>
    <n v="3"/>
    <n v="5"/>
    <s v="Thursday"/>
    <n v="20210318"/>
    <s v="DHL"/>
    <n v="266"/>
    <n v="33.25"/>
    <n v="33.25"/>
    <n v="8"/>
    <n v="0"/>
    <x v="58"/>
    <n v="12"/>
    <n v="21.348702933885775"/>
    <s v="Bon app'"/>
    <s v="Laurence Lebihan"/>
    <s v="13008"/>
    <x v="0"/>
    <s v="France"/>
    <x v="1"/>
  </r>
  <r>
    <n v="10471"/>
    <s v="BSBEV"/>
    <n v="7"/>
    <n v="2"/>
    <d v="2021-03-11T00:00:00"/>
    <x v="1"/>
    <n v="3"/>
    <n v="5"/>
    <s v="Thursday"/>
    <n v="20210318"/>
    <s v="UPS"/>
    <n v="900"/>
    <n v="30"/>
    <n v="30"/>
    <n v="30"/>
    <n v="0"/>
    <x v="32"/>
    <n v="3"/>
    <n v="16.995648153812226"/>
    <s v="B's Beverages"/>
    <s v="Victoria Ashworth"/>
    <s v="EC2 5NT"/>
    <x v="0"/>
    <s v="UK"/>
    <x v="2"/>
  </r>
  <r>
    <n v="10471"/>
    <s v="BSBEV"/>
    <n v="56"/>
    <n v="2"/>
    <d v="2021-03-11T00:00:00"/>
    <x v="1"/>
    <n v="3"/>
    <n v="5"/>
    <s v="Thursday"/>
    <n v="20210319"/>
    <s v="UPS"/>
    <n v="760"/>
    <n v="38"/>
    <n v="38"/>
    <n v="20"/>
    <n v="0"/>
    <x v="33"/>
    <n v="26"/>
    <n v="12.985049050340091"/>
    <s v="B's Beverages"/>
    <s v="Victoria Ashworth"/>
    <s v="EC2 5NT"/>
    <x v="0"/>
    <s v="UK"/>
    <x v="1"/>
  </r>
  <r>
    <n v="10472"/>
    <s v="SEVES"/>
    <n v="24"/>
    <n v="8"/>
    <d v="2021-03-12T00:00:00"/>
    <x v="1"/>
    <n v="3"/>
    <n v="6"/>
    <s v="Friday"/>
    <n v="20210319"/>
    <s v="DHL Express"/>
    <n v="341.9999997317791"/>
    <n v="4.5"/>
    <n v="4.2749999966472387"/>
    <n v="80"/>
    <n v="5.000000074505806E-2"/>
    <x v="15"/>
    <n v="10"/>
    <n v="2.1230577042655105"/>
    <s v="Seven Seas Imports"/>
    <s v="Hari Kumar"/>
    <s v="OX15 4NB"/>
    <x v="0"/>
    <s v="UK"/>
    <x v="6"/>
  </r>
  <r>
    <n v="10472"/>
    <s v="SEVES"/>
    <n v="51"/>
    <n v="8"/>
    <d v="2021-03-12T00:00:00"/>
    <x v="1"/>
    <n v="3"/>
    <n v="6"/>
    <s v="Friday"/>
    <n v="20210321"/>
    <s v="DHL Express"/>
    <n v="954"/>
    <n v="53"/>
    <n v="53"/>
    <n v="18"/>
    <n v="0"/>
    <x v="4"/>
    <n v="24"/>
    <n v="18.835525116961144"/>
    <s v="Seven Seas Imports"/>
    <s v="Hari Kumar"/>
    <s v="OX15 4NB"/>
    <x v="0"/>
    <s v="UK"/>
    <x v="2"/>
  </r>
  <r>
    <n v="10473"/>
    <s v="ISLAT"/>
    <n v="33"/>
    <n v="1"/>
    <d v="2021-03-13T00:00:00"/>
    <x v="1"/>
    <n v="3"/>
    <n v="7"/>
    <s v="Saturday"/>
    <n v="20210321"/>
    <s v="UPS"/>
    <n v="30"/>
    <n v="2.5"/>
    <n v="2.5"/>
    <n v="12"/>
    <n v="0"/>
    <x v="10"/>
    <n v="15"/>
    <n v="1.3985746153494198"/>
    <s v="Island Trading"/>
    <s v="Helen Bennett"/>
    <s v="PO31 7PJ"/>
    <x v="0"/>
    <s v="UK"/>
    <x v="0"/>
  </r>
  <r>
    <n v="10473"/>
    <s v="ISLAT"/>
    <n v="71"/>
    <n v="1"/>
    <d v="2021-03-13T00:00:00"/>
    <x v="1"/>
    <n v="3"/>
    <n v="7"/>
    <s v="Saturday"/>
    <n v="20210321"/>
    <s v="UPS"/>
    <n v="258"/>
    <n v="21.5"/>
    <n v="21.5"/>
    <n v="12"/>
    <n v="0"/>
    <x v="42"/>
    <n v="15"/>
    <n v="15.813450604529082"/>
    <s v="Island Trading"/>
    <s v="Helen Bennett"/>
    <s v="PO31 7PJ"/>
    <x v="0"/>
    <s v="UK"/>
    <x v="0"/>
  </r>
  <r>
    <n v="10474"/>
    <s v="PERIC"/>
    <n v="14"/>
    <n v="5"/>
    <d v="2021-03-13T00:00:00"/>
    <x v="1"/>
    <n v="3"/>
    <n v="7"/>
    <s v="Saturday"/>
    <n v="20210321"/>
    <s v="DHL"/>
    <n v="279"/>
    <n v="23.25"/>
    <n v="23.25"/>
    <n v="12"/>
    <n v="0"/>
    <x v="3"/>
    <n v="6"/>
    <n v="19.281771520737859"/>
    <s v="Pericles Comidas clásicas"/>
    <s v="Guillermo Fernández"/>
    <s v="05033"/>
    <x v="1"/>
    <s v="Mexico"/>
    <x v="2"/>
  </r>
  <r>
    <n v="10474"/>
    <s v="PERIC"/>
    <n v="28"/>
    <n v="5"/>
    <d v="2021-03-13T00:00:00"/>
    <x v="1"/>
    <n v="3"/>
    <n v="7"/>
    <s v="Saturday"/>
    <n v="20210321"/>
    <s v="DHL"/>
    <n v="820.80000000000007"/>
    <n v="45.6"/>
    <n v="45.6"/>
    <n v="18"/>
    <n v="0"/>
    <x v="44"/>
    <n v="12"/>
    <n v="23.763027335506571"/>
    <s v="Pericles Comidas clásicas"/>
    <s v="Guillermo Fernández"/>
    <s v="05033"/>
    <x v="1"/>
    <s v="Mexico"/>
    <x v="2"/>
  </r>
  <r>
    <n v="10474"/>
    <s v="PERIC"/>
    <n v="40"/>
    <n v="5"/>
    <d v="2021-03-13T00:00:00"/>
    <x v="1"/>
    <n v="3"/>
    <n v="7"/>
    <s v="Saturday"/>
    <n v="20210321"/>
    <s v="DHL"/>
    <n v="386.4"/>
    <n v="18.399999999999999"/>
    <n v="18.399999999999999"/>
    <n v="21"/>
    <n v="0"/>
    <x v="37"/>
    <n v="19"/>
    <n v="11.939905659925371"/>
    <s v="Pericles Comidas clásicas"/>
    <s v="Guillermo Fernández"/>
    <s v="05033"/>
    <x v="1"/>
    <s v="Mexico"/>
    <x v="3"/>
  </r>
  <r>
    <n v="10474"/>
    <s v="PERIC"/>
    <n v="75"/>
    <n v="5"/>
    <d v="2021-03-13T00:00:00"/>
    <x v="1"/>
    <n v="3"/>
    <n v="7"/>
    <s v="Saturday"/>
    <n v="20210404"/>
    <s v="DHL"/>
    <n v="77.5"/>
    <n v="7.75"/>
    <n v="7.75"/>
    <n v="10"/>
    <n v="0"/>
    <x v="48"/>
    <n v="12"/>
    <n v="3.8495729671919596"/>
    <s v="Pericles Comidas clásicas"/>
    <s v="Guillermo Fernández"/>
    <s v="05033"/>
    <x v="1"/>
    <s v="Mexico"/>
    <x v="6"/>
  </r>
  <r>
    <n v="10475"/>
    <s v="SUPRD"/>
    <n v="31"/>
    <n v="9"/>
    <d v="2021-03-14T00:00:00"/>
    <x v="1"/>
    <n v="3"/>
    <n v="1"/>
    <s v="Sunday"/>
    <n v="20210404"/>
    <s v="DHL Express"/>
    <n v="371.87499739229679"/>
    <n v="12.5"/>
    <n v="10.624999925494194"/>
    <n v="35"/>
    <n v="0.15000000596046451"/>
    <x v="12"/>
    <n v="14"/>
    <n v="8.9210025428745876"/>
    <s v="Suprêmes délices"/>
    <s v="Pascale Cartrain"/>
    <s v="B-6000"/>
    <x v="0"/>
    <s v="Belgium"/>
    <x v="0"/>
  </r>
  <r>
    <n v="10475"/>
    <s v="SUPRD"/>
    <n v="66"/>
    <n v="9"/>
    <d v="2021-03-14T00:00:00"/>
    <x v="1"/>
    <n v="3"/>
    <n v="1"/>
    <s v="Sunday"/>
    <n v="20210404"/>
    <s v="DHL Express"/>
    <n v="866.99999392032623"/>
    <n v="17"/>
    <n v="14.449999898672104"/>
    <n v="60"/>
    <n v="0.15000000596046451"/>
    <x v="61"/>
    <n v="2"/>
    <n v="4.7723602845439919"/>
    <s v="Suprêmes délices"/>
    <s v="Pascale Cartrain"/>
    <s v="B-6000"/>
    <x v="0"/>
    <s v="Belgium"/>
    <x v="4"/>
  </r>
  <r>
    <n v="10475"/>
    <s v="SUPRD"/>
    <n v="76"/>
    <n v="9"/>
    <d v="2021-03-14T00:00:00"/>
    <x v="1"/>
    <n v="3"/>
    <n v="1"/>
    <s v="Sunday"/>
    <n v="20210324"/>
    <s v="DHL Express"/>
    <n v="642.59999549388885"/>
    <n v="18"/>
    <n v="15.299999892711639"/>
    <n v="42"/>
    <n v="0.15000000596046451"/>
    <x v="38"/>
    <n v="23"/>
    <n v="11.35067307451974"/>
    <s v="Suprêmes délices"/>
    <s v="Pascale Cartrain"/>
    <s v="B-6000"/>
    <x v="0"/>
    <s v="Belgium"/>
    <x v="6"/>
  </r>
  <r>
    <n v="10476"/>
    <s v="HILAA"/>
    <n v="55"/>
    <n v="8"/>
    <d v="2021-03-17T00:00:00"/>
    <x v="1"/>
    <n v="3"/>
    <n v="4"/>
    <s v="Wednesday"/>
    <n v="20210324"/>
    <s v="UPS"/>
    <n v="45.599999964237213"/>
    <n v="24"/>
    <n v="22.799999982118607"/>
    <n v="2"/>
    <n v="5.000000074505806E-2"/>
    <x v="16"/>
    <n v="25"/>
    <n v="18.144678468561601"/>
    <s v="HILARION-Abastos"/>
    <s v="Carlos Hernández"/>
    <s v="5022"/>
    <x v="1"/>
    <s v="Venezuela"/>
    <x v="7"/>
  </r>
  <r>
    <n v="10476"/>
    <s v="HILAA"/>
    <n v="70"/>
    <n v="8"/>
    <d v="2021-03-17T00:00:00"/>
    <x v="1"/>
    <n v="3"/>
    <n v="4"/>
    <s v="Wednesday"/>
    <n v="20210325"/>
    <s v="UPS"/>
    <n v="180"/>
    <n v="15"/>
    <n v="15"/>
    <n v="12"/>
    <n v="0"/>
    <x v="30"/>
    <n v="7"/>
    <n v="4.3219663299234155"/>
    <s v="HILARION-Abastos"/>
    <s v="Carlos Hernández"/>
    <s v="5022"/>
    <x v="1"/>
    <s v="Venezuela"/>
    <x v="6"/>
  </r>
  <r>
    <n v="10477"/>
    <s v="PRINI"/>
    <n v="1"/>
    <n v="5"/>
    <d v="2021-03-17T00:00:00"/>
    <x v="1"/>
    <n v="3"/>
    <n v="4"/>
    <s v="Wednesday"/>
    <n v="20210325"/>
    <s v="DHL"/>
    <n v="270"/>
    <n v="18"/>
    <n v="18"/>
    <n v="15"/>
    <n v="0"/>
    <x v="52"/>
    <n v="1"/>
    <n v="9.9412796083453241"/>
    <s v="Princesa Isabel Vinhos"/>
    <s v="Isabel de Castro"/>
    <s v="1756"/>
    <x v="0"/>
    <s v="Portugal"/>
    <x v="6"/>
  </r>
  <r>
    <n v="10477"/>
    <s v="PRINI"/>
    <n v="21"/>
    <n v="5"/>
    <d v="2021-03-17T00:00:00"/>
    <x v="1"/>
    <n v="3"/>
    <n v="4"/>
    <s v="Wednesday"/>
    <n v="20210325"/>
    <s v="DHL"/>
    <n v="157.5"/>
    <n v="10"/>
    <n v="7.5"/>
    <n v="21"/>
    <n v="0.25"/>
    <x v="27"/>
    <n v="8"/>
    <n v="8.5451596278118238"/>
    <s v="Princesa Isabel Vinhos"/>
    <s v="Isabel de Castro"/>
    <s v="1756"/>
    <x v="0"/>
    <s v="Portugal"/>
    <x v="5"/>
  </r>
  <r>
    <n v="10477"/>
    <s v="PRINI"/>
    <n v="39"/>
    <n v="5"/>
    <d v="2021-03-17T00:00:00"/>
    <x v="1"/>
    <n v="3"/>
    <n v="4"/>
    <s v="Wednesday"/>
    <n v="20210326"/>
    <s v="DHL"/>
    <n v="270"/>
    <n v="18"/>
    <n v="13.5"/>
    <n v="20"/>
    <n v="0.25"/>
    <x v="13"/>
    <n v="18"/>
    <n v="13.522215154598831"/>
    <s v="Princesa Isabel Vinhos"/>
    <s v="Isabel de Castro"/>
    <s v="1756"/>
    <x v="0"/>
    <s v="Portugal"/>
    <x v="6"/>
  </r>
  <r>
    <n v="10478"/>
    <s v="VICTE"/>
    <n v="10"/>
    <n v="2"/>
    <d v="2021-03-18T00:00:00"/>
    <x v="1"/>
    <n v="3"/>
    <n v="5"/>
    <s v="Thursday"/>
    <n v="20210321"/>
    <s v="UPS"/>
    <n v="588.999999538064"/>
    <n v="31"/>
    <n v="29.4499999769032"/>
    <n v="20"/>
    <n v="5.000000074505806E-2"/>
    <x v="41"/>
    <n v="4"/>
    <n v="11.047328272500083"/>
    <s v="Victuailles en stock"/>
    <s v="Mary Saveley"/>
    <s v="69004"/>
    <x v="0"/>
    <s v="France"/>
    <x v="3"/>
  </r>
  <r>
    <n v="10479"/>
    <s v="RATTC"/>
    <n v="38"/>
    <n v="3"/>
    <d v="2021-03-19T00:00:00"/>
    <x v="1"/>
    <n v="3"/>
    <n v="6"/>
    <s v="Friday"/>
    <n v="20210321"/>
    <s v="UPS"/>
    <n v="7905"/>
    <n v="263.5"/>
    <n v="263.5"/>
    <n v="30"/>
    <n v="0"/>
    <x v="67"/>
    <n v="18"/>
    <n v="194.17724636053271"/>
    <s v="Rattlesnake Canyon Grocery"/>
    <s v="Paula Wilson"/>
    <s v="87110"/>
    <x v="1"/>
    <s v="USA"/>
    <x v="6"/>
  </r>
  <r>
    <n v="10479"/>
    <s v="RATTC"/>
    <n v="53"/>
    <n v="3"/>
    <d v="2021-03-19T00:00:00"/>
    <x v="1"/>
    <n v="3"/>
    <n v="6"/>
    <s v="Friday"/>
    <n v="20210321"/>
    <s v="UPS"/>
    <n v="918.39999999999986"/>
    <n v="32.799999999999997"/>
    <n v="32.799999999999997"/>
    <n v="28"/>
    <n v="0"/>
    <x v="22"/>
    <n v="24"/>
    <n v="11.283141843590998"/>
    <s v="Rattlesnake Canyon Grocery"/>
    <s v="Paula Wilson"/>
    <s v="87110"/>
    <x v="1"/>
    <s v="USA"/>
    <x v="7"/>
  </r>
  <r>
    <n v="10479"/>
    <s v="RATTC"/>
    <n v="59"/>
    <n v="3"/>
    <d v="2021-03-19T00:00:00"/>
    <x v="1"/>
    <n v="3"/>
    <n v="6"/>
    <s v="Friday"/>
    <n v="20210321"/>
    <s v="UPS"/>
    <n v="3300"/>
    <n v="55"/>
    <n v="55"/>
    <n v="60"/>
    <n v="0"/>
    <x v="21"/>
    <n v="28"/>
    <n v="29.299646906924384"/>
    <s v="Rattlesnake Canyon Grocery"/>
    <s v="Paula Wilson"/>
    <s v="87110"/>
    <x v="1"/>
    <s v="USA"/>
    <x v="0"/>
  </r>
  <r>
    <n v="10479"/>
    <s v="RATTC"/>
    <n v="64"/>
    <n v="3"/>
    <d v="2021-03-19T00:00:00"/>
    <x v="1"/>
    <n v="3"/>
    <n v="6"/>
    <s v="Friday"/>
    <n v="20210324"/>
    <s v="UPS"/>
    <n v="997.5"/>
    <n v="33.25"/>
    <n v="33.25"/>
    <n v="30"/>
    <n v="0"/>
    <x v="58"/>
    <n v="12"/>
    <n v="21.348702933885775"/>
    <s v="Rattlesnake Canyon Grocery"/>
    <s v="Paula Wilson"/>
    <s v="87110"/>
    <x v="1"/>
    <s v="USA"/>
    <x v="1"/>
  </r>
  <r>
    <n v="10480"/>
    <s v="FOLIG"/>
    <n v="47"/>
    <n v="6"/>
    <d v="2021-03-20T00:00:00"/>
    <x v="1"/>
    <n v="3"/>
    <n v="7"/>
    <s v="Saturday"/>
    <n v="20210324"/>
    <s v="DHL"/>
    <n v="285"/>
    <n v="9.5"/>
    <n v="9.5"/>
    <n v="30"/>
    <n v="0"/>
    <x v="69"/>
    <n v="22"/>
    <n v="6.92246398648025"/>
    <s v="Folies gourmandes"/>
    <s v="Martine Rancé"/>
    <s v="59000"/>
    <x v="0"/>
    <s v="France"/>
    <x v="5"/>
  </r>
  <r>
    <n v="10480"/>
    <s v="FOLIG"/>
    <n v="59"/>
    <n v="6"/>
    <d v="2021-03-20T00:00:00"/>
    <x v="1"/>
    <n v="3"/>
    <n v="7"/>
    <s v="Saturday"/>
    <n v="20210325"/>
    <s v="DHL"/>
    <n v="660"/>
    <n v="55"/>
    <n v="55"/>
    <n v="12"/>
    <n v="0"/>
    <x v="21"/>
    <n v="28"/>
    <n v="29.299646906924384"/>
    <s v="Folies gourmandes"/>
    <s v="Martine Rancé"/>
    <s v="59000"/>
    <x v="0"/>
    <s v="France"/>
    <x v="0"/>
  </r>
  <r>
    <n v="10481"/>
    <s v="RICAR"/>
    <n v="49"/>
    <n v="8"/>
    <d v="2021-03-20T00:00:00"/>
    <x v="1"/>
    <n v="3"/>
    <n v="7"/>
    <s v="Saturday"/>
    <n v="20210325"/>
    <s v="DHL"/>
    <n v="480"/>
    <n v="20"/>
    <n v="20"/>
    <n v="24"/>
    <n v="0"/>
    <x v="14"/>
    <n v="23"/>
    <n v="12.545683485741497"/>
    <s v="Ricardo Adocicados"/>
    <s v="Janete Limeira"/>
    <s v="02389-890"/>
    <x v="1"/>
    <s v="Brazil"/>
    <x v="5"/>
  </r>
  <r>
    <n v="10481"/>
    <s v="RICAR"/>
    <n v="60"/>
    <n v="8"/>
    <d v="2021-03-20T00:00:00"/>
    <x v="1"/>
    <n v="3"/>
    <n v="7"/>
    <s v="Saturday"/>
    <n v="20210410"/>
    <s v="DHL"/>
    <n v="1360"/>
    <n v="34"/>
    <n v="34"/>
    <n v="40"/>
    <n v="0"/>
    <x v="11"/>
    <n v="28"/>
    <n v="17.186056815854748"/>
    <s v="Ricardo Adocicados"/>
    <s v="Janete Limeira"/>
    <s v="02389-890"/>
    <x v="1"/>
    <s v="Brazil"/>
    <x v="0"/>
  </r>
  <r>
    <n v="10482"/>
    <s v="LAZYK"/>
    <n v="40"/>
    <n v="1"/>
    <d v="2021-03-21T00:00:00"/>
    <x v="1"/>
    <n v="3"/>
    <n v="1"/>
    <s v="Sunday"/>
    <n v="20210425"/>
    <s v="UPS"/>
    <n v="184"/>
    <n v="18.399999999999999"/>
    <n v="18.399999999999999"/>
    <n v="10"/>
    <n v="0"/>
    <x v="37"/>
    <n v="19"/>
    <n v="11.939905659925371"/>
    <s v="Lazy K Kountry Store"/>
    <s v="John Steel"/>
    <s v="99362"/>
    <x v="1"/>
    <s v="USA"/>
    <x v="3"/>
  </r>
  <r>
    <n v="10483"/>
    <s v="WHITC"/>
    <n v="34"/>
    <n v="7"/>
    <d v="2021-03-24T00:00:00"/>
    <x v="1"/>
    <n v="3"/>
    <n v="4"/>
    <s v="Wednesday"/>
    <n v="20210425"/>
    <s v="DHL"/>
    <n v="465.49999963492155"/>
    <n v="14"/>
    <n v="13.299999989569187"/>
    <n v="35"/>
    <n v="5.000000074505806E-2"/>
    <x v="53"/>
    <n v="16"/>
    <n v="9.0738672986425506"/>
    <s v="White Clover Markets"/>
    <s v="Karl Jablonski"/>
    <s v="98128"/>
    <x v="1"/>
    <s v="USA"/>
    <x v="6"/>
  </r>
  <r>
    <n v="10483"/>
    <s v="WHITC"/>
    <n v="77"/>
    <n v="7"/>
    <d v="2021-03-24T00:00:00"/>
    <x v="1"/>
    <n v="3"/>
    <n v="4"/>
    <s v="Wednesday"/>
    <n v="20210401"/>
    <s v="DHL"/>
    <n v="370.49999970942736"/>
    <n v="13"/>
    <n v="12.349999990314245"/>
    <n v="30"/>
    <n v="5.000000074505806E-2"/>
    <x v="23"/>
    <n v="12"/>
    <n v="9.7871799999999993"/>
    <s v="White Clover Markets"/>
    <s v="Karl Jablonski"/>
    <s v="98128"/>
    <x v="1"/>
    <s v="USA"/>
    <x v="4"/>
  </r>
  <r>
    <n v="10484"/>
    <s v="BSBEV"/>
    <n v="21"/>
    <n v="3"/>
    <d v="2021-03-24T00:00:00"/>
    <x v="1"/>
    <n v="3"/>
    <n v="4"/>
    <s v="Wednesday"/>
    <n v="20210401"/>
    <s v="UPS"/>
    <n v="140"/>
    <n v="10"/>
    <n v="10"/>
    <n v="14"/>
    <n v="0"/>
    <x v="27"/>
    <n v="8"/>
    <n v="8.5451596278118238"/>
    <s v="B's Beverages"/>
    <s v="Victoria Ashworth"/>
    <s v="EC2 5NT"/>
    <x v="0"/>
    <s v="UK"/>
    <x v="5"/>
  </r>
  <r>
    <n v="10484"/>
    <s v="BSBEV"/>
    <n v="40"/>
    <n v="3"/>
    <d v="2021-03-24T00:00:00"/>
    <x v="1"/>
    <n v="3"/>
    <n v="4"/>
    <s v="Wednesday"/>
    <n v="20210401"/>
    <s v="UPS"/>
    <n v="184"/>
    <n v="18.399999999999999"/>
    <n v="18.399999999999999"/>
    <n v="10"/>
    <n v="0"/>
    <x v="37"/>
    <n v="19"/>
    <n v="11.939905659925371"/>
    <s v="B's Beverages"/>
    <s v="Victoria Ashworth"/>
    <s v="EC2 5NT"/>
    <x v="0"/>
    <s v="UK"/>
    <x v="3"/>
  </r>
  <r>
    <n v="10484"/>
    <s v="BSBEV"/>
    <n v="51"/>
    <n v="3"/>
    <d v="2021-03-24T00:00:00"/>
    <x v="1"/>
    <n v="3"/>
    <n v="4"/>
    <s v="Wednesday"/>
    <n v="20210331"/>
    <s v="UPS"/>
    <n v="159"/>
    <n v="53"/>
    <n v="53"/>
    <n v="3"/>
    <n v="0"/>
    <x v="4"/>
    <n v="24"/>
    <n v="18.835525116961144"/>
    <s v="B's Beverages"/>
    <s v="Victoria Ashworth"/>
    <s v="EC2 5NT"/>
    <x v="0"/>
    <s v="UK"/>
    <x v="2"/>
  </r>
  <r>
    <n v="10485"/>
    <s v="LINOD"/>
    <n v="2"/>
    <n v="4"/>
    <d v="2021-03-25T00:00:00"/>
    <x v="1"/>
    <n v="3"/>
    <n v="5"/>
    <s v="Thursday"/>
    <n v="20210331"/>
    <s v="DHL"/>
    <n v="341.99999943375587"/>
    <n v="19"/>
    <n v="17.099999971687794"/>
    <n v="20"/>
    <n v="0.10000000149011611"/>
    <x v="18"/>
    <n v="1"/>
    <n v="9.9064127385757743"/>
    <s v="LINO-Delicateses"/>
    <s v="Felipe Izquierdo"/>
    <s v="4980"/>
    <x v="1"/>
    <s v="Venezuela"/>
    <x v="6"/>
  </r>
  <r>
    <n v="10485"/>
    <s v="LINOD"/>
    <n v="3"/>
    <n v="4"/>
    <d v="2021-03-25T00:00:00"/>
    <x v="1"/>
    <n v="3"/>
    <n v="5"/>
    <s v="Thursday"/>
    <n v="20210331"/>
    <s v="DHL"/>
    <n v="179.99999970197678"/>
    <n v="10"/>
    <n v="8.9999999850988388"/>
    <n v="20"/>
    <n v="0.10000000149011611"/>
    <x v="57"/>
    <n v="1"/>
    <n v="8.7131018239662712"/>
    <s v="LINO-Delicateses"/>
    <s v="Felipe Izquierdo"/>
    <s v="4980"/>
    <x v="1"/>
    <s v="Venezuela"/>
    <x v="4"/>
  </r>
  <r>
    <n v="10485"/>
    <s v="LINOD"/>
    <n v="55"/>
    <n v="4"/>
    <d v="2021-03-25T00:00:00"/>
    <x v="1"/>
    <n v="3"/>
    <n v="5"/>
    <s v="Thursday"/>
    <n v="20210331"/>
    <s v="DHL"/>
    <n v="647.99999892711639"/>
    <n v="24"/>
    <n v="21.599999964237213"/>
    <n v="30"/>
    <n v="0.10000000149011611"/>
    <x v="16"/>
    <n v="25"/>
    <n v="18.144678468561601"/>
    <s v="LINO-Delicateses"/>
    <s v="Felipe Izquierdo"/>
    <s v="4980"/>
    <x v="1"/>
    <s v="Venezuela"/>
    <x v="7"/>
  </r>
  <r>
    <n v="10485"/>
    <s v="LINOD"/>
    <n v="70"/>
    <n v="4"/>
    <d v="2021-03-25T00:00:00"/>
    <x v="1"/>
    <n v="3"/>
    <n v="5"/>
    <s v="Thursday"/>
    <n v="20210402"/>
    <s v="DHL"/>
    <n v="809.99999865889549"/>
    <n v="15"/>
    <n v="13.499999977648258"/>
    <n v="60"/>
    <n v="0.10000000149011611"/>
    <x v="30"/>
    <n v="7"/>
    <n v="4.3219663299234155"/>
    <s v="LINO-Delicateses"/>
    <s v="Felipe Izquierdo"/>
    <s v="4980"/>
    <x v="1"/>
    <s v="Venezuela"/>
    <x v="6"/>
  </r>
  <r>
    <n v="10486"/>
    <s v="HILAA"/>
    <n v="11"/>
    <n v="1"/>
    <d v="2021-03-26T00:00:00"/>
    <x v="1"/>
    <n v="3"/>
    <n v="6"/>
    <s v="Friday"/>
    <n v="20210402"/>
    <s v="DHL"/>
    <n v="105"/>
    <n v="21"/>
    <n v="21"/>
    <n v="5"/>
    <n v="0"/>
    <x v="0"/>
    <n v="5"/>
    <n v="7.3815383533820462"/>
    <s v="HILARION-Abastos"/>
    <s v="Carlos Hernández"/>
    <s v="5022"/>
    <x v="1"/>
    <s v="Venezuela"/>
    <x v="0"/>
  </r>
  <r>
    <n v="10486"/>
    <s v="HILAA"/>
    <n v="51"/>
    <n v="1"/>
    <d v="2021-03-26T00:00:00"/>
    <x v="1"/>
    <n v="3"/>
    <n v="6"/>
    <s v="Friday"/>
    <n v="20210402"/>
    <s v="DHL"/>
    <n v="1325"/>
    <n v="53"/>
    <n v="53"/>
    <n v="25"/>
    <n v="0"/>
    <x v="4"/>
    <n v="24"/>
    <n v="18.835525116961144"/>
    <s v="HILARION-Abastos"/>
    <s v="Carlos Hernández"/>
    <s v="5022"/>
    <x v="1"/>
    <s v="Venezuela"/>
    <x v="2"/>
  </r>
  <r>
    <n v="10486"/>
    <s v="HILAA"/>
    <n v="74"/>
    <n v="1"/>
    <d v="2021-03-26T00:00:00"/>
    <x v="1"/>
    <n v="3"/>
    <n v="6"/>
    <s v="Friday"/>
    <n v="20210328"/>
    <s v="DHL"/>
    <n v="160"/>
    <n v="10"/>
    <n v="10"/>
    <n v="16"/>
    <n v="0"/>
    <x v="17"/>
    <n v="4"/>
    <n v="5.405016256844287"/>
    <s v="HILARION-Abastos"/>
    <s v="Carlos Hernández"/>
    <s v="5022"/>
    <x v="1"/>
    <s v="Venezuela"/>
    <x v="2"/>
  </r>
  <r>
    <n v="10487"/>
    <s v="QUEEN"/>
    <n v="19"/>
    <n v="2"/>
    <d v="2021-03-26T00:00:00"/>
    <x v="1"/>
    <n v="3"/>
    <n v="6"/>
    <s v="Friday"/>
    <n v="20210328"/>
    <s v="DHL"/>
    <n v="46"/>
    <n v="9.1999999999999993"/>
    <n v="9.1999999999999993"/>
    <n v="5"/>
    <n v="0"/>
    <x v="49"/>
    <n v="8"/>
    <n v="7.994614939930428"/>
    <s v="Queen Cozinha"/>
    <s v="Lúcia Carvalho"/>
    <s v="05487-020"/>
    <x v="1"/>
    <s v="Brazil"/>
    <x v="5"/>
  </r>
  <r>
    <n v="10487"/>
    <s v="QUEEN"/>
    <n v="26"/>
    <n v="2"/>
    <d v="2021-03-26T00:00:00"/>
    <x v="1"/>
    <n v="3"/>
    <n v="6"/>
    <s v="Friday"/>
    <n v="20210328"/>
    <s v="DHL"/>
    <n v="936.9"/>
    <n v="31.23"/>
    <n v="31.23"/>
    <n v="30"/>
    <n v="0"/>
    <x v="68"/>
    <n v="11"/>
    <n v="12.929370209027901"/>
    <s v="Queen Cozinha"/>
    <s v="Lúcia Carvalho"/>
    <s v="05487-020"/>
    <x v="1"/>
    <s v="Brazil"/>
    <x v="5"/>
  </r>
  <r>
    <n v="10487"/>
    <s v="QUEEN"/>
    <n v="54"/>
    <n v="2"/>
    <d v="2021-03-26T00:00:00"/>
    <x v="1"/>
    <n v="3"/>
    <n v="6"/>
    <s v="Friday"/>
    <n v="20210402"/>
    <s v="DHL"/>
    <n v="134.10000000000002"/>
    <n v="7.45"/>
    <n v="5.5875000000000004"/>
    <n v="24"/>
    <n v="0.25"/>
    <x v="55"/>
    <n v="25"/>
    <n v="5.7031720626915998"/>
    <s v="Queen Cozinha"/>
    <s v="Lúcia Carvalho"/>
    <s v="05487-020"/>
    <x v="1"/>
    <s v="Brazil"/>
    <x v="7"/>
  </r>
  <r>
    <n v="10488"/>
    <s v="FRANK"/>
    <n v="59"/>
    <n v="8"/>
    <d v="2021-03-27T00:00:00"/>
    <x v="1"/>
    <n v="3"/>
    <n v="7"/>
    <s v="Saturday"/>
    <n v="20210402"/>
    <s v="DHL"/>
    <n v="1650"/>
    <n v="55"/>
    <n v="55"/>
    <n v="30"/>
    <n v="0"/>
    <x v="21"/>
    <n v="28"/>
    <n v="29.299646906924384"/>
    <s v="Frankenversand"/>
    <s v="Peter Franken"/>
    <s v="80805"/>
    <x v="0"/>
    <s v="Germany"/>
    <x v="0"/>
  </r>
  <r>
    <n v="10488"/>
    <s v="FRANK"/>
    <n v="73"/>
    <n v="8"/>
    <d v="2021-03-27T00:00:00"/>
    <x v="1"/>
    <n v="3"/>
    <n v="7"/>
    <s v="Saturday"/>
    <n v="20210409"/>
    <s v="DHL"/>
    <n v="239.99999910593033"/>
    <n v="15"/>
    <n v="11.999999955296516"/>
    <n v="20"/>
    <n v="0.20000000298023221"/>
    <x v="47"/>
    <n v="17"/>
    <n v="4.6045134272414314"/>
    <s v="Frankenversand"/>
    <s v="Peter Franken"/>
    <s v="80805"/>
    <x v="0"/>
    <s v="Germany"/>
    <x v="3"/>
  </r>
  <r>
    <n v="10489"/>
    <s v="PICCO"/>
    <n v="11"/>
    <n v="6"/>
    <d v="2021-03-28T00:00:00"/>
    <x v="1"/>
    <n v="3"/>
    <n v="1"/>
    <s v="Sunday"/>
    <n v="20210409"/>
    <s v="DHL"/>
    <n v="236.25"/>
    <n v="21"/>
    <n v="15.75"/>
    <n v="15"/>
    <n v="0.25"/>
    <x v="0"/>
    <n v="5"/>
    <n v="7.3815383533820462"/>
    <s v="Piccolo und mehr"/>
    <s v="Georg Pipps"/>
    <s v="5020"/>
    <x v="0"/>
    <s v="Austria"/>
    <x v="0"/>
  </r>
  <r>
    <n v="10489"/>
    <s v="PICCO"/>
    <n v="16"/>
    <n v="6"/>
    <d v="2021-03-28T00:00:00"/>
    <x v="1"/>
    <n v="3"/>
    <n v="1"/>
    <s v="Sunday"/>
    <n v="20210403"/>
    <s v="DHL"/>
    <n v="314.09999999999997"/>
    <n v="17.45"/>
    <n v="17.45"/>
    <n v="18"/>
    <n v="0"/>
    <x v="19"/>
    <n v="7"/>
    <n v="12.75283918323947"/>
    <s v="Piccolo und mehr"/>
    <s v="Georg Pipps"/>
    <s v="5020"/>
    <x v="0"/>
    <s v="Austria"/>
    <x v="5"/>
  </r>
  <r>
    <n v="10490"/>
    <s v="HILAA"/>
    <n v="59"/>
    <n v="7"/>
    <d v="2021-03-31T00:00:00"/>
    <x v="1"/>
    <n v="3"/>
    <n v="4"/>
    <s v="Wednesday"/>
    <n v="20210403"/>
    <s v="DHL"/>
    <n v="3000"/>
    <n v="55"/>
    <n v="55"/>
    <n v="60"/>
    <n v="0"/>
    <x v="21"/>
    <n v="28"/>
    <n v="29.299646906924384"/>
    <s v="HILARION-Abastos"/>
    <s v="Carlos Hernández"/>
    <s v="5022"/>
    <x v="1"/>
    <s v="Venezuela"/>
    <x v="0"/>
  </r>
  <r>
    <n v="10490"/>
    <s v="HILAA"/>
    <n v="68"/>
    <n v="7"/>
    <d v="2021-03-31T00:00:00"/>
    <x v="1"/>
    <n v="3"/>
    <n v="4"/>
    <s v="Wednesday"/>
    <n v="20210403"/>
    <s v="DHL"/>
    <n v="375"/>
    <n v="12.5"/>
    <n v="12.5"/>
    <n v="30"/>
    <n v="0"/>
    <x v="56"/>
    <n v="8"/>
    <n v="9.881917469522989"/>
    <s v="HILARION-Abastos"/>
    <s v="Carlos Hernández"/>
    <s v="5022"/>
    <x v="1"/>
    <s v="Venezuela"/>
    <x v="5"/>
  </r>
  <r>
    <n v="10490"/>
    <s v="HILAA"/>
    <n v="75"/>
    <n v="7"/>
    <d v="2021-03-31T00:00:00"/>
    <x v="1"/>
    <n v="3"/>
    <n v="4"/>
    <s v="Wednesday"/>
    <n v="20210408"/>
    <s v="DHL"/>
    <n v="279"/>
    <n v="7.75"/>
    <n v="7.75"/>
    <n v="36"/>
    <n v="0"/>
    <x v="48"/>
    <n v="12"/>
    <n v="3.8495729671919596"/>
    <s v="HILARION-Abastos"/>
    <s v="Carlos Hernández"/>
    <s v="5022"/>
    <x v="1"/>
    <s v="Venezuela"/>
    <x v="6"/>
  </r>
  <r>
    <n v="10491"/>
    <s v="FURIB"/>
    <n v="44"/>
    <n v="8"/>
    <d v="2021-03-31T00:00:00"/>
    <x v="1"/>
    <n v="3"/>
    <n v="4"/>
    <s v="Wednesday"/>
    <n v="20210408"/>
    <s v="UPS"/>
    <n v="247.98749826103449"/>
    <n v="19.45"/>
    <n v="16.532499884068965"/>
    <n v="15"/>
    <n v="0.15000000596046451"/>
    <x v="45"/>
    <n v="20"/>
    <n v="10.842050263532254"/>
    <s v="Furia Bacalhau e Frutos do Mar"/>
    <s v="Lino Rodriguez"/>
    <s v="1675"/>
    <x v="0"/>
    <s v="Portugal"/>
    <x v="4"/>
  </r>
  <r>
    <n v="10491"/>
    <s v="FURIB"/>
    <n v="77"/>
    <n v="8"/>
    <d v="2021-03-31T00:00:00"/>
    <x v="1"/>
    <n v="3"/>
    <n v="4"/>
    <s v="Wednesday"/>
    <n v="20210411"/>
    <s v="UPS"/>
    <n v="77.349999457597733"/>
    <n v="13"/>
    <n v="11.049999922513962"/>
    <n v="7"/>
    <n v="0.15000000596046451"/>
    <x v="23"/>
    <n v="12"/>
    <n v="9.7871799999999993"/>
    <s v="Furia Bacalhau e Frutos do Mar"/>
    <s v="Lino Rodriguez"/>
    <s v="1675"/>
    <x v="0"/>
    <s v="Portugal"/>
    <x v="4"/>
  </r>
  <r>
    <n v="10492"/>
    <s v="BOTTM"/>
    <n v="25"/>
    <n v="3"/>
    <d v="2021-04-01T00:00:00"/>
    <x v="1"/>
    <n v="4"/>
    <n v="5"/>
    <s v="Thursday"/>
    <n v="20210411"/>
    <s v="DHL Express"/>
    <n v="797.99999937415123"/>
    <n v="14"/>
    <n v="13.299999989569187"/>
    <n v="60"/>
    <n v="5.000000074505806E-2"/>
    <x v="66"/>
    <n v="11"/>
    <n v="5.7552439408246228"/>
    <s v="Bottom-Dollar Markets"/>
    <s v="Elizabeth Lincoln"/>
    <s v="T2F 8M4"/>
    <x v="1"/>
    <s v="Canada"/>
    <x v="5"/>
  </r>
  <r>
    <n v="10492"/>
    <s v="BOTTM"/>
    <n v="42"/>
    <n v="3"/>
    <d v="2021-04-01T00:00:00"/>
    <x v="1"/>
    <n v="4"/>
    <n v="5"/>
    <s v="Thursday"/>
    <n v="20210410"/>
    <s v="DHL Express"/>
    <n v="265.99999979138374"/>
    <n v="14"/>
    <n v="13.299999989569187"/>
    <n v="20"/>
    <n v="5.000000074505806E-2"/>
    <x v="1"/>
    <n v="20"/>
    <n v="10.762412487567216"/>
    <s v="Bottom-Dollar Markets"/>
    <s v="Elizabeth Lincoln"/>
    <s v="T2F 8M4"/>
    <x v="1"/>
    <s v="Canada"/>
    <x v="1"/>
  </r>
  <r>
    <n v="10493"/>
    <s v="LAMAI"/>
    <n v="65"/>
    <n v="4"/>
    <d v="2021-04-02T00:00:00"/>
    <x v="1"/>
    <n v="4"/>
    <n v="6"/>
    <s v="Friday"/>
    <n v="20210410"/>
    <s v="UPS"/>
    <n v="284.17499952949584"/>
    <n v="21.05"/>
    <n v="18.944999968633056"/>
    <n v="15"/>
    <n v="0.10000000149011611"/>
    <x v="6"/>
    <n v="2"/>
    <n v="12.356901002694999"/>
    <s v="La maison d'Asie"/>
    <s v="Annette Roulet"/>
    <s v="31000"/>
    <x v="0"/>
    <s v="France"/>
    <x v="4"/>
  </r>
  <r>
    <n v="10493"/>
    <s v="LAMAI"/>
    <n v="66"/>
    <n v="4"/>
    <d v="2021-04-02T00:00:00"/>
    <x v="1"/>
    <n v="4"/>
    <n v="6"/>
    <s v="Friday"/>
    <n v="20210410"/>
    <s v="UPS"/>
    <n v="152.99999974668026"/>
    <n v="17"/>
    <n v="15.299999974668026"/>
    <n v="10"/>
    <n v="0.10000000149011611"/>
    <x v="61"/>
    <n v="2"/>
    <n v="4.7723602845439919"/>
    <s v="La maison d'Asie"/>
    <s v="Annette Roulet"/>
    <s v="31000"/>
    <x v="0"/>
    <s v="France"/>
    <x v="4"/>
  </r>
  <r>
    <n v="10493"/>
    <s v="LAMAI"/>
    <n v="69"/>
    <n v="4"/>
    <d v="2021-04-02T00:00:00"/>
    <x v="1"/>
    <n v="4"/>
    <n v="6"/>
    <s v="Friday"/>
    <n v="20210409"/>
    <s v="UPS"/>
    <n v="323.9999994635582"/>
    <n v="36"/>
    <n v="32.39999994635582"/>
    <n v="10"/>
    <n v="0.10000000149011611"/>
    <x v="60"/>
    <n v="15"/>
    <n v="12.894008605174344"/>
    <s v="La maison d'Asie"/>
    <s v="Annette Roulet"/>
    <s v="31000"/>
    <x v="0"/>
    <s v="France"/>
    <x v="0"/>
  </r>
  <r>
    <n v="10494"/>
    <s v="COMMI"/>
    <n v="56"/>
    <n v="4"/>
    <d v="2021-04-02T00:00:00"/>
    <x v="1"/>
    <n v="4"/>
    <n v="6"/>
    <s v="Friday"/>
    <n v="20210411"/>
    <s v="DHL"/>
    <n v="1140"/>
    <n v="38"/>
    <n v="38"/>
    <n v="30"/>
    <n v="0"/>
    <x v="33"/>
    <n v="26"/>
    <n v="12.985049050340091"/>
    <s v="Comércio Mineiro"/>
    <s v="Pedro Afonso"/>
    <s v="05432-043"/>
    <x v="1"/>
    <s v="Brazil"/>
    <x v="1"/>
  </r>
  <r>
    <n v="10495"/>
    <s v="LAUGB"/>
    <n v="23"/>
    <n v="3"/>
    <d v="2021-04-03T00:00:00"/>
    <x v="1"/>
    <n v="4"/>
    <n v="7"/>
    <s v="Saturday"/>
    <n v="20210411"/>
    <s v="UPS"/>
    <n v="90"/>
    <n v="9"/>
    <n v="9"/>
    <n v="10"/>
    <n v="0"/>
    <x v="70"/>
    <n v="9"/>
    <n v="5.2140991742329925"/>
    <s v="Laughing Bacchus Wine Cellars"/>
    <s v="Yoshi Tannamuri"/>
    <s v="V3F 2K1"/>
    <x v="1"/>
    <s v="Canada"/>
    <x v="1"/>
  </r>
  <r>
    <n v="10495"/>
    <s v="LAUGB"/>
    <n v="41"/>
    <n v="3"/>
    <d v="2021-04-03T00:00:00"/>
    <x v="1"/>
    <n v="4"/>
    <n v="7"/>
    <s v="Saturday"/>
    <n v="20210411"/>
    <s v="UPS"/>
    <n v="193"/>
    <n v="9.65"/>
    <n v="9.65"/>
    <n v="20"/>
    <n v="0"/>
    <x v="5"/>
    <n v="19"/>
    <n v="6.0463867884479576"/>
    <s v="Laughing Bacchus Wine Cellars"/>
    <s v="Yoshi Tannamuri"/>
    <s v="V3F 2K1"/>
    <x v="1"/>
    <s v="Canada"/>
    <x v="3"/>
  </r>
  <r>
    <n v="10495"/>
    <s v="LAUGB"/>
    <n v="77"/>
    <n v="3"/>
    <d v="2021-04-03T00:00:00"/>
    <x v="1"/>
    <n v="4"/>
    <n v="7"/>
    <s v="Saturday"/>
    <n v="20210407"/>
    <s v="UPS"/>
    <n v="65"/>
    <n v="13"/>
    <n v="13"/>
    <n v="5"/>
    <n v="0"/>
    <x v="23"/>
    <n v="12"/>
    <n v="9.7871799999999993"/>
    <s v="Laughing Bacchus Wine Cellars"/>
    <s v="Yoshi Tannamuri"/>
    <s v="V3F 2K1"/>
    <x v="1"/>
    <s v="Canada"/>
    <x v="4"/>
  </r>
  <r>
    <n v="10496"/>
    <s v="TRADH"/>
    <n v="31"/>
    <n v="7"/>
    <d v="2021-04-04T00:00:00"/>
    <x v="1"/>
    <n v="4"/>
    <n v="1"/>
    <s v="Sunday"/>
    <n v="20210407"/>
    <s v="DHL"/>
    <n v="237.49999981373549"/>
    <n v="12.5"/>
    <n v="11.874999990686774"/>
    <n v="20"/>
    <n v="5.000000074505806E-2"/>
    <x v="12"/>
    <n v="14"/>
    <n v="8.9210025428745876"/>
    <s v="Tradição Hipermercados"/>
    <s v="Anabela Domingues"/>
    <s v="05634-030"/>
    <x v="1"/>
    <s v="Brazil"/>
    <x v="0"/>
  </r>
  <r>
    <n v="10497"/>
    <s v="LEHMS"/>
    <n v="56"/>
    <n v="7"/>
    <d v="2021-04-04T00:00:00"/>
    <x v="1"/>
    <n v="4"/>
    <n v="1"/>
    <s v="Sunday"/>
    <n v="20210407"/>
    <s v="DHL Express"/>
    <n v="532"/>
    <n v="38"/>
    <n v="38"/>
    <n v="14"/>
    <n v="0"/>
    <x v="33"/>
    <n v="26"/>
    <n v="12.985049050340091"/>
    <s v="Lehmanns Marktstand"/>
    <s v="Renate Messner"/>
    <s v="60528"/>
    <x v="0"/>
    <s v="Germany"/>
    <x v="1"/>
  </r>
  <r>
    <n v="10497"/>
    <s v="LEHMS"/>
    <n v="72"/>
    <n v="7"/>
    <d v="2021-04-04T00:00:00"/>
    <x v="1"/>
    <n v="4"/>
    <n v="1"/>
    <s v="Sunday"/>
    <n v="20210407"/>
    <s v="DHL Express"/>
    <n v="869.99999999999989"/>
    <n v="34.799999999999997"/>
    <n v="34.799999999999997"/>
    <n v="25"/>
    <n v="0"/>
    <x v="2"/>
    <n v="14"/>
    <n v="14.902797245173618"/>
    <s v="Lehmanns Marktstand"/>
    <s v="Renate Messner"/>
    <s v="60528"/>
    <x v="0"/>
    <s v="Germany"/>
    <x v="0"/>
  </r>
  <r>
    <n v="10497"/>
    <s v="LEHMS"/>
    <n v="77"/>
    <n v="7"/>
    <d v="2021-04-04T00:00:00"/>
    <x v="1"/>
    <n v="4"/>
    <n v="1"/>
    <s v="Sunday"/>
    <n v="20210411"/>
    <s v="DHL Express"/>
    <n v="325"/>
    <n v="13"/>
    <n v="13"/>
    <n v="25"/>
    <n v="0"/>
    <x v="23"/>
    <n v="12"/>
    <n v="9.7871799999999993"/>
    <s v="Lehmanns Marktstand"/>
    <s v="Renate Messner"/>
    <s v="60528"/>
    <x v="0"/>
    <s v="Germany"/>
    <x v="4"/>
  </r>
  <r>
    <n v="10498"/>
    <s v="HILAA"/>
    <n v="24"/>
    <n v="8"/>
    <d v="2021-04-07T00:00:00"/>
    <x v="1"/>
    <n v="4"/>
    <n v="4"/>
    <s v="Wednesday"/>
    <n v="20210411"/>
    <s v="DHL"/>
    <n v="63"/>
    <n v="4.5"/>
    <n v="4.5"/>
    <n v="14"/>
    <n v="0"/>
    <x v="15"/>
    <n v="10"/>
    <n v="2.1230577042655105"/>
    <s v="HILARION-Abastos"/>
    <s v="Carlos Hernández"/>
    <s v="5022"/>
    <x v="1"/>
    <s v="Venezuela"/>
    <x v="6"/>
  </r>
  <r>
    <n v="10498"/>
    <s v="HILAA"/>
    <n v="40"/>
    <n v="8"/>
    <d v="2021-04-07T00:00:00"/>
    <x v="1"/>
    <n v="4"/>
    <n v="4"/>
    <s v="Wednesday"/>
    <n v="20210411"/>
    <s v="DHL"/>
    <n v="92"/>
    <n v="18.399999999999999"/>
    <n v="18.399999999999999"/>
    <n v="5"/>
    <n v="0"/>
    <x v="37"/>
    <n v="19"/>
    <n v="11.939905659925371"/>
    <s v="HILARION-Abastos"/>
    <s v="Carlos Hernández"/>
    <s v="5022"/>
    <x v="1"/>
    <s v="Venezuela"/>
    <x v="3"/>
  </r>
  <r>
    <n v="10498"/>
    <s v="HILAA"/>
    <n v="42"/>
    <n v="8"/>
    <d v="2021-04-07T00:00:00"/>
    <x v="1"/>
    <n v="4"/>
    <n v="4"/>
    <s v="Wednesday"/>
    <n v="20210416"/>
    <s v="DHL"/>
    <n v="420"/>
    <n v="14"/>
    <n v="14"/>
    <n v="30"/>
    <n v="0"/>
    <x v="1"/>
    <n v="20"/>
    <n v="10.762412487567216"/>
    <s v="HILARION-Abastos"/>
    <s v="Carlos Hernández"/>
    <s v="5022"/>
    <x v="1"/>
    <s v="Venezuela"/>
    <x v="1"/>
  </r>
  <r>
    <n v="10499"/>
    <s v="LILAS"/>
    <n v="28"/>
    <n v="4"/>
    <d v="2021-04-08T00:00:00"/>
    <x v="1"/>
    <n v="4"/>
    <n v="5"/>
    <s v="Thursday"/>
    <n v="20210416"/>
    <s v="DHL"/>
    <n v="912"/>
    <n v="45.6"/>
    <n v="45.6"/>
    <n v="20"/>
    <n v="0"/>
    <x v="44"/>
    <n v="12"/>
    <n v="23.763027335506571"/>
    <s v="LILA-Supermercado"/>
    <s v="Carlos González"/>
    <s v="3508"/>
    <x v="1"/>
    <s v="Venezuela"/>
    <x v="2"/>
  </r>
  <r>
    <n v="10499"/>
    <s v="LILAS"/>
    <n v="49"/>
    <n v="4"/>
    <d v="2021-04-08T00:00:00"/>
    <x v="1"/>
    <n v="4"/>
    <n v="5"/>
    <s v="Thursday"/>
    <n v="20210417"/>
    <s v="DHL"/>
    <n v="500"/>
    <n v="20"/>
    <n v="20"/>
    <n v="25"/>
    <n v="0"/>
    <x v="14"/>
    <n v="23"/>
    <n v="12.545683485741497"/>
    <s v="LILA-Supermercado"/>
    <s v="Carlos González"/>
    <s v="3508"/>
    <x v="1"/>
    <s v="Venezuela"/>
    <x v="5"/>
  </r>
  <r>
    <n v="10500"/>
    <s v="LAMAI"/>
    <n v="15"/>
    <n v="6"/>
    <d v="2021-04-09T00:00:00"/>
    <x v="1"/>
    <n v="4"/>
    <n v="6"/>
    <s v="Friday"/>
    <n v="20210417"/>
    <s v="DHL Express"/>
    <n v="176.6999998614192"/>
    <n v="15.5"/>
    <n v="14.7249999884516"/>
    <n v="12"/>
    <n v="5.000000074505806E-2"/>
    <x v="50"/>
    <n v="6"/>
    <n v="12.475763823869734"/>
    <s v="La maison d'Asie"/>
    <s v="Annette Roulet"/>
    <s v="31000"/>
    <x v="0"/>
    <s v="France"/>
    <x v="4"/>
  </r>
  <r>
    <n v="10500"/>
    <s v="LAMAI"/>
    <n v="28"/>
    <n v="6"/>
    <d v="2021-04-09T00:00:00"/>
    <x v="1"/>
    <n v="4"/>
    <n v="6"/>
    <s v="Friday"/>
    <n v="20210416"/>
    <s v="DHL Express"/>
    <n v="346.55999972820285"/>
    <n v="45.6"/>
    <n v="43.319999966025357"/>
    <n v="8"/>
    <n v="5.000000074505806E-2"/>
    <x v="44"/>
    <n v="12"/>
    <n v="23.763027335506571"/>
    <s v="La maison d'Asie"/>
    <s v="Annette Roulet"/>
    <s v="31000"/>
    <x v="0"/>
    <s v="France"/>
    <x v="2"/>
  </r>
  <r>
    <n v="10501"/>
    <s v="BLAUS"/>
    <n v="54"/>
    <n v="9"/>
    <d v="2021-04-09T00:00:00"/>
    <x v="1"/>
    <n v="4"/>
    <n v="6"/>
    <s v="Friday"/>
    <n v="20210429"/>
    <s v="UPS"/>
    <n v="149"/>
    <n v="7.45"/>
    <n v="7.45"/>
    <n v="20"/>
    <n v="0"/>
    <x v="55"/>
    <n v="25"/>
    <n v="5.7031720626915998"/>
    <s v="Blauer See Delikatessen"/>
    <s v="Hanna Moos"/>
    <s v="68306"/>
    <x v="0"/>
    <s v="Germany"/>
    <x v="7"/>
  </r>
  <r>
    <n v="10502"/>
    <s v="PERIC"/>
    <n v="45"/>
    <n v="2"/>
    <d v="2021-04-10T00:00:00"/>
    <x v="1"/>
    <n v="4"/>
    <n v="7"/>
    <s v="Saturday"/>
    <n v="20210429"/>
    <s v="DHL Express"/>
    <n v="199.5"/>
    <n v="9.5"/>
    <n v="9.5"/>
    <n v="21"/>
    <n v="0"/>
    <x v="73"/>
    <n v="21"/>
    <n v="4.5986324879657294"/>
    <s v="Pericles Comidas clásicas"/>
    <s v="Guillermo Fernández"/>
    <s v="05033"/>
    <x v="1"/>
    <s v="Mexico"/>
    <x v="3"/>
  </r>
  <r>
    <n v="10502"/>
    <s v="PERIC"/>
    <n v="53"/>
    <n v="2"/>
    <d v="2021-04-10T00:00:00"/>
    <x v="1"/>
    <n v="4"/>
    <n v="7"/>
    <s v="Saturday"/>
    <n v="20210429"/>
    <s v="DHL Express"/>
    <n v="196.79999999999998"/>
    <n v="32.799999999999997"/>
    <n v="32.799999999999997"/>
    <n v="6"/>
    <n v="0"/>
    <x v="22"/>
    <n v="24"/>
    <n v="11.283141843590998"/>
    <s v="Pericles Comidas clásicas"/>
    <s v="Guillermo Fernández"/>
    <s v="05033"/>
    <x v="1"/>
    <s v="Mexico"/>
    <x v="7"/>
  </r>
  <r>
    <n v="10502"/>
    <s v="PERIC"/>
    <n v="67"/>
    <n v="2"/>
    <d v="2021-04-10T00:00:00"/>
    <x v="1"/>
    <n v="4"/>
    <n v="7"/>
    <s v="Saturday"/>
    <n v="20210416"/>
    <s v="DHL Express"/>
    <n v="420"/>
    <n v="14"/>
    <n v="14"/>
    <n v="30"/>
    <n v="0"/>
    <x v="51"/>
    <n v="16"/>
    <n v="8.0791143090423496"/>
    <s v="Pericles Comidas clásicas"/>
    <s v="Guillermo Fernández"/>
    <s v="05033"/>
    <x v="1"/>
    <s v="Mexico"/>
    <x v="6"/>
  </r>
  <r>
    <n v="10503"/>
    <s v="HUNGO"/>
    <n v="14"/>
    <n v="6"/>
    <d v="2021-04-11T00:00:00"/>
    <x v="1"/>
    <n v="4"/>
    <n v="1"/>
    <s v="Sunday"/>
    <n v="20210416"/>
    <s v="DHL"/>
    <n v="1627.5"/>
    <n v="23.25"/>
    <n v="23.25"/>
    <n v="70"/>
    <n v="0"/>
    <x v="3"/>
    <n v="6"/>
    <n v="19.281771520737859"/>
    <s v="Hungry Owl All-Night Grocers"/>
    <s v="Patricia McKenna"/>
    <m/>
    <x v="0"/>
    <s v="Ireland"/>
    <x v="2"/>
  </r>
  <r>
    <n v="10503"/>
    <s v="HUNGO"/>
    <n v="65"/>
    <n v="6"/>
    <d v="2021-04-11T00:00:00"/>
    <x v="1"/>
    <n v="4"/>
    <n v="1"/>
    <s v="Sunday"/>
    <n v="20210418"/>
    <s v="DHL"/>
    <n v="421"/>
    <n v="21.05"/>
    <n v="21.05"/>
    <n v="20"/>
    <n v="0"/>
    <x v="6"/>
    <n v="2"/>
    <n v="12.356901002694999"/>
    <s v="Hungry Owl All-Night Grocers"/>
    <s v="Patricia McKenna"/>
    <m/>
    <x v="0"/>
    <s v="Ireland"/>
    <x v="4"/>
  </r>
  <r>
    <n v="10504"/>
    <s v="WHITC"/>
    <n v="2"/>
    <n v="4"/>
    <d v="2021-04-11T00:00:00"/>
    <x v="1"/>
    <n v="4"/>
    <n v="1"/>
    <s v="Sunday"/>
    <n v="20210418"/>
    <s v="UPS"/>
    <n v="228"/>
    <n v="19"/>
    <n v="19"/>
    <n v="12"/>
    <n v="0"/>
    <x v="18"/>
    <n v="1"/>
    <n v="9.9064127385757743"/>
    <s v="White Clover Markets"/>
    <s v="Karl Jablonski"/>
    <s v="98128"/>
    <x v="1"/>
    <s v="USA"/>
    <x v="6"/>
  </r>
  <r>
    <n v="10504"/>
    <s v="WHITC"/>
    <n v="21"/>
    <n v="4"/>
    <d v="2021-04-11T00:00:00"/>
    <x v="1"/>
    <n v="4"/>
    <n v="1"/>
    <s v="Sunday"/>
    <n v="20210418"/>
    <s v="UPS"/>
    <n v="120"/>
    <n v="10"/>
    <n v="10"/>
    <n v="12"/>
    <n v="0"/>
    <x v="27"/>
    <n v="8"/>
    <n v="8.5451596278118238"/>
    <s v="White Clover Markets"/>
    <s v="Karl Jablonski"/>
    <s v="98128"/>
    <x v="1"/>
    <s v="USA"/>
    <x v="5"/>
  </r>
  <r>
    <n v="10504"/>
    <s v="WHITC"/>
    <n v="53"/>
    <n v="4"/>
    <d v="2021-04-11T00:00:00"/>
    <x v="1"/>
    <n v="4"/>
    <n v="1"/>
    <s v="Sunday"/>
    <n v="20210418"/>
    <s v="UPS"/>
    <n v="328"/>
    <n v="32.799999999999997"/>
    <n v="32.799999999999997"/>
    <n v="10"/>
    <n v="0"/>
    <x v="22"/>
    <n v="24"/>
    <n v="11.283141843590998"/>
    <s v="White Clover Markets"/>
    <s v="Karl Jablonski"/>
    <s v="98128"/>
    <x v="1"/>
    <s v="USA"/>
    <x v="7"/>
  </r>
  <r>
    <n v="10504"/>
    <s v="WHITC"/>
    <n v="61"/>
    <n v="4"/>
    <d v="2021-04-11T00:00:00"/>
    <x v="1"/>
    <n v="4"/>
    <n v="1"/>
    <s v="Sunday"/>
    <n v="20210421"/>
    <s v="UPS"/>
    <n v="712.5"/>
    <n v="28.5"/>
    <n v="28.5"/>
    <n v="25"/>
    <n v="0"/>
    <x v="75"/>
    <n v="29"/>
    <n v="10.457549197381082"/>
    <s v="White Clover Markets"/>
    <s v="Karl Jablonski"/>
    <s v="98128"/>
    <x v="1"/>
    <s v="USA"/>
    <x v="4"/>
  </r>
  <r>
    <n v="10505"/>
    <s v="MEREP"/>
    <n v="62"/>
    <n v="3"/>
    <d v="2021-04-14T00:00:00"/>
    <x v="1"/>
    <n v="4"/>
    <n v="4"/>
    <s v="Wednesday"/>
    <n v="20210502"/>
    <s v="UPS"/>
    <n v="147.89999999999998"/>
    <n v="49.3"/>
    <n v="49.3"/>
    <n v="3"/>
    <n v="0"/>
    <x v="29"/>
    <n v="29"/>
    <n v="34.868075459270003"/>
    <s v="Mère Paillarde"/>
    <s v="Jean Fresnière"/>
    <s v="H1J 1C3"/>
    <x v="1"/>
    <s v="Canada"/>
    <x v="5"/>
  </r>
  <r>
    <n v="10506"/>
    <s v="KOENE"/>
    <n v="25"/>
    <n v="9"/>
    <d v="2021-04-15T00:00:00"/>
    <x v="1"/>
    <n v="4"/>
    <n v="5"/>
    <s v="Thursday"/>
    <n v="20210502"/>
    <s v="DHL"/>
    <n v="226.79999962449074"/>
    <n v="14"/>
    <n v="12.599999979138374"/>
    <n v="18"/>
    <n v="0.10000000149011611"/>
    <x v="66"/>
    <n v="11"/>
    <n v="5.7552439408246228"/>
    <s v="Königlich Essen"/>
    <s v="Philip Cramer"/>
    <s v="14776"/>
    <x v="0"/>
    <s v="Germany"/>
    <x v="5"/>
  </r>
  <r>
    <n v="10506"/>
    <s v="KOENE"/>
    <n v="70"/>
    <n v="9"/>
    <d v="2021-04-15T00:00:00"/>
    <x v="1"/>
    <n v="4"/>
    <n v="5"/>
    <s v="Thursday"/>
    <n v="20210422"/>
    <s v="DHL"/>
    <n v="188.99999968707561"/>
    <n v="15"/>
    <n v="13.499999977648258"/>
    <n v="14"/>
    <n v="0.10000000149011611"/>
    <x v="30"/>
    <n v="7"/>
    <n v="4.3219663299234155"/>
    <s v="Königlich Essen"/>
    <s v="Philip Cramer"/>
    <s v="14776"/>
    <x v="0"/>
    <s v="Germany"/>
    <x v="6"/>
  </r>
  <r>
    <n v="10507"/>
    <s v="ANTON"/>
    <n v="43"/>
    <n v="7"/>
    <d v="2021-04-15T00:00:00"/>
    <x v="1"/>
    <n v="4"/>
    <n v="5"/>
    <s v="Thursday"/>
    <n v="20210422"/>
    <s v="DHL Express"/>
    <n v="586.49999588727951"/>
    <n v="46"/>
    <n v="39.099999725818634"/>
    <n v="15"/>
    <n v="0.15000000596046451"/>
    <x v="40"/>
    <n v="20"/>
    <n v="33.719701744549674"/>
    <s v="Antonio Moreno Taquería"/>
    <s v="Antonio Moreno"/>
    <s v="05023"/>
    <x v="1"/>
    <s v="Mexico"/>
    <x v="6"/>
  </r>
  <r>
    <n v="10507"/>
    <s v="ANTON"/>
    <n v="48"/>
    <n v="7"/>
    <d v="2021-04-15T00:00:00"/>
    <x v="1"/>
    <n v="4"/>
    <n v="5"/>
    <s v="Thursday"/>
    <n v="20210513"/>
    <s v="DHL Express"/>
    <n v="162.56249886006117"/>
    <n v="12.75"/>
    <n v="10.837499924004078"/>
    <n v="15"/>
    <n v="0.15000000596046451"/>
    <x v="74"/>
    <n v="22"/>
    <n v="8.7212588249999996"/>
    <s v="Antonio Moreno Taquería"/>
    <s v="Antonio Moreno"/>
    <s v="05023"/>
    <x v="1"/>
    <s v="Mexico"/>
    <x v="5"/>
  </r>
  <r>
    <n v="10508"/>
    <s v="OTTIK"/>
    <n v="13"/>
    <n v="1"/>
    <d v="2021-04-16T00:00:00"/>
    <x v="1"/>
    <n v="4"/>
    <n v="6"/>
    <s v="Friday"/>
    <n v="20210513"/>
    <s v="DHL"/>
    <n v="60"/>
    <n v="6"/>
    <n v="6"/>
    <n v="10"/>
    <n v="0"/>
    <x v="43"/>
    <n v="6"/>
    <n v="2.1837851755325639"/>
    <s v="Ottilies Käseladen"/>
    <s v="Henriette Pfalzheim"/>
    <s v="50739"/>
    <x v="0"/>
    <s v="Germany"/>
    <x v="3"/>
  </r>
  <r>
    <n v="10508"/>
    <s v="OTTIK"/>
    <n v="39"/>
    <n v="1"/>
    <d v="2021-04-16T00:00:00"/>
    <x v="1"/>
    <n v="4"/>
    <n v="6"/>
    <s v="Friday"/>
    <n v="20210429"/>
    <s v="DHL"/>
    <n v="180"/>
    <n v="18"/>
    <n v="18"/>
    <n v="10"/>
    <n v="0"/>
    <x v="13"/>
    <n v="18"/>
    <n v="13.522215154598831"/>
    <s v="Ottilies Käseladen"/>
    <s v="Henriette Pfalzheim"/>
    <s v="50739"/>
    <x v="0"/>
    <s v="Germany"/>
    <x v="6"/>
  </r>
  <r>
    <n v="10509"/>
    <s v="BLAUS"/>
    <n v="28"/>
    <n v="4"/>
    <d v="2021-04-17T00:00:00"/>
    <x v="1"/>
    <n v="4"/>
    <n v="7"/>
    <s v="Saturday"/>
    <n v="20210428"/>
    <s v="DHL Express"/>
    <n v="136.80000000000001"/>
    <n v="45.6"/>
    <n v="45.6"/>
    <n v="3"/>
    <n v="0"/>
    <x v="44"/>
    <n v="12"/>
    <n v="23.763027335506571"/>
    <s v="Blauer See Delikatessen"/>
    <s v="Hanna Moos"/>
    <s v="68306"/>
    <x v="0"/>
    <s v="Germany"/>
    <x v="2"/>
  </r>
  <r>
    <n v="10510"/>
    <s v="SAVEA"/>
    <n v="29"/>
    <n v="6"/>
    <d v="2021-04-18T00:00:00"/>
    <x v="1"/>
    <n v="4"/>
    <n v="1"/>
    <s v="Sunday"/>
    <n v="20210428"/>
    <s v="UPS"/>
    <n v="4456.4400000000005"/>
    <n v="123.79"/>
    <n v="123.79"/>
    <n v="36"/>
    <n v="0"/>
    <x v="39"/>
    <n v="12"/>
    <n v="78.453085124436214"/>
    <s v="Save-a-lot Markets"/>
    <s v="Jose Pavarotti"/>
    <s v="83720"/>
    <x v="1"/>
    <s v="USA"/>
    <x v="7"/>
  </r>
  <r>
    <n v="10510"/>
    <s v="SAVEA"/>
    <n v="75"/>
    <n v="6"/>
    <d v="2021-04-18T00:00:00"/>
    <x v="1"/>
    <n v="4"/>
    <n v="1"/>
    <s v="Sunday"/>
    <n v="20210421"/>
    <s v="UPS"/>
    <n v="251.0999995842576"/>
    <n v="7.75"/>
    <n v="6.9749999884516001"/>
    <n v="36"/>
    <n v="0.10000000149011611"/>
    <x v="48"/>
    <n v="12"/>
    <n v="3.8495729671919596"/>
    <s v="Save-a-lot Markets"/>
    <s v="Jose Pavarotti"/>
    <s v="83720"/>
    <x v="1"/>
    <s v="USA"/>
    <x v="6"/>
  </r>
  <r>
    <n v="10511"/>
    <s v="BONAP"/>
    <n v="4"/>
    <n v="4"/>
    <d v="2021-04-18T00:00:00"/>
    <x v="1"/>
    <n v="4"/>
    <n v="1"/>
    <s v="Sunday"/>
    <n v="20210421"/>
    <s v="UPS"/>
    <n v="934.99999344348907"/>
    <n v="22"/>
    <n v="18.699999868869781"/>
    <n v="50"/>
    <n v="0.15000000596046451"/>
    <x v="62"/>
    <n v="2"/>
    <n v="13.396192586104789"/>
    <s v="Bon app'"/>
    <s v="Laurence Lebihan"/>
    <s v="13008"/>
    <x v="0"/>
    <s v="France"/>
    <x v="4"/>
  </r>
  <r>
    <n v="10511"/>
    <s v="BONAP"/>
    <n v="7"/>
    <n v="4"/>
    <d v="2021-04-18T00:00:00"/>
    <x v="1"/>
    <n v="4"/>
    <n v="1"/>
    <s v="Sunday"/>
    <n v="20210421"/>
    <s v="UPS"/>
    <n v="1274.9999910593033"/>
    <n v="30"/>
    <n v="25.499999821186066"/>
    <n v="50"/>
    <n v="0.15000000596046451"/>
    <x v="32"/>
    <n v="3"/>
    <n v="16.995648153812226"/>
    <s v="Bon app'"/>
    <s v="Laurence Lebihan"/>
    <s v="13008"/>
    <x v="0"/>
    <s v="France"/>
    <x v="2"/>
  </r>
  <r>
    <n v="10511"/>
    <s v="BONAP"/>
    <n v="8"/>
    <n v="4"/>
    <d v="2021-04-18T00:00:00"/>
    <x v="1"/>
    <n v="4"/>
    <n v="1"/>
    <s v="Sunday"/>
    <n v="20210424"/>
    <s v="UPS"/>
    <n v="339.99999761581421"/>
    <n v="40"/>
    <n v="33.999999761581421"/>
    <n v="10"/>
    <n v="0.15000000596046451"/>
    <x v="71"/>
    <n v="3"/>
    <n v="29.042861179974402"/>
    <s v="Bon app'"/>
    <s v="Laurence Lebihan"/>
    <s v="13008"/>
    <x v="0"/>
    <s v="France"/>
    <x v="4"/>
  </r>
  <r>
    <n v="10512"/>
    <s v="FAMIA"/>
    <n v="24"/>
    <n v="7"/>
    <d v="2021-04-21T00:00:00"/>
    <x v="1"/>
    <n v="4"/>
    <n v="4"/>
    <s v="Wednesday"/>
    <n v="20210424"/>
    <s v="DHL"/>
    <n v="38.249999731779099"/>
    <n v="4.5"/>
    <n v="3.8249999731779099"/>
    <n v="10"/>
    <n v="0.15000000596046451"/>
    <x v="15"/>
    <n v="10"/>
    <n v="2.1230577042655105"/>
    <s v="Familia Arquibaldo"/>
    <s v="Aria Cruz"/>
    <s v="05442-030"/>
    <x v="1"/>
    <s v="Brazil"/>
    <x v="6"/>
  </r>
  <r>
    <n v="10512"/>
    <s v="FAMIA"/>
    <n v="46"/>
    <n v="7"/>
    <d v="2021-04-21T00:00:00"/>
    <x v="1"/>
    <n v="4"/>
    <n v="4"/>
    <s v="Wednesday"/>
    <n v="20210424"/>
    <s v="DHL"/>
    <n v="91.799999356269836"/>
    <n v="12"/>
    <n v="10.199999928474426"/>
    <n v="9"/>
    <n v="0.15000000596046451"/>
    <x v="54"/>
    <n v="21"/>
    <n v="5.504627786254181"/>
    <s v="Familia Arquibaldo"/>
    <s v="Aria Cruz"/>
    <s v="05442-030"/>
    <x v="1"/>
    <s v="Brazil"/>
    <x v="3"/>
  </r>
  <r>
    <n v="10512"/>
    <s v="FAMIA"/>
    <n v="47"/>
    <n v="7"/>
    <d v="2021-04-21T00:00:00"/>
    <x v="1"/>
    <n v="4"/>
    <n v="4"/>
    <s v="Wednesday"/>
    <n v="20210424"/>
    <s v="DHL"/>
    <n v="48.449999660253525"/>
    <n v="9.5"/>
    <n v="8.0749999433755875"/>
    <n v="6"/>
    <n v="0.15000000596046451"/>
    <x v="69"/>
    <n v="22"/>
    <n v="6.92246398648025"/>
    <s v="Familia Arquibaldo"/>
    <s v="Aria Cruz"/>
    <s v="05442-030"/>
    <x v="1"/>
    <s v="Brazil"/>
    <x v="5"/>
  </r>
  <r>
    <n v="10512"/>
    <s v="FAMIA"/>
    <n v="60"/>
    <n v="7"/>
    <d v="2021-04-21T00:00:00"/>
    <x v="1"/>
    <n v="4"/>
    <n v="4"/>
    <s v="Wednesday"/>
    <n v="20210428"/>
    <s v="DHL"/>
    <n v="346.79999756813049"/>
    <n v="34"/>
    <n v="28.899999797344208"/>
    <n v="12"/>
    <n v="0.15000000596046451"/>
    <x v="11"/>
    <n v="28"/>
    <n v="17.186056815854748"/>
    <s v="Familia Arquibaldo"/>
    <s v="Aria Cruz"/>
    <s v="05442-030"/>
    <x v="1"/>
    <s v="Brazil"/>
    <x v="0"/>
  </r>
  <r>
    <n v="10513"/>
    <s v="WANDK"/>
    <n v="21"/>
    <n v="7"/>
    <d v="2021-04-22T00:00:00"/>
    <x v="1"/>
    <n v="4"/>
    <n v="5"/>
    <s v="Thursday"/>
    <n v="20210428"/>
    <s v="DHL Express"/>
    <n v="319.9999988079071"/>
    <n v="10"/>
    <n v="7.9999999701976776"/>
    <n v="40"/>
    <n v="0.20000000298023221"/>
    <x v="27"/>
    <n v="8"/>
    <n v="8.5451596278118238"/>
    <s v="Die Wandernde Kuh"/>
    <s v="Rita Müller"/>
    <s v="70563"/>
    <x v="0"/>
    <s v="Germany"/>
    <x v="5"/>
  </r>
  <r>
    <n v="10513"/>
    <s v="WANDK"/>
    <n v="32"/>
    <n v="7"/>
    <d v="2021-04-22T00:00:00"/>
    <x v="1"/>
    <n v="4"/>
    <n v="5"/>
    <s v="Thursday"/>
    <n v="20210428"/>
    <s v="DHL Express"/>
    <n v="1279.9999952316284"/>
    <n v="32"/>
    <n v="25.599999904632568"/>
    <n v="50"/>
    <n v="0.20000000298023221"/>
    <x v="26"/>
    <n v="14"/>
    <n v="15.737004602670464"/>
    <s v="Die Wandernde Kuh"/>
    <s v="Rita Müller"/>
    <s v="70563"/>
    <x v="0"/>
    <s v="Germany"/>
    <x v="0"/>
  </r>
  <r>
    <n v="10513"/>
    <s v="WANDK"/>
    <n v="61"/>
    <n v="7"/>
    <d v="2021-04-22T00:00:00"/>
    <x v="1"/>
    <n v="4"/>
    <n v="5"/>
    <s v="Thursday"/>
    <n v="20210516"/>
    <s v="DHL Express"/>
    <n v="341.99999872595072"/>
    <n v="28.5"/>
    <n v="22.799999915063381"/>
    <n v="15"/>
    <n v="0.20000000298023221"/>
    <x v="75"/>
    <n v="29"/>
    <n v="10.457549197381082"/>
    <s v="Die Wandernde Kuh"/>
    <s v="Rita Müller"/>
    <s v="70563"/>
    <x v="0"/>
    <s v="Germany"/>
    <x v="4"/>
  </r>
  <r>
    <n v="10514"/>
    <s v="ERNSH"/>
    <n v="20"/>
    <n v="3"/>
    <d v="2021-04-22T00:00:00"/>
    <x v="1"/>
    <n v="4"/>
    <n v="5"/>
    <s v="Thursday"/>
    <n v="20210516"/>
    <s v="DHL"/>
    <n v="3159"/>
    <n v="81"/>
    <n v="81"/>
    <n v="39"/>
    <n v="0"/>
    <x v="9"/>
    <n v="8"/>
    <n v="57.815472307491099"/>
    <s v="Ernst Handel"/>
    <s v="Roland Mendel"/>
    <s v="8010"/>
    <x v="0"/>
    <s v="Austria"/>
    <x v="5"/>
  </r>
  <r>
    <n v="10514"/>
    <s v="ERNSH"/>
    <n v="28"/>
    <n v="3"/>
    <d v="2021-04-22T00:00:00"/>
    <x v="1"/>
    <n v="4"/>
    <n v="5"/>
    <s v="Thursday"/>
    <n v="20210516"/>
    <s v="DHL"/>
    <n v="1596"/>
    <n v="45.6"/>
    <n v="45.6"/>
    <n v="35"/>
    <n v="0"/>
    <x v="44"/>
    <n v="12"/>
    <n v="23.763027335506571"/>
    <s v="Ernst Handel"/>
    <s v="Roland Mendel"/>
    <s v="8010"/>
    <x v="0"/>
    <s v="Austria"/>
    <x v="2"/>
  </r>
  <r>
    <n v="10514"/>
    <s v="ERNSH"/>
    <n v="56"/>
    <n v="3"/>
    <d v="2021-04-22T00:00:00"/>
    <x v="1"/>
    <n v="4"/>
    <n v="5"/>
    <s v="Thursday"/>
    <n v="20210516"/>
    <s v="DHL"/>
    <n v="2660"/>
    <n v="38"/>
    <n v="38"/>
    <n v="70"/>
    <n v="0"/>
    <x v="33"/>
    <n v="26"/>
    <n v="12.985049050340091"/>
    <s v="Ernst Handel"/>
    <s v="Roland Mendel"/>
    <s v="8010"/>
    <x v="0"/>
    <s v="Austria"/>
    <x v="1"/>
  </r>
  <r>
    <n v="10514"/>
    <s v="ERNSH"/>
    <n v="65"/>
    <n v="3"/>
    <d v="2021-04-22T00:00:00"/>
    <x v="1"/>
    <n v="4"/>
    <n v="5"/>
    <s v="Thursday"/>
    <n v="20210516"/>
    <s v="DHL"/>
    <n v="820.95"/>
    <n v="21.05"/>
    <n v="21.05"/>
    <n v="39"/>
    <n v="0"/>
    <x v="6"/>
    <n v="2"/>
    <n v="12.356901002694999"/>
    <s v="Ernst Handel"/>
    <s v="Roland Mendel"/>
    <s v="8010"/>
    <x v="0"/>
    <s v="Austria"/>
    <x v="4"/>
  </r>
  <r>
    <n v="10514"/>
    <s v="ERNSH"/>
    <n v="75"/>
    <n v="3"/>
    <d v="2021-04-22T00:00:00"/>
    <x v="1"/>
    <n v="4"/>
    <n v="5"/>
    <s v="Thursday"/>
    <n v="20210523"/>
    <s v="DHL"/>
    <n v="387.5"/>
    <n v="7.75"/>
    <n v="7.75"/>
    <n v="50"/>
    <n v="0"/>
    <x v="48"/>
    <n v="12"/>
    <n v="3.8495729671919596"/>
    <s v="Ernst Handel"/>
    <s v="Roland Mendel"/>
    <s v="8010"/>
    <x v="0"/>
    <s v="Austria"/>
    <x v="6"/>
  </r>
  <r>
    <n v="10515"/>
    <s v="QUICK"/>
    <n v="9"/>
    <n v="2"/>
    <d v="2021-04-23T00:00:00"/>
    <x v="1"/>
    <n v="4"/>
    <n v="6"/>
    <s v="Friday"/>
    <n v="20210523"/>
    <s v="DHL Express"/>
    <n v="1319.1999907493591"/>
    <n v="97"/>
    <n v="82.449999421834946"/>
    <n v="16"/>
    <n v="0.15000000596046451"/>
    <x v="76"/>
    <n v="4"/>
    <n v="50.619422065150324"/>
    <s v="QUICK-Stop"/>
    <s v="Horst Kloss"/>
    <s v="01307"/>
    <x v="0"/>
    <s v="Germany"/>
    <x v="7"/>
  </r>
  <r>
    <n v="10515"/>
    <s v="QUICK"/>
    <n v="16"/>
    <n v="2"/>
    <d v="2021-04-23T00:00:00"/>
    <x v="1"/>
    <n v="4"/>
    <n v="6"/>
    <s v="Friday"/>
    <n v="20210523"/>
    <s v="DHL Express"/>
    <n v="872.5"/>
    <n v="17.45"/>
    <n v="17.45"/>
    <n v="50"/>
    <n v="0"/>
    <x v="19"/>
    <n v="7"/>
    <n v="12.75283918323947"/>
    <s v="QUICK-Stop"/>
    <s v="Horst Kloss"/>
    <s v="01307"/>
    <x v="0"/>
    <s v="Germany"/>
    <x v="5"/>
  </r>
  <r>
    <n v="10515"/>
    <s v="QUICK"/>
    <n v="27"/>
    <n v="2"/>
    <d v="2021-04-23T00:00:00"/>
    <x v="1"/>
    <n v="4"/>
    <n v="6"/>
    <s v="Friday"/>
    <n v="20210523"/>
    <s v="DHL Express"/>
    <n v="5268"/>
    <n v="43.9"/>
    <n v="43.9"/>
    <n v="120"/>
    <n v="0"/>
    <x v="24"/>
    <n v="11"/>
    <n v="33.234373496604114"/>
    <s v="QUICK-Stop"/>
    <s v="Horst Kloss"/>
    <s v="01307"/>
    <x v="0"/>
    <s v="Germany"/>
    <x v="5"/>
  </r>
  <r>
    <n v="10515"/>
    <s v="QUICK"/>
    <n v="33"/>
    <n v="2"/>
    <d v="2021-04-23T00:00:00"/>
    <x v="1"/>
    <n v="4"/>
    <n v="6"/>
    <s v="Friday"/>
    <n v="20210523"/>
    <s v="DHL Express"/>
    <n v="33.999999761581421"/>
    <n v="2.5"/>
    <n v="2.1249999850988388"/>
    <n v="16"/>
    <n v="0.15000000596046451"/>
    <x v="10"/>
    <n v="15"/>
    <n v="1.3985746153494198"/>
    <s v="QUICK-Stop"/>
    <s v="Horst Kloss"/>
    <s v="01307"/>
    <x v="0"/>
    <s v="Germany"/>
    <x v="0"/>
  </r>
  <r>
    <n v="10515"/>
    <s v="QUICK"/>
    <n v="60"/>
    <n v="2"/>
    <d v="2021-04-23T00:00:00"/>
    <x v="1"/>
    <n v="4"/>
    <n v="6"/>
    <s v="Friday"/>
    <n v="20210501"/>
    <s v="DHL Express"/>
    <n v="2427.5999829769135"/>
    <n v="34"/>
    <n v="28.899999797344208"/>
    <n v="84"/>
    <n v="0.15000000596046451"/>
    <x v="11"/>
    <n v="28"/>
    <n v="17.186056815854748"/>
    <s v="QUICK-Stop"/>
    <s v="Horst Kloss"/>
    <s v="01307"/>
    <x v="0"/>
    <s v="Germany"/>
    <x v="0"/>
  </r>
  <r>
    <n v="10516"/>
    <s v="HUNGO"/>
    <n v="18"/>
    <n v="2"/>
    <d v="2021-04-24T00:00:00"/>
    <x v="1"/>
    <n v="4"/>
    <n v="7"/>
    <s v="Saturday"/>
    <n v="20210501"/>
    <s v="UPS"/>
    <n v="1406.2499976716936"/>
    <n v="62.5"/>
    <n v="56.249999906867743"/>
    <n v="25"/>
    <n v="0.10000000149011611"/>
    <x v="59"/>
    <n v="7"/>
    <n v="20.144415838276313"/>
    <s v="Hungry Owl All-Night Grocers"/>
    <s v="Patricia McKenna"/>
    <m/>
    <x v="0"/>
    <s v="Ireland"/>
    <x v="3"/>
  </r>
  <r>
    <n v="10516"/>
    <s v="HUNGO"/>
    <n v="41"/>
    <n v="2"/>
    <d v="2021-04-24T00:00:00"/>
    <x v="1"/>
    <n v="4"/>
    <n v="7"/>
    <s v="Saturday"/>
    <n v="20210501"/>
    <s v="UPS"/>
    <n v="694.79999884963036"/>
    <n v="9.65"/>
    <n v="8.6849999856203794"/>
    <n v="80"/>
    <n v="0.10000000149011611"/>
    <x v="5"/>
    <n v="19"/>
    <n v="6.0463867884479576"/>
    <s v="Hungry Owl All-Night Grocers"/>
    <s v="Patricia McKenna"/>
    <m/>
    <x v="0"/>
    <s v="Ireland"/>
    <x v="3"/>
  </r>
  <r>
    <n v="10516"/>
    <s v="HUNGO"/>
    <n v="42"/>
    <n v="2"/>
    <d v="2021-04-24T00:00:00"/>
    <x v="1"/>
    <n v="4"/>
    <n v="7"/>
    <s v="Saturday"/>
    <n v="20210429"/>
    <s v="UPS"/>
    <n v="280"/>
    <n v="14"/>
    <n v="14"/>
    <n v="20"/>
    <n v="0"/>
    <x v="1"/>
    <n v="20"/>
    <n v="10.762412487567216"/>
    <s v="Hungry Owl All-Night Grocers"/>
    <s v="Patricia McKenna"/>
    <m/>
    <x v="0"/>
    <s v="Ireland"/>
    <x v="1"/>
  </r>
  <r>
    <n v="10517"/>
    <s v="NORTS"/>
    <n v="52"/>
    <n v="3"/>
    <d v="2021-04-24T00:00:00"/>
    <x v="1"/>
    <n v="4"/>
    <n v="7"/>
    <s v="Saturday"/>
    <n v="20210429"/>
    <s v="UPS"/>
    <n v="42"/>
    <n v="7"/>
    <n v="7"/>
    <n v="6"/>
    <n v="0"/>
    <x v="65"/>
    <n v="24"/>
    <n v="2.7531089859539"/>
    <s v="North/South"/>
    <s v="Simon Crowther"/>
    <s v="SW7 1RZ"/>
    <x v="0"/>
    <s v="UK"/>
    <x v="1"/>
  </r>
  <r>
    <n v="10517"/>
    <s v="NORTS"/>
    <n v="59"/>
    <n v="3"/>
    <d v="2021-04-24T00:00:00"/>
    <x v="1"/>
    <n v="4"/>
    <n v="7"/>
    <s v="Saturday"/>
    <n v="20210429"/>
    <s v="UPS"/>
    <n v="220"/>
    <n v="55"/>
    <n v="55"/>
    <n v="4"/>
    <n v="0"/>
    <x v="21"/>
    <n v="28"/>
    <n v="29.299646906924384"/>
    <s v="North/South"/>
    <s v="Simon Crowther"/>
    <s v="SW7 1RZ"/>
    <x v="0"/>
    <s v="UK"/>
    <x v="0"/>
  </r>
  <r>
    <n v="10517"/>
    <s v="NORTS"/>
    <n v="70"/>
    <n v="3"/>
    <d v="2021-04-24T00:00:00"/>
    <x v="1"/>
    <n v="4"/>
    <n v="7"/>
    <s v="Saturday"/>
    <n v="20210505"/>
    <s v="UPS"/>
    <n v="90"/>
    <n v="15"/>
    <n v="15"/>
    <n v="6"/>
    <n v="0"/>
    <x v="30"/>
    <n v="7"/>
    <n v="4.3219663299234155"/>
    <s v="North/South"/>
    <s v="Simon Crowther"/>
    <s v="SW7 1RZ"/>
    <x v="0"/>
    <s v="UK"/>
    <x v="6"/>
  </r>
  <r>
    <n v="10518"/>
    <s v="TORTU"/>
    <n v="24"/>
    <n v="4"/>
    <d v="2021-04-25T00:00:00"/>
    <x v="1"/>
    <n v="4"/>
    <n v="1"/>
    <s v="Sunday"/>
    <n v="20210505"/>
    <s v="DHL"/>
    <n v="22.5"/>
    <n v="4.5"/>
    <n v="4.5"/>
    <n v="5"/>
    <n v="0"/>
    <x v="15"/>
    <n v="10"/>
    <n v="2.1230577042655105"/>
    <s v="Tortuga Restaurante"/>
    <s v="Miguel Angel Paolino"/>
    <s v="05033"/>
    <x v="1"/>
    <s v="Mexico"/>
    <x v="6"/>
  </r>
  <r>
    <n v="10518"/>
    <s v="TORTU"/>
    <n v="38"/>
    <n v="4"/>
    <d v="2021-04-25T00:00:00"/>
    <x v="1"/>
    <n v="4"/>
    <n v="1"/>
    <s v="Sunday"/>
    <n v="20210505"/>
    <s v="DHL"/>
    <n v="3952.5"/>
    <n v="263.5"/>
    <n v="263.5"/>
    <n v="15"/>
    <n v="0"/>
    <x v="67"/>
    <n v="18"/>
    <n v="194.17724636053271"/>
    <s v="Tortuga Restaurante"/>
    <s v="Miguel Angel Paolino"/>
    <s v="05033"/>
    <x v="1"/>
    <s v="Mexico"/>
    <x v="6"/>
  </r>
  <r>
    <n v="10518"/>
    <s v="TORTU"/>
    <n v="44"/>
    <n v="4"/>
    <d v="2021-04-25T00:00:00"/>
    <x v="1"/>
    <n v="4"/>
    <n v="1"/>
    <s v="Sunday"/>
    <n v="20210501"/>
    <s v="DHL"/>
    <n v="175.04999999999998"/>
    <n v="19.45"/>
    <n v="19.45"/>
    <n v="9"/>
    <n v="0"/>
    <x v="45"/>
    <n v="20"/>
    <n v="10.842050263532254"/>
    <s v="Tortuga Restaurante"/>
    <s v="Miguel Angel Paolino"/>
    <s v="05033"/>
    <x v="1"/>
    <s v="Mexico"/>
    <x v="4"/>
  </r>
  <r>
    <n v="10519"/>
    <s v="CHOPS"/>
    <n v="10"/>
    <n v="6"/>
    <d v="2021-04-28T00:00:00"/>
    <x v="1"/>
    <n v="4"/>
    <n v="4"/>
    <s v="Wednesday"/>
    <n v="20210501"/>
    <s v="UPS"/>
    <n v="471.1999996304512"/>
    <n v="31"/>
    <n v="29.4499999769032"/>
    <n v="16"/>
    <n v="5.000000074505806E-2"/>
    <x v="41"/>
    <n v="4"/>
    <n v="11.047328272500083"/>
    <s v="Chop-suey Chinese"/>
    <s v="Yang Wang"/>
    <s v="3012"/>
    <x v="0"/>
    <s v="Switzerland"/>
    <x v="3"/>
  </r>
  <r>
    <n v="10519"/>
    <s v="CHOPS"/>
    <n v="56"/>
    <n v="6"/>
    <d v="2021-04-28T00:00:00"/>
    <x v="1"/>
    <n v="4"/>
    <n v="4"/>
    <s v="Wednesday"/>
    <n v="20210501"/>
    <s v="UPS"/>
    <n v="1520"/>
    <n v="38"/>
    <n v="38"/>
    <n v="40"/>
    <n v="0"/>
    <x v="33"/>
    <n v="26"/>
    <n v="12.985049050340091"/>
    <s v="Chop-suey Chinese"/>
    <s v="Yang Wang"/>
    <s v="3012"/>
    <x v="0"/>
    <s v="Switzerland"/>
    <x v="1"/>
  </r>
  <r>
    <n v="10519"/>
    <s v="CHOPS"/>
    <n v="60"/>
    <n v="6"/>
    <d v="2021-04-28T00:00:00"/>
    <x v="1"/>
    <n v="4"/>
    <n v="4"/>
    <s v="Wednesday"/>
    <n v="20210501"/>
    <s v="UPS"/>
    <n v="322.99999974668026"/>
    <n v="34"/>
    <n v="32.299999974668026"/>
    <n v="10"/>
    <n v="5.000000074505806E-2"/>
    <x v="11"/>
    <n v="28"/>
    <n v="17.186056815854748"/>
    <s v="Chop-suey Chinese"/>
    <s v="Yang Wang"/>
    <s v="3012"/>
    <x v="0"/>
    <s v="Switzerland"/>
    <x v="0"/>
  </r>
  <r>
    <n v="10520"/>
    <s v="SANTG"/>
    <n v="24"/>
    <n v="7"/>
    <d v="2021-04-29T00:00:00"/>
    <x v="1"/>
    <n v="4"/>
    <n v="5"/>
    <s v="Thursday"/>
    <n v="20210501"/>
    <s v="DHL Express"/>
    <n v="36"/>
    <n v="4.5"/>
    <n v="4.5"/>
    <n v="8"/>
    <n v="0"/>
    <x v="15"/>
    <n v="10"/>
    <n v="2.1230577042655105"/>
    <s v="Santé Gourmet"/>
    <s v="Jonas Bergulfsen"/>
    <s v="4110"/>
    <x v="0"/>
    <s v="Norway"/>
    <x v="6"/>
  </r>
  <r>
    <n v="10520"/>
    <s v="SANTG"/>
    <n v="53"/>
    <n v="7"/>
    <d v="2021-04-29T00:00:00"/>
    <x v="1"/>
    <n v="4"/>
    <n v="5"/>
    <s v="Thursday"/>
    <n v="20210502"/>
    <s v="DHL Express"/>
    <n v="164"/>
    <n v="32.799999999999997"/>
    <n v="32.799999999999997"/>
    <n v="5"/>
    <n v="0"/>
    <x v="22"/>
    <n v="24"/>
    <n v="11.283141843590998"/>
    <s v="Santé Gourmet"/>
    <s v="Jonas Bergulfsen"/>
    <s v="4110"/>
    <x v="0"/>
    <s v="Norway"/>
    <x v="7"/>
  </r>
  <r>
    <n v="10521"/>
    <s v="CACTU"/>
    <n v="35"/>
    <n v="8"/>
    <d v="2021-04-29T00:00:00"/>
    <x v="1"/>
    <n v="4"/>
    <n v="5"/>
    <s v="Thursday"/>
    <n v="20210502"/>
    <s v="DHL"/>
    <n v="54"/>
    <n v="18"/>
    <n v="18"/>
    <n v="3"/>
    <n v="0"/>
    <x v="31"/>
    <n v="16"/>
    <n v="11.144616765926688"/>
    <s v="Cactus Comidas para llevar"/>
    <s v="Patricio Simpson"/>
    <s v="1010"/>
    <x v="1"/>
    <n v="0"/>
    <x v="6"/>
  </r>
  <r>
    <n v="10521"/>
    <s v="CACTU"/>
    <n v="41"/>
    <n v="8"/>
    <d v="2021-04-29T00:00:00"/>
    <x v="1"/>
    <n v="4"/>
    <n v="5"/>
    <s v="Thursday"/>
    <n v="20210502"/>
    <s v="DHL"/>
    <n v="96.5"/>
    <n v="9.65"/>
    <n v="9.65"/>
    <n v="10"/>
    <n v="0"/>
    <x v="5"/>
    <n v="19"/>
    <n v="6.0463867884479576"/>
    <s v="Cactus Comidas para llevar"/>
    <s v="Patricio Simpson"/>
    <s v="1010"/>
    <x v="1"/>
    <n v="0"/>
    <x v="3"/>
  </r>
  <r>
    <n v="10521"/>
    <s v="CACTU"/>
    <n v="68"/>
    <n v="8"/>
    <d v="2021-04-29T00:00:00"/>
    <x v="1"/>
    <n v="4"/>
    <n v="5"/>
    <s v="Thursday"/>
    <n v="20210506"/>
    <s v="DHL"/>
    <n v="75"/>
    <n v="12.5"/>
    <n v="12.5"/>
    <n v="6"/>
    <n v="0"/>
    <x v="56"/>
    <n v="8"/>
    <n v="9.881917469522989"/>
    <s v="Cactus Comidas para llevar"/>
    <s v="Patricio Simpson"/>
    <s v="1010"/>
    <x v="1"/>
    <n v="0"/>
    <x v="5"/>
  </r>
  <r>
    <n v="10522"/>
    <s v="LEHMS"/>
    <n v="1"/>
    <n v="4"/>
    <d v="2021-04-30T00:00:00"/>
    <x v="1"/>
    <n v="4"/>
    <n v="6"/>
    <s v="Friday"/>
    <n v="20210506"/>
    <s v="DHL Express"/>
    <n v="575.99999785423279"/>
    <n v="18"/>
    <n v="14.39999994635582"/>
    <n v="40"/>
    <n v="0.20000000298023221"/>
    <x v="52"/>
    <n v="1"/>
    <n v="9.9412796083453241"/>
    <s v="Lehmanns Marktstand"/>
    <s v="Renate Messner"/>
    <s v="60528"/>
    <x v="0"/>
    <s v="Germany"/>
    <x v="6"/>
  </r>
  <r>
    <n v="10522"/>
    <s v="LEHMS"/>
    <n v="8"/>
    <n v="4"/>
    <d v="2021-04-30T00:00:00"/>
    <x v="1"/>
    <n v="4"/>
    <n v="6"/>
    <s v="Friday"/>
    <n v="20210506"/>
    <s v="DHL Express"/>
    <n v="960"/>
    <n v="40"/>
    <n v="40"/>
    <n v="24"/>
    <n v="0"/>
    <x v="71"/>
    <n v="3"/>
    <n v="29.042861179974402"/>
    <s v="Lehmanns Marktstand"/>
    <s v="Renate Messner"/>
    <s v="60528"/>
    <x v="0"/>
    <s v="Germany"/>
    <x v="4"/>
  </r>
  <r>
    <n v="10522"/>
    <s v="LEHMS"/>
    <n v="30"/>
    <n v="4"/>
    <d v="2021-04-30T00:00:00"/>
    <x v="1"/>
    <n v="4"/>
    <n v="6"/>
    <s v="Friday"/>
    <n v="20210506"/>
    <s v="DHL Express"/>
    <n v="414.23999845683574"/>
    <n v="25.89"/>
    <n v="20.711999922841787"/>
    <n v="20"/>
    <n v="0.20000000298023221"/>
    <x v="34"/>
    <n v="13"/>
    <n v="15.141134761320492"/>
    <s v="Lehmanns Marktstand"/>
    <s v="Renate Messner"/>
    <s v="60528"/>
    <x v="0"/>
    <s v="Germany"/>
    <x v="3"/>
  </r>
  <r>
    <n v="10522"/>
    <s v="LEHMS"/>
    <n v="40"/>
    <n v="4"/>
    <d v="2021-04-30T00:00:00"/>
    <x v="1"/>
    <n v="4"/>
    <n v="6"/>
    <s v="Friday"/>
    <n v="20210530"/>
    <s v="DHL Express"/>
    <n v="367.99999862909317"/>
    <n v="18.399999999999999"/>
    <n v="14.719999945163726"/>
    <n v="25"/>
    <n v="0.20000000298023221"/>
    <x v="37"/>
    <n v="19"/>
    <n v="11.939905659925371"/>
    <s v="Lehmanns Marktstand"/>
    <s v="Renate Messner"/>
    <s v="60528"/>
    <x v="0"/>
    <s v="Germany"/>
    <x v="3"/>
  </r>
  <r>
    <n v="10523"/>
    <s v="SEVES"/>
    <n v="17"/>
    <n v="7"/>
    <d v="2021-05-01T00:00:00"/>
    <x v="1"/>
    <n v="5"/>
    <n v="7"/>
    <s v="Saturday"/>
    <n v="20210530"/>
    <s v="DHL"/>
    <n v="877.49999854713678"/>
    <n v="39"/>
    <n v="35.099999941885471"/>
    <n v="25"/>
    <n v="0.10000000149011611"/>
    <x v="35"/>
    <n v="7"/>
    <n v="24.774912809223483"/>
    <s v="Seven Seas Imports"/>
    <s v="Hari Kumar"/>
    <s v="OX15 4NB"/>
    <x v="0"/>
    <s v="UK"/>
    <x v="7"/>
  </r>
  <r>
    <n v="10523"/>
    <s v="SEVES"/>
    <n v="20"/>
    <n v="7"/>
    <d v="2021-05-01T00:00:00"/>
    <x v="1"/>
    <n v="5"/>
    <n v="7"/>
    <s v="Saturday"/>
    <n v="20210530"/>
    <s v="DHL"/>
    <n v="1093.4999981895089"/>
    <n v="81"/>
    <n v="72.899999879300594"/>
    <n v="15"/>
    <n v="0.10000000149011611"/>
    <x v="9"/>
    <n v="8"/>
    <n v="57.815472307491099"/>
    <s v="Seven Seas Imports"/>
    <s v="Hari Kumar"/>
    <s v="OX15 4NB"/>
    <x v="0"/>
    <s v="UK"/>
    <x v="5"/>
  </r>
  <r>
    <n v="10523"/>
    <s v="SEVES"/>
    <n v="37"/>
    <n v="7"/>
    <d v="2021-05-01T00:00:00"/>
    <x v="1"/>
    <n v="5"/>
    <n v="7"/>
    <s v="Saturday"/>
    <n v="20210530"/>
    <s v="DHL"/>
    <n v="421.19999930262566"/>
    <n v="26"/>
    <n v="23.399999961256981"/>
    <n v="18"/>
    <n v="0.10000000149011611"/>
    <x v="28"/>
    <n v="17"/>
    <n v="19.481444194755529"/>
    <s v="Seven Seas Imports"/>
    <s v="Hari Kumar"/>
    <s v="OX15 4NB"/>
    <x v="0"/>
    <s v="UK"/>
    <x v="3"/>
  </r>
  <r>
    <n v="10523"/>
    <s v="SEVES"/>
    <n v="41"/>
    <n v="7"/>
    <d v="2021-05-01T00:00:00"/>
    <x v="1"/>
    <n v="5"/>
    <n v="7"/>
    <s v="Saturday"/>
    <n v="20210507"/>
    <s v="DHL"/>
    <n v="52.109999913722277"/>
    <n v="9.65"/>
    <n v="8.6849999856203794"/>
    <n v="6"/>
    <n v="0.10000000149011611"/>
    <x v="5"/>
    <n v="19"/>
    <n v="6.0463867884479576"/>
    <s v="Seven Seas Imports"/>
    <s v="Hari Kumar"/>
    <s v="OX15 4NB"/>
    <x v="0"/>
    <s v="UK"/>
    <x v="3"/>
  </r>
  <r>
    <n v="10524"/>
    <s v="BERGS"/>
    <n v="10"/>
    <n v="1"/>
    <d v="2021-05-01T00:00:00"/>
    <x v="1"/>
    <n v="5"/>
    <n v="7"/>
    <s v="Saturday"/>
    <n v="20210507"/>
    <s v="DHL"/>
    <n v="62"/>
    <n v="31"/>
    <n v="31"/>
    <n v="2"/>
    <n v="0"/>
    <x v="41"/>
    <n v="4"/>
    <n v="11.047328272500083"/>
    <s v="Berglunds snabbköp"/>
    <s v="Christina Berglund"/>
    <s v="S-958 22"/>
    <x v="0"/>
    <s v="Sweden"/>
    <x v="3"/>
  </r>
  <r>
    <n v="10524"/>
    <s v="BERGS"/>
    <n v="30"/>
    <n v="1"/>
    <d v="2021-05-01T00:00:00"/>
    <x v="1"/>
    <n v="5"/>
    <n v="7"/>
    <s v="Saturday"/>
    <n v="20210507"/>
    <s v="DHL"/>
    <n v="258.89999999999998"/>
    <n v="25.89"/>
    <n v="25.89"/>
    <n v="10"/>
    <n v="0"/>
    <x v="34"/>
    <n v="13"/>
    <n v="15.141134761320492"/>
    <s v="Berglunds snabbköp"/>
    <s v="Christina Berglund"/>
    <s v="S-958 22"/>
    <x v="0"/>
    <s v="Sweden"/>
    <x v="3"/>
  </r>
  <r>
    <n v="10524"/>
    <s v="BERGS"/>
    <n v="43"/>
    <n v="1"/>
    <d v="2021-05-01T00:00:00"/>
    <x v="1"/>
    <n v="5"/>
    <n v="7"/>
    <s v="Saturday"/>
    <n v="20210507"/>
    <s v="DHL"/>
    <n v="2760"/>
    <n v="46"/>
    <n v="46"/>
    <n v="60"/>
    <n v="0"/>
    <x v="40"/>
    <n v="20"/>
    <n v="33.719701744549674"/>
    <s v="Berglunds snabbköp"/>
    <s v="Christina Berglund"/>
    <s v="S-958 22"/>
    <x v="0"/>
    <s v="Sweden"/>
    <x v="6"/>
  </r>
  <r>
    <n v="10524"/>
    <s v="BERGS"/>
    <n v="54"/>
    <n v="1"/>
    <d v="2021-05-01T00:00:00"/>
    <x v="1"/>
    <n v="5"/>
    <n v="7"/>
    <s v="Saturday"/>
    <n v="20210523"/>
    <s v="DHL"/>
    <n v="111.75"/>
    <n v="7.45"/>
    <n v="7.45"/>
    <n v="15"/>
    <n v="0"/>
    <x v="55"/>
    <n v="25"/>
    <n v="5.7031720626915998"/>
    <s v="Berglunds snabbköp"/>
    <s v="Christina Berglund"/>
    <s v="S-958 22"/>
    <x v="0"/>
    <s v="Sweden"/>
    <x v="7"/>
  </r>
  <r>
    <n v="10525"/>
    <s v="BONAP"/>
    <n v="36"/>
    <n v="1"/>
    <d v="2021-05-02T00:00:00"/>
    <x v="1"/>
    <n v="5"/>
    <n v="1"/>
    <s v="Sunday"/>
    <n v="20210523"/>
    <s v="DHL"/>
    <n v="570"/>
    <n v="19"/>
    <n v="19"/>
    <n v="30"/>
    <n v="0"/>
    <x v="20"/>
    <n v="17"/>
    <n v="14.515505674132482"/>
    <s v="Bon app'"/>
    <s v="Laurence Lebihan"/>
    <s v="13008"/>
    <x v="0"/>
    <s v="France"/>
    <x v="3"/>
  </r>
  <r>
    <n v="10525"/>
    <s v="BONAP"/>
    <n v="40"/>
    <n v="1"/>
    <d v="2021-05-02T00:00:00"/>
    <x v="1"/>
    <n v="5"/>
    <n v="1"/>
    <s v="Sunday"/>
    <n v="20210515"/>
    <s v="DHL"/>
    <n v="248.39999958872795"/>
    <n v="18.399999999999999"/>
    <n v="16.559999972581863"/>
    <n v="15"/>
    <n v="0.10000000149011611"/>
    <x v="37"/>
    <n v="19"/>
    <n v="11.939905659925371"/>
    <s v="Bon app'"/>
    <s v="Laurence Lebihan"/>
    <s v="13008"/>
    <x v="0"/>
    <s v="France"/>
    <x v="3"/>
  </r>
  <r>
    <n v="10526"/>
    <s v="WARTH"/>
    <n v="1"/>
    <n v="4"/>
    <d v="2021-05-05T00:00:00"/>
    <x v="1"/>
    <n v="5"/>
    <n v="4"/>
    <s v="Wednesday"/>
    <n v="20210515"/>
    <s v="DHL"/>
    <n v="122.39999914169312"/>
    <n v="18"/>
    <n v="15.299999892711639"/>
    <n v="8"/>
    <n v="0.15000000596046451"/>
    <x v="52"/>
    <n v="1"/>
    <n v="9.9412796083453241"/>
    <s v="Wartian Herkku"/>
    <s v="Pirkko Koskitalo"/>
    <s v="90110"/>
    <x v="0"/>
    <s v="Finland"/>
    <x v="6"/>
  </r>
  <r>
    <n v="10526"/>
    <s v="WARTH"/>
    <n v="13"/>
    <n v="4"/>
    <d v="2021-05-05T00:00:00"/>
    <x v="1"/>
    <n v="5"/>
    <n v="4"/>
    <s v="Wednesday"/>
    <n v="20210515"/>
    <s v="DHL"/>
    <n v="60"/>
    <n v="6"/>
    <n v="6"/>
    <n v="10"/>
    <n v="0"/>
    <x v="43"/>
    <n v="6"/>
    <n v="2.1837851755325639"/>
    <s v="Wartian Herkku"/>
    <s v="Pirkko Koskitalo"/>
    <s v="90110"/>
    <x v="0"/>
    <s v="Finland"/>
    <x v="3"/>
  </r>
  <r>
    <n v="10526"/>
    <s v="WARTH"/>
    <n v="56"/>
    <n v="4"/>
    <d v="2021-05-05T00:00:00"/>
    <x v="1"/>
    <n v="5"/>
    <n v="4"/>
    <s v="Wednesday"/>
    <n v="20210507"/>
    <s v="DHL"/>
    <n v="968.9999932050705"/>
    <n v="38"/>
    <n v="32.29999977350235"/>
    <n v="30"/>
    <n v="0.15000000596046451"/>
    <x v="33"/>
    <n v="26"/>
    <n v="12.985049050340091"/>
    <s v="Wartian Herkku"/>
    <s v="Pirkko Koskitalo"/>
    <s v="90110"/>
    <x v="0"/>
    <s v="Finland"/>
    <x v="1"/>
  </r>
  <r>
    <n v="10527"/>
    <s v="QUICK"/>
    <n v="4"/>
    <n v="7"/>
    <d v="2021-05-05T00:00:00"/>
    <x v="1"/>
    <n v="5"/>
    <n v="4"/>
    <s v="Wednesday"/>
    <n v="20210507"/>
    <s v="DHL Express"/>
    <n v="989.99999836087227"/>
    <n v="22"/>
    <n v="19.799999967217445"/>
    <n v="50"/>
    <n v="0.10000000149011611"/>
    <x v="62"/>
    <n v="2"/>
    <n v="13.396192586104789"/>
    <s v="QUICK-Stop"/>
    <s v="Horst Kloss"/>
    <s v="01307"/>
    <x v="0"/>
    <s v="Germany"/>
    <x v="4"/>
  </r>
  <r>
    <n v="10527"/>
    <s v="QUICK"/>
    <n v="36"/>
    <n v="7"/>
    <d v="2021-05-05T00:00:00"/>
    <x v="1"/>
    <n v="5"/>
    <n v="4"/>
    <s v="Wednesday"/>
    <n v="20210509"/>
    <s v="DHL Express"/>
    <n v="512.99999915063381"/>
    <n v="19"/>
    <n v="17.099999971687794"/>
    <n v="30"/>
    <n v="0.10000000149011611"/>
    <x v="20"/>
    <n v="17"/>
    <n v="14.515505674132482"/>
    <s v="QUICK-Stop"/>
    <s v="Horst Kloss"/>
    <s v="01307"/>
    <x v="0"/>
    <s v="Germany"/>
    <x v="3"/>
  </r>
  <r>
    <n v="10528"/>
    <s v="GREAL"/>
    <n v="11"/>
    <n v="6"/>
    <d v="2021-05-06T00:00:00"/>
    <x v="1"/>
    <n v="5"/>
    <n v="5"/>
    <s v="Thursday"/>
    <n v="20210509"/>
    <s v="DHL"/>
    <n v="63"/>
    <n v="21"/>
    <n v="21"/>
    <n v="3"/>
    <n v="0"/>
    <x v="0"/>
    <n v="5"/>
    <n v="7.3815383533820462"/>
    <s v="Great Lakes Food Market"/>
    <s v="Howard Snyder"/>
    <s v="97403"/>
    <x v="1"/>
    <s v="USA"/>
    <x v="0"/>
  </r>
  <r>
    <n v="10528"/>
    <s v="GREAL"/>
    <n v="33"/>
    <n v="6"/>
    <d v="2021-05-06T00:00:00"/>
    <x v="1"/>
    <n v="5"/>
    <n v="5"/>
    <s v="Thursday"/>
    <n v="20210509"/>
    <s v="DHL"/>
    <n v="15.999999940395355"/>
    <n v="2.5"/>
    <n v="1.9999999925494194"/>
    <n v="8"/>
    <n v="0.20000000298023221"/>
    <x v="10"/>
    <n v="15"/>
    <n v="1.3985746153494198"/>
    <s v="Great Lakes Food Market"/>
    <s v="Howard Snyder"/>
    <s v="97403"/>
    <x v="1"/>
    <s v="USA"/>
    <x v="0"/>
  </r>
  <r>
    <n v="10528"/>
    <s v="GREAL"/>
    <n v="72"/>
    <n v="6"/>
    <d v="2021-05-06T00:00:00"/>
    <x v="1"/>
    <n v="5"/>
    <n v="5"/>
    <s v="Thursday"/>
    <n v="20210509"/>
    <s v="DHL"/>
    <n v="313.2"/>
    <n v="34.799999999999997"/>
    <n v="34.799999999999997"/>
    <n v="9"/>
    <n v="0"/>
    <x v="2"/>
    <n v="14"/>
    <n v="14.902797245173618"/>
    <s v="Great Lakes Food Market"/>
    <s v="Howard Snyder"/>
    <s v="97403"/>
    <x v="1"/>
    <s v="USA"/>
    <x v="0"/>
  </r>
  <r>
    <n v="10529"/>
    <s v="MAISD"/>
    <n v="55"/>
    <n v="5"/>
    <d v="2021-05-07T00:00:00"/>
    <x v="1"/>
    <n v="5"/>
    <n v="6"/>
    <s v="Friday"/>
    <n v="20210509"/>
    <s v="DHL"/>
    <n v="336"/>
    <n v="24"/>
    <n v="24"/>
    <n v="14"/>
    <n v="0"/>
    <x v="16"/>
    <n v="25"/>
    <n v="18.144678468561601"/>
    <s v="Maison Dewey"/>
    <s v="Catherine Dewey"/>
    <s v="B-1180"/>
    <x v="0"/>
    <s v="Belgium"/>
    <x v="7"/>
  </r>
  <r>
    <n v="10529"/>
    <s v="MAISD"/>
    <n v="68"/>
    <n v="5"/>
    <d v="2021-05-07T00:00:00"/>
    <x v="1"/>
    <n v="5"/>
    <n v="6"/>
    <s v="Friday"/>
    <n v="20210509"/>
    <s v="DHL"/>
    <n v="250"/>
    <n v="12.5"/>
    <n v="12.5"/>
    <n v="20"/>
    <n v="0"/>
    <x v="56"/>
    <n v="8"/>
    <n v="9.881917469522989"/>
    <s v="Maison Dewey"/>
    <s v="Catherine Dewey"/>
    <s v="B-1180"/>
    <x v="0"/>
    <s v="Belgium"/>
    <x v="5"/>
  </r>
  <r>
    <n v="10529"/>
    <s v="MAISD"/>
    <n v="69"/>
    <n v="5"/>
    <d v="2021-05-07T00:00:00"/>
    <x v="1"/>
    <n v="5"/>
    <n v="6"/>
    <s v="Friday"/>
    <n v="20210512"/>
    <s v="DHL"/>
    <n v="360"/>
    <n v="36"/>
    <n v="36"/>
    <n v="10"/>
    <n v="0"/>
    <x v="60"/>
    <n v="15"/>
    <n v="12.894008605174344"/>
    <s v="Maison Dewey"/>
    <s v="Catherine Dewey"/>
    <s v="B-1180"/>
    <x v="0"/>
    <s v="Belgium"/>
    <x v="0"/>
  </r>
  <r>
    <n v="10530"/>
    <s v="PICCO"/>
    <n v="17"/>
    <n v="3"/>
    <d v="2021-05-08T00:00:00"/>
    <x v="1"/>
    <n v="5"/>
    <n v="7"/>
    <s v="Saturday"/>
    <n v="20210512"/>
    <s v="DHL"/>
    <n v="1560"/>
    <n v="39"/>
    <n v="39"/>
    <n v="40"/>
    <n v="0"/>
    <x v="35"/>
    <n v="7"/>
    <n v="24.774912809223483"/>
    <s v="Piccolo und mehr"/>
    <s v="Georg Pipps"/>
    <s v="5020"/>
    <x v="0"/>
    <s v="Austria"/>
    <x v="7"/>
  </r>
  <r>
    <n v="10530"/>
    <s v="PICCO"/>
    <n v="43"/>
    <n v="3"/>
    <d v="2021-05-08T00:00:00"/>
    <x v="1"/>
    <n v="5"/>
    <n v="7"/>
    <s v="Saturday"/>
    <n v="20210512"/>
    <s v="DHL"/>
    <n v="1150"/>
    <n v="46"/>
    <n v="46"/>
    <n v="25"/>
    <n v="0"/>
    <x v="40"/>
    <n v="20"/>
    <n v="33.719701744549674"/>
    <s v="Piccolo und mehr"/>
    <s v="Georg Pipps"/>
    <s v="5020"/>
    <x v="0"/>
    <s v="Austria"/>
    <x v="6"/>
  </r>
  <r>
    <n v="10530"/>
    <s v="PICCO"/>
    <n v="61"/>
    <n v="3"/>
    <d v="2021-05-08T00:00:00"/>
    <x v="1"/>
    <n v="5"/>
    <n v="7"/>
    <s v="Saturday"/>
    <n v="20210512"/>
    <s v="DHL"/>
    <n v="570"/>
    <n v="28.5"/>
    <n v="28.5"/>
    <n v="20"/>
    <n v="0"/>
    <x v="75"/>
    <n v="29"/>
    <n v="10.457549197381082"/>
    <s v="Piccolo und mehr"/>
    <s v="Georg Pipps"/>
    <s v="5020"/>
    <x v="0"/>
    <s v="Austria"/>
    <x v="4"/>
  </r>
  <r>
    <n v="10530"/>
    <s v="PICCO"/>
    <n v="76"/>
    <n v="3"/>
    <d v="2021-05-08T00:00:00"/>
    <x v="1"/>
    <n v="5"/>
    <n v="7"/>
    <s v="Saturday"/>
    <n v="20210519"/>
    <s v="DHL"/>
    <n v="900"/>
    <n v="18"/>
    <n v="18"/>
    <n v="50"/>
    <n v="0"/>
    <x v="38"/>
    <n v="23"/>
    <n v="11.35067307451974"/>
    <s v="Piccolo und mehr"/>
    <s v="Georg Pipps"/>
    <s v="5020"/>
    <x v="0"/>
    <s v="Austria"/>
    <x v="6"/>
  </r>
  <r>
    <n v="10531"/>
    <s v="OCEAN"/>
    <n v="59"/>
    <n v="7"/>
    <d v="2021-05-08T00:00:00"/>
    <x v="1"/>
    <n v="5"/>
    <n v="7"/>
    <s v="Saturday"/>
    <n v="20210512"/>
    <s v="DHL Express"/>
    <n v="110"/>
    <n v="55"/>
    <n v="55"/>
    <n v="2"/>
    <n v="0"/>
    <x v="21"/>
    <n v="28"/>
    <n v="29.299646906924384"/>
    <s v="Océano Atlántico Ltda."/>
    <s v="Yvonne Moncada"/>
    <s v="1010"/>
    <x v="1"/>
    <n v="0"/>
    <x v="0"/>
  </r>
  <r>
    <n v="10532"/>
    <s v="EASTC"/>
    <n v="30"/>
    <n v="7"/>
    <d v="2021-05-09T00:00:00"/>
    <x v="1"/>
    <n v="5"/>
    <n v="1"/>
    <s v="Sunday"/>
    <n v="20210512"/>
    <s v="UPS"/>
    <n v="388.35"/>
    <n v="25.89"/>
    <n v="25.89"/>
    <n v="15"/>
    <n v="0"/>
    <x v="34"/>
    <n v="13"/>
    <n v="15.141134761320492"/>
    <s v="Eastern Connection"/>
    <s v="Ann Devon"/>
    <s v="WX3 6FW"/>
    <x v="0"/>
    <s v="UK"/>
    <x v="3"/>
  </r>
  <r>
    <n v="10532"/>
    <s v="EASTC"/>
    <n v="66"/>
    <n v="7"/>
    <d v="2021-05-09T00:00:00"/>
    <x v="1"/>
    <n v="5"/>
    <n v="1"/>
    <s v="Sunday"/>
    <n v="20210522"/>
    <s v="UPS"/>
    <n v="408"/>
    <n v="17"/>
    <n v="17"/>
    <n v="24"/>
    <n v="0"/>
    <x v="61"/>
    <n v="2"/>
    <n v="4.7723602845439919"/>
    <s v="Eastern Connection"/>
    <s v="Ann Devon"/>
    <s v="WX3 6FW"/>
    <x v="0"/>
    <s v="UK"/>
    <x v="4"/>
  </r>
  <r>
    <n v="10533"/>
    <s v="FOLKO"/>
    <n v="4"/>
    <n v="8"/>
    <d v="2021-05-12T00:00:00"/>
    <x v="1"/>
    <n v="5"/>
    <n v="4"/>
    <s v="Wednesday"/>
    <n v="20210522"/>
    <s v="DHL Express"/>
    <n v="1044.9999991804361"/>
    <n v="22"/>
    <n v="20.899999983608723"/>
    <n v="50"/>
    <n v="5.000000074505806E-2"/>
    <x v="62"/>
    <n v="2"/>
    <n v="13.396192586104789"/>
    <s v="Folk och fä HB"/>
    <s v="Maria Larsson"/>
    <s v="S-844 67"/>
    <x v="0"/>
    <s v="Sweden"/>
    <x v="4"/>
  </r>
  <r>
    <n v="10533"/>
    <s v="FOLKO"/>
    <n v="72"/>
    <n v="8"/>
    <d v="2021-05-12T00:00:00"/>
    <x v="1"/>
    <n v="5"/>
    <n v="4"/>
    <s v="Wednesday"/>
    <n v="20210522"/>
    <s v="DHL Express"/>
    <n v="835.19999999999993"/>
    <n v="34.799999999999997"/>
    <n v="34.799999999999997"/>
    <n v="24"/>
    <n v="0"/>
    <x v="2"/>
    <n v="14"/>
    <n v="14.902797245173618"/>
    <s v="Folk och fä HB"/>
    <s v="Maria Larsson"/>
    <s v="S-844 67"/>
    <x v="0"/>
    <s v="Sweden"/>
    <x v="0"/>
  </r>
  <r>
    <n v="10533"/>
    <s v="FOLKO"/>
    <n v="73"/>
    <n v="8"/>
    <d v="2021-05-12T00:00:00"/>
    <x v="1"/>
    <n v="5"/>
    <n v="4"/>
    <s v="Wednesday"/>
    <n v="20210514"/>
    <s v="DHL Express"/>
    <n v="341.9999997317791"/>
    <n v="15"/>
    <n v="14.249999988824129"/>
    <n v="24"/>
    <n v="5.000000074505806E-2"/>
    <x v="47"/>
    <n v="17"/>
    <n v="4.6045134272414314"/>
    <s v="Folk och fä HB"/>
    <s v="Maria Larsson"/>
    <s v="S-844 67"/>
    <x v="0"/>
    <s v="Sweden"/>
    <x v="3"/>
  </r>
  <r>
    <n v="10534"/>
    <s v="LEHMS"/>
    <n v="30"/>
    <n v="8"/>
    <d v="2021-05-12T00:00:00"/>
    <x v="1"/>
    <n v="5"/>
    <n v="4"/>
    <s v="Wednesday"/>
    <n v="20210514"/>
    <s v="DHL"/>
    <n v="258.89999999999998"/>
    <n v="25.89"/>
    <n v="25.89"/>
    <n v="10"/>
    <n v="0"/>
    <x v="34"/>
    <n v="13"/>
    <n v="15.141134761320492"/>
    <s v="Lehmanns Marktstand"/>
    <s v="Renate Messner"/>
    <s v="60528"/>
    <x v="0"/>
    <s v="Germany"/>
    <x v="3"/>
  </r>
  <r>
    <n v="10534"/>
    <s v="LEHMS"/>
    <n v="40"/>
    <n v="8"/>
    <d v="2021-05-12T00:00:00"/>
    <x v="1"/>
    <n v="5"/>
    <n v="4"/>
    <s v="Wednesday"/>
    <n v="20210514"/>
    <s v="DHL"/>
    <n v="147.19999945163727"/>
    <n v="18.399999999999999"/>
    <n v="14.719999945163726"/>
    <n v="10"/>
    <n v="0.20000000298023221"/>
    <x v="37"/>
    <n v="19"/>
    <n v="11.939905659925371"/>
    <s v="Lehmanns Marktstand"/>
    <s v="Renate Messner"/>
    <s v="60528"/>
    <x v="0"/>
    <s v="Germany"/>
    <x v="3"/>
  </r>
  <r>
    <n v="10534"/>
    <s v="LEHMS"/>
    <n v="54"/>
    <n v="8"/>
    <d v="2021-05-12T00:00:00"/>
    <x v="1"/>
    <n v="5"/>
    <n v="4"/>
    <s v="Wednesday"/>
    <n v="20210521"/>
    <s v="DHL"/>
    <n v="59.599999777972705"/>
    <n v="7.45"/>
    <n v="5.9599999777972705"/>
    <n v="10"/>
    <n v="0.20000000298023221"/>
    <x v="55"/>
    <n v="25"/>
    <n v="5.7031720626915998"/>
    <s v="Lehmanns Marktstand"/>
    <s v="Renate Messner"/>
    <s v="60528"/>
    <x v="0"/>
    <s v="Germany"/>
    <x v="7"/>
  </r>
  <r>
    <n v="10535"/>
    <s v="ANTON"/>
    <n v="11"/>
    <n v="4"/>
    <d v="2021-05-13T00:00:00"/>
    <x v="1"/>
    <n v="5"/>
    <n v="5"/>
    <s v="Thursday"/>
    <n v="20210521"/>
    <s v="DHL Express"/>
    <n v="944.99999843537807"/>
    <n v="21"/>
    <n v="18.899999968707561"/>
    <n v="50"/>
    <n v="0.10000000149011611"/>
    <x v="0"/>
    <n v="5"/>
    <n v="7.3815383533820462"/>
    <s v="Antonio Moreno Taquería"/>
    <s v="Antonio Moreno"/>
    <s v="05023"/>
    <x v="1"/>
    <s v="Mexico"/>
    <x v="0"/>
  </r>
  <r>
    <n v="10535"/>
    <s v="ANTON"/>
    <n v="40"/>
    <n v="4"/>
    <d v="2021-05-13T00:00:00"/>
    <x v="1"/>
    <n v="5"/>
    <n v="5"/>
    <s v="Thursday"/>
    <n v="20210521"/>
    <s v="DHL Express"/>
    <n v="165.59999972581863"/>
    <n v="18.399999999999999"/>
    <n v="16.559999972581863"/>
    <n v="10"/>
    <n v="0.10000000149011611"/>
    <x v="37"/>
    <n v="19"/>
    <n v="11.939905659925371"/>
    <s v="Antonio Moreno Taquería"/>
    <s v="Antonio Moreno"/>
    <s v="05023"/>
    <x v="1"/>
    <s v="Mexico"/>
    <x v="3"/>
  </r>
  <r>
    <n v="10535"/>
    <s v="ANTON"/>
    <n v="57"/>
    <n v="4"/>
    <d v="2021-05-13T00:00:00"/>
    <x v="1"/>
    <n v="5"/>
    <n v="5"/>
    <s v="Thursday"/>
    <n v="20210521"/>
    <s v="DHL Express"/>
    <n v="87.749999854713678"/>
    <n v="19.5"/>
    <n v="17.549999970942736"/>
    <n v="5"/>
    <n v="0.10000000149011611"/>
    <x v="8"/>
    <n v="26"/>
    <n v="13.98469118449494"/>
    <s v="Antonio Moreno Taquería"/>
    <s v="Antonio Moreno"/>
    <s v="05023"/>
    <x v="1"/>
    <s v="Mexico"/>
    <x v="1"/>
  </r>
  <r>
    <n v="10535"/>
    <s v="ANTON"/>
    <n v="59"/>
    <n v="4"/>
    <d v="2021-05-13T00:00:00"/>
    <x v="1"/>
    <n v="5"/>
    <n v="5"/>
    <s v="Thursday"/>
    <n v="20210606"/>
    <s v="DHL Express"/>
    <n v="742.4999987706542"/>
    <n v="55"/>
    <n v="49.499999918043613"/>
    <n v="15"/>
    <n v="0.10000000149011611"/>
    <x v="21"/>
    <n v="28"/>
    <n v="29.299646906924384"/>
    <s v="Antonio Moreno Taquería"/>
    <s v="Antonio Moreno"/>
    <s v="05023"/>
    <x v="1"/>
    <s v="Mexico"/>
    <x v="0"/>
  </r>
  <r>
    <n v="10536"/>
    <s v="LEHMS"/>
    <n v="12"/>
    <n v="3"/>
    <d v="2021-05-14T00:00:00"/>
    <x v="1"/>
    <n v="5"/>
    <n v="6"/>
    <s v="Friday"/>
    <n v="20210606"/>
    <s v="DHL"/>
    <n v="427.5"/>
    <n v="38"/>
    <n v="28.5"/>
    <n v="15"/>
    <n v="0.25"/>
    <x v="36"/>
    <n v="5"/>
    <n v="30.407974809079235"/>
    <s v="Lehmanns Marktstand"/>
    <s v="Renate Messner"/>
    <s v="60528"/>
    <x v="0"/>
    <s v="Germany"/>
    <x v="0"/>
  </r>
  <r>
    <n v="10536"/>
    <s v="LEHMS"/>
    <n v="31"/>
    <n v="3"/>
    <d v="2021-05-14T00:00:00"/>
    <x v="1"/>
    <n v="5"/>
    <n v="6"/>
    <s v="Friday"/>
    <n v="20210606"/>
    <s v="DHL"/>
    <n v="250"/>
    <n v="12.5"/>
    <n v="12.5"/>
    <n v="20"/>
    <n v="0"/>
    <x v="12"/>
    <n v="14"/>
    <n v="8.9210025428745876"/>
    <s v="Lehmanns Marktstand"/>
    <s v="Renate Messner"/>
    <s v="60528"/>
    <x v="0"/>
    <s v="Germany"/>
    <x v="0"/>
  </r>
  <r>
    <n v="10536"/>
    <s v="LEHMS"/>
    <n v="33"/>
    <n v="3"/>
    <d v="2021-05-14T00:00:00"/>
    <x v="1"/>
    <n v="5"/>
    <n v="6"/>
    <s v="Friday"/>
    <n v="20210606"/>
    <s v="DHL"/>
    <n v="75"/>
    <n v="2.5"/>
    <n v="2.5"/>
    <n v="30"/>
    <n v="0"/>
    <x v="10"/>
    <n v="15"/>
    <n v="1.3985746153494198"/>
    <s v="Lehmanns Marktstand"/>
    <s v="Renate Messner"/>
    <s v="60528"/>
    <x v="0"/>
    <s v="Germany"/>
    <x v="0"/>
  </r>
  <r>
    <n v="10536"/>
    <s v="LEHMS"/>
    <n v="60"/>
    <n v="3"/>
    <d v="2021-05-14T00:00:00"/>
    <x v="1"/>
    <n v="5"/>
    <n v="6"/>
    <s v="Friday"/>
    <n v="20210519"/>
    <s v="DHL"/>
    <n v="892.5"/>
    <n v="34"/>
    <n v="25.5"/>
    <n v="35"/>
    <n v="0.25"/>
    <x v="11"/>
    <n v="28"/>
    <n v="17.186056815854748"/>
    <s v="Lehmanns Marktstand"/>
    <s v="Renate Messner"/>
    <s v="60528"/>
    <x v="0"/>
    <s v="Germany"/>
    <x v="0"/>
  </r>
  <r>
    <n v="10537"/>
    <s v="RICSU"/>
    <n v="31"/>
    <n v="1"/>
    <d v="2021-05-14T00:00:00"/>
    <x v="1"/>
    <n v="5"/>
    <n v="6"/>
    <s v="Friday"/>
    <n v="20210519"/>
    <s v="DHL Express"/>
    <n v="375"/>
    <n v="12.5"/>
    <n v="12.5"/>
    <n v="30"/>
    <n v="0"/>
    <x v="12"/>
    <n v="14"/>
    <n v="8.9210025428745876"/>
    <s v="Richter Supermarkt"/>
    <s v="Michael Holz"/>
    <s v="1203"/>
    <x v="0"/>
    <s v="Switzerland"/>
    <x v="0"/>
  </r>
  <r>
    <n v="10537"/>
    <s v="RICSU"/>
    <n v="51"/>
    <n v="1"/>
    <d v="2021-05-14T00:00:00"/>
    <x v="1"/>
    <n v="5"/>
    <n v="6"/>
    <s v="Friday"/>
    <n v="20210519"/>
    <s v="DHL Express"/>
    <n v="318"/>
    <n v="53"/>
    <n v="53"/>
    <n v="6"/>
    <n v="0"/>
    <x v="4"/>
    <n v="24"/>
    <n v="18.835525116961144"/>
    <s v="Richter Supermarkt"/>
    <s v="Michael Holz"/>
    <s v="1203"/>
    <x v="0"/>
    <s v="Switzerland"/>
    <x v="2"/>
  </r>
  <r>
    <n v="10537"/>
    <s v="RICSU"/>
    <n v="58"/>
    <n v="1"/>
    <d v="2021-05-14T00:00:00"/>
    <x v="1"/>
    <n v="5"/>
    <n v="6"/>
    <s v="Friday"/>
    <n v="20210519"/>
    <s v="DHL Express"/>
    <n v="265"/>
    <n v="13.25"/>
    <n v="13.25"/>
    <n v="20"/>
    <n v="0"/>
    <x v="64"/>
    <n v="27"/>
    <n v="5.9992715692376155"/>
    <s v="Richter Supermarkt"/>
    <s v="Michael Holz"/>
    <s v="1203"/>
    <x v="0"/>
    <s v="Switzerland"/>
    <x v="3"/>
  </r>
  <r>
    <n v="10537"/>
    <s v="RICSU"/>
    <n v="72"/>
    <n v="1"/>
    <d v="2021-05-14T00:00:00"/>
    <x v="1"/>
    <n v="5"/>
    <n v="6"/>
    <s v="Friday"/>
    <n v="20210519"/>
    <s v="DHL Express"/>
    <n v="730.8"/>
    <n v="34.799999999999997"/>
    <n v="34.799999999999997"/>
    <n v="21"/>
    <n v="0"/>
    <x v="2"/>
    <n v="14"/>
    <n v="14.902797245173618"/>
    <s v="Richter Supermarkt"/>
    <s v="Michael Holz"/>
    <s v="1203"/>
    <x v="0"/>
    <s v="Switzerland"/>
    <x v="0"/>
  </r>
  <r>
    <n v="10537"/>
    <s v="RICSU"/>
    <n v="73"/>
    <n v="1"/>
    <d v="2021-05-14T00:00:00"/>
    <x v="1"/>
    <n v="5"/>
    <n v="6"/>
    <s v="Friday"/>
    <n v="20210516"/>
    <s v="DHL Express"/>
    <n v="135"/>
    <n v="15"/>
    <n v="15"/>
    <n v="9"/>
    <n v="0"/>
    <x v="47"/>
    <n v="17"/>
    <n v="4.6045134272414314"/>
    <s v="Richter Supermarkt"/>
    <s v="Michael Holz"/>
    <s v="1203"/>
    <x v="0"/>
    <s v="Switzerland"/>
    <x v="3"/>
  </r>
  <r>
    <n v="10538"/>
    <s v="BSBEV"/>
    <n v="70"/>
    <n v="9"/>
    <d v="2021-05-15T00:00:00"/>
    <x v="1"/>
    <n v="5"/>
    <n v="7"/>
    <s v="Saturday"/>
    <n v="20210516"/>
    <s v="UPS"/>
    <n v="105"/>
    <n v="15"/>
    <n v="15"/>
    <n v="7"/>
    <n v="0"/>
    <x v="30"/>
    <n v="7"/>
    <n v="4.3219663299234155"/>
    <s v="B's Beverages"/>
    <s v="Victoria Ashworth"/>
    <s v="EC2 5NT"/>
    <x v="0"/>
    <s v="UK"/>
    <x v="6"/>
  </r>
  <r>
    <n v="10538"/>
    <s v="BSBEV"/>
    <n v="72"/>
    <n v="9"/>
    <d v="2021-05-15T00:00:00"/>
    <x v="1"/>
    <n v="5"/>
    <n v="7"/>
    <s v="Saturday"/>
    <n v="20210523"/>
    <s v="UPS"/>
    <n v="34.799999999999997"/>
    <n v="34.799999999999997"/>
    <n v="34.799999999999997"/>
    <n v="1"/>
    <n v="0"/>
    <x v="2"/>
    <n v="14"/>
    <n v="14.902797245173618"/>
    <s v="B's Beverages"/>
    <s v="Victoria Ashworth"/>
    <s v="EC2 5NT"/>
    <x v="0"/>
    <s v="UK"/>
    <x v="0"/>
  </r>
  <r>
    <n v="10539"/>
    <s v="BSBEV"/>
    <n v="13"/>
    <n v="6"/>
    <d v="2021-05-16T00:00:00"/>
    <x v="1"/>
    <n v="5"/>
    <n v="1"/>
    <s v="Sunday"/>
    <n v="20210523"/>
    <s v="UPS"/>
    <n v="48"/>
    <n v="6"/>
    <n v="6"/>
    <n v="8"/>
    <n v="0"/>
    <x v="43"/>
    <n v="6"/>
    <n v="2.1837851755325639"/>
    <s v="B's Beverages"/>
    <s v="Victoria Ashworth"/>
    <s v="EC2 5NT"/>
    <x v="0"/>
    <s v="UK"/>
    <x v="3"/>
  </r>
  <r>
    <n v="10539"/>
    <s v="BSBEV"/>
    <n v="21"/>
    <n v="6"/>
    <d v="2021-05-16T00:00:00"/>
    <x v="1"/>
    <n v="5"/>
    <n v="1"/>
    <s v="Sunday"/>
    <n v="20210523"/>
    <s v="UPS"/>
    <n v="150"/>
    <n v="10"/>
    <n v="10"/>
    <n v="15"/>
    <n v="0"/>
    <x v="27"/>
    <n v="8"/>
    <n v="8.5451596278118238"/>
    <s v="B's Beverages"/>
    <s v="Victoria Ashworth"/>
    <s v="EC2 5NT"/>
    <x v="0"/>
    <s v="UK"/>
    <x v="5"/>
  </r>
  <r>
    <n v="10539"/>
    <s v="BSBEV"/>
    <n v="33"/>
    <n v="6"/>
    <d v="2021-05-16T00:00:00"/>
    <x v="1"/>
    <n v="5"/>
    <n v="1"/>
    <s v="Sunday"/>
    <n v="20210523"/>
    <s v="UPS"/>
    <n v="37.5"/>
    <n v="2.5"/>
    <n v="2.5"/>
    <n v="15"/>
    <n v="0"/>
    <x v="10"/>
    <n v="15"/>
    <n v="1.3985746153494198"/>
    <s v="B's Beverages"/>
    <s v="Victoria Ashworth"/>
    <s v="EC2 5NT"/>
    <x v="0"/>
    <s v="UK"/>
    <x v="0"/>
  </r>
  <r>
    <n v="10539"/>
    <s v="BSBEV"/>
    <n v="49"/>
    <n v="6"/>
    <d v="2021-05-16T00:00:00"/>
    <x v="1"/>
    <n v="5"/>
    <n v="1"/>
    <s v="Sunday"/>
    <n v="20210613"/>
    <s v="UPS"/>
    <n v="120"/>
    <n v="20"/>
    <n v="20"/>
    <n v="6"/>
    <n v="0"/>
    <x v="14"/>
    <n v="23"/>
    <n v="12.545683485741497"/>
    <s v="B's Beverages"/>
    <s v="Victoria Ashworth"/>
    <s v="EC2 5NT"/>
    <x v="0"/>
    <s v="UK"/>
    <x v="5"/>
  </r>
  <r>
    <n v="10540"/>
    <s v="QUICK"/>
    <n v="3"/>
    <n v="3"/>
    <d v="2021-05-19T00:00:00"/>
    <x v="1"/>
    <n v="5"/>
    <n v="4"/>
    <s v="Wednesday"/>
    <n v="20210613"/>
    <s v="UPS"/>
    <n v="600"/>
    <n v="10"/>
    <n v="10"/>
    <n v="60"/>
    <n v="0"/>
    <x v="57"/>
    <n v="1"/>
    <n v="8.7131018239662712"/>
    <s v="QUICK-Stop"/>
    <s v="Horst Kloss"/>
    <s v="01307"/>
    <x v="0"/>
    <s v="Germany"/>
    <x v="4"/>
  </r>
  <r>
    <n v="10540"/>
    <s v="QUICK"/>
    <n v="26"/>
    <n v="3"/>
    <d v="2021-05-19T00:00:00"/>
    <x v="1"/>
    <n v="5"/>
    <n v="4"/>
    <s v="Wednesday"/>
    <n v="20210613"/>
    <s v="UPS"/>
    <n v="1249.2"/>
    <n v="31.23"/>
    <n v="31.23"/>
    <n v="40"/>
    <n v="0"/>
    <x v="68"/>
    <n v="11"/>
    <n v="12.929370209027901"/>
    <s v="QUICK-Stop"/>
    <s v="Horst Kloss"/>
    <s v="01307"/>
    <x v="0"/>
    <s v="Germany"/>
    <x v="5"/>
  </r>
  <r>
    <n v="10540"/>
    <s v="QUICK"/>
    <n v="38"/>
    <n v="3"/>
    <d v="2021-05-19T00:00:00"/>
    <x v="1"/>
    <n v="5"/>
    <n v="4"/>
    <s v="Wednesday"/>
    <n v="20210613"/>
    <s v="UPS"/>
    <n v="7905"/>
    <n v="263.5"/>
    <n v="263.5"/>
    <n v="30"/>
    <n v="0"/>
    <x v="67"/>
    <n v="18"/>
    <n v="194.17724636053271"/>
    <s v="QUICK-Stop"/>
    <s v="Horst Kloss"/>
    <s v="01307"/>
    <x v="0"/>
    <s v="Germany"/>
    <x v="6"/>
  </r>
  <r>
    <n v="10540"/>
    <s v="QUICK"/>
    <n v="68"/>
    <n v="3"/>
    <d v="2021-05-19T00:00:00"/>
    <x v="1"/>
    <n v="5"/>
    <n v="4"/>
    <s v="Wednesday"/>
    <n v="20210529"/>
    <s v="UPS"/>
    <n v="437.5"/>
    <n v="12.5"/>
    <n v="12.5"/>
    <n v="35"/>
    <n v="0"/>
    <x v="56"/>
    <n v="8"/>
    <n v="9.881917469522989"/>
    <s v="QUICK-Stop"/>
    <s v="Horst Kloss"/>
    <s v="01307"/>
    <x v="0"/>
    <s v="Germany"/>
    <x v="5"/>
  </r>
  <r>
    <n v="10541"/>
    <s v="HANAR"/>
    <n v="24"/>
    <n v="2"/>
    <d v="2021-05-19T00:00:00"/>
    <x v="1"/>
    <n v="5"/>
    <n v="4"/>
    <s v="Wednesday"/>
    <n v="20210529"/>
    <s v="DHL Express"/>
    <n v="141.74999976530671"/>
    <n v="4.5"/>
    <n v="4.0499999932944775"/>
    <n v="35"/>
    <n v="0.10000000149011611"/>
    <x v="15"/>
    <n v="10"/>
    <n v="2.1230577042655105"/>
    <s v="Hanari Carnes"/>
    <s v="Mario Pontes"/>
    <s v="05454-876"/>
    <x v="1"/>
    <s v="Brazil"/>
    <x v="6"/>
  </r>
  <r>
    <n v="10541"/>
    <s v="HANAR"/>
    <n v="38"/>
    <n v="2"/>
    <d v="2021-05-19T00:00:00"/>
    <x v="1"/>
    <n v="5"/>
    <n v="4"/>
    <s v="Wednesday"/>
    <n v="20210529"/>
    <s v="DHL Express"/>
    <n v="948.59999842941761"/>
    <n v="263.5"/>
    <n v="237.1499996073544"/>
    <n v="4"/>
    <n v="0.10000000149011611"/>
    <x v="67"/>
    <n v="18"/>
    <n v="194.17724636053271"/>
    <s v="Hanari Carnes"/>
    <s v="Mario Pontes"/>
    <s v="05454-876"/>
    <x v="1"/>
    <s v="Brazil"/>
    <x v="6"/>
  </r>
  <r>
    <n v="10541"/>
    <s v="HANAR"/>
    <n v="65"/>
    <n v="2"/>
    <d v="2021-05-19T00:00:00"/>
    <x v="1"/>
    <n v="5"/>
    <n v="4"/>
    <s v="Wednesday"/>
    <n v="20210529"/>
    <s v="DHL Express"/>
    <n v="682.01999887079"/>
    <n v="21.05"/>
    <n v="18.944999968633056"/>
    <n v="36"/>
    <n v="0.10000000149011611"/>
    <x v="6"/>
    <n v="2"/>
    <n v="12.356901002694999"/>
    <s v="Hanari Carnes"/>
    <s v="Mario Pontes"/>
    <s v="05454-876"/>
    <x v="1"/>
    <s v="Brazil"/>
    <x v="4"/>
  </r>
  <r>
    <n v="10541"/>
    <s v="HANAR"/>
    <n v="71"/>
    <n v="2"/>
    <d v="2021-05-19T00:00:00"/>
    <x v="1"/>
    <n v="5"/>
    <n v="4"/>
    <s v="Wednesday"/>
    <n v="20210526"/>
    <s v="DHL Express"/>
    <n v="174.14999971166253"/>
    <n v="21.5"/>
    <n v="19.349999967962503"/>
    <n v="9"/>
    <n v="0.10000000149011611"/>
    <x v="42"/>
    <n v="15"/>
    <n v="15.813450604529082"/>
    <s v="Hanari Carnes"/>
    <s v="Mario Pontes"/>
    <s v="05454-876"/>
    <x v="1"/>
    <s v="Brazil"/>
    <x v="0"/>
  </r>
  <r>
    <n v="10542"/>
    <s v="KOENE"/>
    <n v="11"/>
    <n v="1"/>
    <d v="2021-05-20T00:00:00"/>
    <x v="1"/>
    <n v="5"/>
    <n v="5"/>
    <s v="Thursday"/>
    <n v="20210526"/>
    <s v="UPS"/>
    <n v="299.24999976530671"/>
    <n v="21"/>
    <n v="19.949999984353781"/>
    <n v="15"/>
    <n v="5.000000074505806E-2"/>
    <x v="0"/>
    <n v="5"/>
    <n v="7.3815383533820462"/>
    <s v="Königlich Essen"/>
    <s v="Philip Cramer"/>
    <s v="14776"/>
    <x v="0"/>
    <s v="Germany"/>
    <x v="0"/>
  </r>
  <r>
    <n v="10542"/>
    <s v="KOENE"/>
    <n v="54"/>
    <n v="1"/>
    <d v="2021-05-20T00:00:00"/>
    <x v="1"/>
    <n v="5"/>
    <n v="5"/>
    <s v="Thursday"/>
    <n v="20210523"/>
    <s v="UPS"/>
    <n v="169.85999986678362"/>
    <n v="7.45"/>
    <n v="7.077499994449318"/>
    <n v="24"/>
    <n v="5.000000074505806E-2"/>
    <x v="55"/>
    <n v="25"/>
    <n v="5.7031720626915998"/>
    <s v="Königlich Essen"/>
    <s v="Philip Cramer"/>
    <s v="14776"/>
    <x v="0"/>
    <s v="Germany"/>
    <x v="7"/>
  </r>
  <r>
    <n v="10543"/>
    <s v="LILAS"/>
    <n v="12"/>
    <n v="8"/>
    <d v="2021-05-21T00:00:00"/>
    <x v="1"/>
    <n v="5"/>
    <n v="6"/>
    <s v="Friday"/>
    <n v="20210523"/>
    <s v="DHL"/>
    <n v="968.9999932050705"/>
    <n v="38"/>
    <n v="32.29999977350235"/>
    <n v="30"/>
    <n v="0.15000000596046451"/>
    <x v="36"/>
    <n v="5"/>
    <n v="30.407974809079235"/>
    <s v="LILA-Supermercado"/>
    <s v="Carlos González"/>
    <s v="3508"/>
    <x v="1"/>
    <s v="Venezuela"/>
    <x v="0"/>
  </r>
  <r>
    <n v="10543"/>
    <s v="LILAS"/>
    <n v="23"/>
    <n v="8"/>
    <d v="2021-05-21T00:00:00"/>
    <x v="1"/>
    <n v="5"/>
    <n v="6"/>
    <s v="Friday"/>
    <n v="20210530"/>
    <s v="DHL"/>
    <n v="535.49999624490738"/>
    <n v="9"/>
    <n v="7.6499999463558197"/>
    <n v="70"/>
    <n v="0.15000000596046451"/>
    <x v="70"/>
    <n v="9"/>
    <n v="5.2140991742329925"/>
    <s v="LILA-Supermercado"/>
    <s v="Carlos González"/>
    <s v="3508"/>
    <x v="1"/>
    <s v="Venezuela"/>
    <x v="1"/>
  </r>
  <r>
    <n v="10544"/>
    <s v="LONEP"/>
    <n v="28"/>
    <n v="4"/>
    <d v="2021-05-21T00:00:00"/>
    <x v="1"/>
    <n v="5"/>
    <n v="6"/>
    <s v="Friday"/>
    <n v="20210530"/>
    <s v="DHL Express"/>
    <n v="319.2"/>
    <n v="45.6"/>
    <n v="45.6"/>
    <n v="7"/>
    <n v="0"/>
    <x v="44"/>
    <n v="12"/>
    <n v="23.763027335506571"/>
    <s v="Lonesome Pine Restaurant"/>
    <s v="Fran Wilson"/>
    <s v="97219"/>
    <x v="1"/>
    <s v="USA"/>
    <x v="2"/>
  </r>
  <r>
    <n v="10544"/>
    <s v="LONEP"/>
    <n v="67"/>
    <n v="4"/>
    <d v="2021-05-21T00:00:00"/>
    <x v="1"/>
    <n v="5"/>
    <n v="6"/>
    <s v="Friday"/>
    <n v="20210626"/>
    <s v="DHL Express"/>
    <n v="98"/>
    <n v="14"/>
    <n v="14"/>
    <n v="7"/>
    <n v="0"/>
    <x v="51"/>
    <n v="16"/>
    <n v="8.0791143090423496"/>
    <s v="Lonesome Pine Restaurant"/>
    <s v="Fran Wilson"/>
    <s v="97219"/>
    <x v="1"/>
    <s v="USA"/>
    <x v="6"/>
  </r>
  <r>
    <n v="10545"/>
    <s v="LAZYK"/>
    <n v="11"/>
    <n v="8"/>
    <d v="2021-05-22T00:00:00"/>
    <x v="1"/>
    <n v="5"/>
    <n v="7"/>
    <s v="Saturday"/>
    <n v="20210527"/>
    <s v="DHL"/>
    <n v="210"/>
    <n v="21"/>
    <n v="21"/>
    <n v="10"/>
    <n v="0"/>
    <x v="0"/>
    <n v="5"/>
    <n v="7.3815383533820462"/>
    <s v="Lazy K Kountry Store"/>
    <s v="John Steel"/>
    <s v="99362"/>
    <x v="1"/>
    <s v="USA"/>
    <x v="0"/>
  </r>
  <r>
    <n v="10546"/>
    <s v="VICTE"/>
    <n v="7"/>
    <n v="1"/>
    <d v="2021-05-23T00:00:00"/>
    <x v="1"/>
    <n v="5"/>
    <n v="1"/>
    <s v="Sunday"/>
    <n v="20210527"/>
    <s v="UPS"/>
    <n v="300"/>
    <n v="30"/>
    <n v="30"/>
    <n v="10"/>
    <n v="0"/>
    <x v="32"/>
    <n v="3"/>
    <n v="16.995648153812226"/>
    <s v="Victuailles en stock"/>
    <s v="Mary Saveley"/>
    <s v="69004"/>
    <x v="0"/>
    <s v="France"/>
    <x v="2"/>
  </r>
  <r>
    <n v="10546"/>
    <s v="VICTE"/>
    <n v="35"/>
    <n v="1"/>
    <d v="2021-05-23T00:00:00"/>
    <x v="1"/>
    <n v="5"/>
    <n v="1"/>
    <s v="Sunday"/>
    <n v="20210527"/>
    <s v="UPS"/>
    <n v="540"/>
    <n v="18"/>
    <n v="18"/>
    <n v="30"/>
    <n v="0"/>
    <x v="31"/>
    <n v="16"/>
    <n v="11.144616765926688"/>
    <s v="Victuailles en stock"/>
    <s v="Mary Saveley"/>
    <s v="69004"/>
    <x v="0"/>
    <s v="France"/>
    <x v="6"/>
  </r>
  <r>
    <n v="10546"/>
    <s v="VICTE"/>
    <n v="62"/>
    <n v="1"/>
    <d v="2021-05-23T00:00:00"/>
    <x v="1"/>
    <n v="5"/>
    <n v="1"/>
    <s v="Sunday"/>
    <n v="20210602"/>
    <s v="UPS"/>
    <n v="1972"/>
    <n v="49.3"/>
    <n v="49.3"/>
    <n v="40"/>
    <n v="0"/>
    <x v="29"/>
    <n v="29"/>
    <n v="34.868075459270003"/>
    <s v="Victuailles en stock"/>
    <s v="Mary Saveley"/>
    <s v="69004"/>
    <x v="0"/>
    <s v="France"/>
    <x v="5"/>
  </r>
  <r>
    <n v="10547"/>
    <s v="SEVES"/>
    <n v="32"/>
    <n v="3"/>
    <d v="2021-05-23T00:00:00"/>
    <x v="1"/>
    <n v="5"/>
    <n v="1"/>
    <s v="Sunday"/>
    <n v="20210602"/>
    <s v="DHL"/>
    <n v="652.79999542236328"/>
    <n v="32"/>
    <n v="27.199999809265137"/>
    <n v="24"/>
    <n v="0.15000000596046451"/>
    <x v="26"/>
    <n v="14"/>
    <n v="15.737004602670464"/>
    <s v="Seven Seas Imports"/>
    <s v="Hari Kumar"/>
    <s v="OX15 4NB"/>
    <x v="0"/>
    <s v="UK"/>
    <x v="0"/>
  </r>
  <r>
    <n v="10547"/>
    <s v="SEVES"/>
    <n v="36"/>
    <n v="3"/>
    <d v="2021-05-23T00:00:00"/>
    <x v="1"/>
    <n v="5"/>
    <n v="1"/>
    <s v="Sunday"/>
    <n v="20210602"/>
    <s v="DHL"/>
    <n v="1140"/>
    <n v="19"/>
    <n v="19"/>
    <n v="60"/>
    <n v="0"/>
    <x v="20"/>
    <n v="17"/>
    <n v="14.515505674132482"/>
    <s v="Seven Seas Imports"/>
    <s v="Hari Kumar"/>
    <s v="OX15 4NB"/>
    <x v="0"/>
    <s v="UK"/>
    <x v="3"/>
  </r>
  <r>
    <n v="10548"/>
    <s v="TOMSP"/>
    <n v="34"/>
    <n v="3"/>
    <d v="2021-05-26T00:00:00"/>
    <x v="1"/>
    <n v="5"/>
    <n v="4"/>
    <s v="Wednesday"/>
    <n v="20210602"/>
    <s v="DHL"/>
    <n v="105"/>
    <n v="14"/>
    <n v="10.5"/>
    <n v="10"/>
    <n v="0.25"/>
    <x v="53"/>
    <n v="16"/>
    <n v="9.0738672986425506"/>
    <s v="Toms Spezialitäten"/>
    <s v="Karin Josephs"/>
    <s v="44087"/>
    <x v="0"/>
    <s v="Germany"/>
    <x v="6"/>
  </r>
  <r>
    <n v="10548"/>
    <s v="TOMSP"/>
    <n v="41"/>
    <n v="3"/>
    <d v="2021-05-26T00:00:00"/>
    <x v="1"/>
    <n v="5"/>
    <n v="4"/>
    <s v="Wednesday"/>
    <n v="20210530"/>
    <s v="DHL"/>
    <n v="135.1"/>
    <n v="9.65"/>
    <n v="9.65"/>
    <n v="14"/>
    <n v="0"/>
    <x v="5"/>
    <n v="19"/>
    <n v="6.0463867884479576"/>
    <s v="Toms Spezialitäten"/>
    <s v="Karin Josephs"/>
    <s v="44087"/>
    <x v="0"/>
    <s v="Germany"/>
    <x v="3"/>
  </r>
  <r>
    <n v="10549"/>
    <s v="QUICK"/>
    <n v="31"/>
    <n v="5"/>
    <d v="2021-05-27T00:00:00"/>
    <x v="1"/>
    <n v="5"/>
    <n v="5"/>
    <s v="Thursday"/>
    <n v="20210530"/>
    <s v="DHL Express"/>
    <n v="584.37499590218067"/>
    <n v="12.5"/>
    <n v="10.624999925494194"/>
    <n v="55"/>
    <n v="0.15000000596046451"/>
    <x v="12"/>
    <n v="14"/>
    <n v="8.9210025428745876"/>
    <s v="QUICK-Stop"/>
    <s v="Horst Kloss"/>
    <s v="01307"/>
    <x v="0"/>
    <s v="Germany"/>
    <x v="0"/>
  </r>
  <r>
    <n v="10549"/>
    <s v="QUICK"/>
    <n v="45"/>
    <n v="5"/>
    <d v="2021-05-27T00:00:00"/>
    <x v="1"/>
    <n v="5"/>
    <n v="5"/>
    <s v="Thursday"/>
    <n v="20210530"/>
    <s v="DHL Express"/>
    <n v="807.49999433755875"/>
    <n v="9.5"/>
    <n v="8.0749999433755875"/>
    <n v="100"/>
    <n v="0.15000000596046451"/>
    <x v="73"/>
    <n v="21"/>
    <n v="4.5986324879657294"/>
    <s v="QUICK-Stop"/>
    <s v="Horst Kloss"/>
    <s v="01307"/>
    <x v="0"/>
    <s v="Germany"/>
    <x v="3"/>
  </r>
  <r>
    <n v="10549"/>
    <s v="QUICK"/>
    <n v="51"/>
    <n v="5"/>
    <d v="2021-05-27T00:00:00"/>
    <x v="1"/>
    <n v="5"/>
    <n v="5"/>
    <s v="Thursday"/>
    <n v="20210606"/>
    <s v="DHL Express"/>
    <n v="2162.3999848365784"/>
    <n v="53"/>
    <n v="45.049999684095383"/>
    <n v="48"/>
    <n v="0.15000000596046451"/>
    <x v="4"/>
    <n v="24"/>
    <n v="18.835525116961144"/>
    <s v="QUICK-Stop"/>
    <s v="Horst Kloss"/>
    <s v="01307"/>
    <x v="0"/>
    <s v="Germany"/>
    <x v="2"/>
  </r>
  <r>
    <n v="10550"/>
    <s v="GODOS"/>
    <n v="17"/>
    <n v="7"/>
    <d v="2021-05-28T00:00:00"/>
    <x v="1"/>
    <n v="5"/>
    <n v="6"/>
    <s v="Friday"/>
    <n v="20210606"/>
    <s v="UPS"/>
    <n v="280.79999953508377"/>
    <n v="39"/>
    <n v="35.099999941885471"/>
    <n v="8"/>
    <n v="0.10000000149011611"/>
    <x v="35"/>
    <n v="7"/>
    <n v="24.774912809223483"/>
    <s v="Godos Cocina Típica"/>
    <s v="José Pedro Freyre"/>
    <s v="41101"/>
    <x v="0"/>
    <s v="Spain"/>
    <x v="7"/>
  </r>
  <r>
    <n v="10550"/>
    <s v="GODOS"/>
    <n v="19"/>
    <n v="7"/>
    <d v="2021-05-28T00:00:00"/>
    <x v="1"/>
    <n v="5"/>
    <n v="6"/>
    <s v="Friday"/>
    <n v="20210606"/>
    <s v="UPS"/>
    <n v="92"/>
    <n v="9.1999999999999993"/>
    <n v="9.1999999999999993"/>
    <n v="10"/>
    <n v="0"/>
    <x v="49"/>
    <n v="8"/>
    <n v="7.994614939930428"/>
    <s v="Godos Cocina Típica"/>
    <s v="José Pedro Freyre"/>
    <s v="41101"/>
    <x v="0"/>
    <s v="Spain"/>
    <x v="5"/>
  </r>
  <r>
    <n v="10550"/>
    <s v="GODOS"/>
    <n v="21"/>
    <n v="7"/>
    <d v="2021-05-28T00:00:00"/>
    <x v="1"/>
    <n v="5"/>
    <n v="6"/>
    <s v="Friday"/>
    <n v="20210606"/>
    <s v="UPS"/>
    <n v="53.999999910593033"/>
    <n v="10"/>
    <n v="8.9999999850988388"/>
    <n v="6"/>
    <n v="0.10000000149011611"/>
    <x v="27"/>
    <n v="8"/>
    <n v="8.5451596278118238"/>
    <s v="Godos Cocina Típica"/>
    <s v="José Pedro Freyre"/>
    <s v="41101"/>
    <x v="0"/>
    <s v="Spain"/>
    <x v="5"/>
  </r>
  <r>
    <n v="10550"/>
    <s v="GODOS"/>
    <n v="61"/>
    <n v="7"/>
    <d v="2021-05-28T00:00:00"/>
    <x v="1"/>
    <n v="5"/>
    <n v="6"/>
    <s v="Friday"/>
    <n v="20210606"/>
    <s v="UPS"/>
    <n v="256.49999957531691"/>
    <n v="28.5"/>
    <n v="25.649999957531691"/>
    <n v="10"/>
    <n v="0.10000000149011611"/>
    <x v="75"/>
    <n v="29"/>
    <n v="10.457549197381082"/>
    <s v="Godos Cocina Típica"/>
    <s v="José Pedro Freyre"/>
    <s v="41101"/>
    <x v="0"/>
    <s v="Spain"/>
    <x v="4"/>
  </r>
  <r>
    <n v="10551"/>
    <s v="FURIB"/>
    <n v="16"/>
    <n v="4"/>
    <d v="2021-05-28T00:00:00"/>
    <x v="1"/>
    <n v="5"/>
    <n v="6"/>
    <s v="Friday"/>
    <n v="20210606"/>
    <s v="UPS"/>
    <n v="593.29999583959579"/>
    <n v="17.45"/>
    <n v="14.832499895989894"/>
    <n v="40"/>
    <n v="0.15000000596046451"/>
    <x v="19"/>
    <n v="7"/>
    <n v="12.75283918323947"/>
    <s v="Furia Bacalhau e Frutos do Mar"/>
    <s v="Lino Rodriguez"/>
    <s v="1675"/>
    <x v="0"/>
    <s v="Portugal"/>
    <x v="5"/>
  </r>
  <r>
    <n v="10551"/>
    <s v="FURIB"/>
    <n v="35"/>
    <n v="4"/>
    <d v="2021-05-28T00:00:00"/>
    <x v="1"/>
    <n v="5"/>
    <n v="6"/>
    <s v="Friday"/>
    <n v="20210606"/>
    <s v="UPS"/>
    <n v="305.99999785423279"/>
    <n v="18"/>
    <n v="15.299999892711639"/>
    <n v="20"/>
    <n v="0.15000000596046451"/>
    <x v="31"/>
    <n v="16"/>
    <n v="11.144616765926688"/>
    <s v="Furia Bacalhau e Frutos do Mar"/>
    <s v="Lino Rodriguez"/>
    <s v="1675"/>
    <x v="0"/>
    <s v="Portugal"/>
    <x v="6"/>
  </r>
  <r>
    <n v="10551"/>
    <s v="FURIB"/>
    <n v="44"/>
    <n v="4"/>
    <d v="2021-05-28T00:00:00"/>
    <x v="1"/>
    <n v="5"/>
    <n v="6"/>
    <s v="Friday"/>
    <n v="20210605"/>
    <s v="UPS"/>
    <n v="778"/>
    <n v="19.45"/>
    <n v="19.45"/>
    <n v="40"/>
    <n v="0"/>
    <x v="45"/>
    <n v="20"/>
    <n v="10.842050263532254"/>
    <s v="Furia Bacalhau e Frutos do Mar"/>
    <s v="Lino Rodriguez"/>
    <s v="1675"/>
    <x v="0"/>
    <s v="Portugal"/>
    <x v="4"/>
  </r>
  <r>
    <n v="10552"/>
    <s v="HILAA"/>
    <n v="69"/>
    <n v="2"/>
    <d v="2021-05-29T00:00:00"/>
    <x v="1"/>
    <n v="5"/>
    <n v="7"/>
    <s v="Saturday"/>
    <n v="20210605"/>
    <s v="DHL Express"/>
    <n v="648"/>
    <n v="36"/>
    <n v="36"/>
    <n v="18"/>
    <n v="0"/>
    <x v="60"/>
    <n v="15"/>
    <n v="12.894008605174344"/>
    <s v="HILARION-Abastos"/>
    <s v="Carlos Hernández"/>
    <s v="5022"/>
    <x v="1"/>
    <s v="Venezuela"/>
    <x v="0"/>
  </r>
  <r>
    <n v="10552"/>
    <s v="HILAA"/>
    <n v="75"/>
    <n v="2"/>
    <d v="2021-05-29T00:00:00"/>
    <x v="1"/>
    <n v="5"/>
    <n v="7"/>
    <s v="Saturday"/>
    <n v="20210603"/>
    <s v="DHL Express"/>
    <n v="232.5"/>
    <n v="7.75"/>
    <n v="7.75"/>
    <n v="30"/>
    <n v="0"/>
    <x v="48"/>
    <n v="12"/>
    <n v="3.8495729671919596"/>
    <s v="HILARION-Abastos"/>
    <s v="Carlos Hernández"/>
    <s v="5022"/>
    <x v="1"/>
    <s v="Venezuela"/>
    <x v="6"/>
  </r>
  <r>
    <n v="10553"/>
    <s v="WARTH"/>
    <n v="11"/>
    <n v="2"/>
    <d v="2021-05-30T00:00:00"/>
    <x v="1"/>
    <n v="5"/>
    <n v="1"/>
    <s v="Sunday"/>
    <n v="20210603"/>
    <s v="DHL"/>
    <n v="315"/>
    <n v="21"/>
    <n v="21"/>
    <n v="15"/>
    <n v="0"/>
    <x v="0"/>
    <n v="5"/>
    <n v="7.3815383533820462"/>
    <s v="Wartian Herkku"/>
    <s v="Pirkko Koskitalo"/>
    <s v="90110"/>
    <x v="0"/>
    <s v="Finland"/>
    <x v="0"/>
  </r>
  <r>
    <n v="10553"/>
    <s v="WARTH"/>
    <n v="16"/>
    <n v="2"/>
    <d v="2021-05-30T00:00:00"/>
    <x v="1"/>
    <n v="5"/>
    <n v="1"/>
    <s v="Sunday"/>
    <n v="20210603"/>
    <s v="DHL"/>
    <n v="244.29999999999998"/>
    <n v="17.45"/>
    <n v="17.45"/>
    <n v="14"/>
    <n v="0"/>
    <x v="19"/>
    <n v="7"/>
    <n v="12.75283918323947"/>
    <s v="Wartian Herkku"/>
    <s v="Pirkko Koskitalo"/>
    <s v="90110"/>
    <x v="0"/>
    <s v="Finland"/>
    <x v="5"/>
  </r>
  <r>
    <n v="10553"/>
    <s v="WARTH"/>
    <n v="22"/>
    <n v="2"/>
    <d v="2021-05-30T00:00:00"/>
    <x v="1"/>
    <n v="5"/>
    <n v="1"/>
    <s v="Sunday"/>
    <n v="20210603"/>
    <s v="DHL"/>
    <n v="504"/>
    <n v="21"/>
    <n v="21"/>
    <n v="24"/>
    <n v="0"/>
    <x v="7"/>
    <n v="9"/>
    <n v="6.5214240951904641"/>
    <s v="Wartian Herkku"/>
    <s v="Pirkko Koskitalo"/>
    <s v="90110"/>
    <x v="0"/>
    <s v="Finland"/>
    <x v="1"/>
  </r>
  <r>
    <n v="10553"/>
    <s v="WARTH"/>
    <n v="31"/>
    <n v="2"/>
    <d v="2021-05-30T00:00:00"/>
    <x v="1"/>
    <n v="5"/>
    <n v="1"/>
    <s v="Sunday"/>
    <n v="20210603"/>
    <s v="DHL"/>
    <n v="375"/>
    <n v="12.5"/>
    <n v="12.5"/>
    <n v="30"/>
    <n v="0"/>
    <x v="12"/>
    <n v="14"/>
    <n v="8.9210025428745876"/>
    <s v="Wartian Herkku"/>
    <s v="Pirkko Koskitalo"/>
    <s v="90110"/>
    <x v="0"/>
    <s v="Finland"/>
    <x v="0"/>
  </r>
  <r>
    <n v="10553"/>
    <s v="WARTH"/>
    <n v="35"/>
    <n v="2"/>
    <d v="2021-05-30T00:00:00"/>
    <x v="1"/>
    <n v="5"/>
    <n v="1"/>
    <s v="Sunday"/>
    <n v="20210605"/>
    <s v="DHL"/>
    <n v="108"/>
    <n v="18"/>
    <n v="18"/>
    <n v="6"/>
    <n v="0"/>
    <x v="31"/>
    <n v="16"/>
    <n v="11.144616765926688"/>
    <s v="Wartian Herkku"/>
    <s v="Pirkko Koskitalo"/>
    <s v="90110"/>
    <x v="0"/>
    <s v="Finland"/>
    <x v="6"/>
  </r>
  <r>
    <n v="10554"/>
    <s v="OTTIK"/>
    <n v="16"/>
    <n v="4"/>
    <d v="2021-05-30T00:00:00"/>
    <x v="1"/>
    <n v="5"/>
    <n v="1"/>
    <s v="Sunday"/>
    <n v="20210605"/>
    <s v="UPS"/>
    <n v="497.32499960996205"/>
    <n v="17.45"/>
    <n v="16.577499986998735"/>
    <n v="30"/>
    <n v="5.000000074505806E-2"/>
    <x v="19"/>
    <n v="7"/>
    <n v="12.75283918323947"/>
    <s v="Ottilies Käseladen"/>
    <s v="Henriette Pfalzheim"/>
    <s v="50739"/>
    <x v="0"/>
    <s v="Germany"/>
    <x v="5"/>
  </r>
  <r>
    <n v="10554"/>
    <s v="OTTIK"/>
    <n v="23"/>
    <n v="4"/>
    <d v="2021-05-30T00:00:00"/>
    <x v="1"/>
    <n v="5"/>
    <n v="1"/>
    <s v="Sunday"/>
    <n v="20210605"/>
    <s v="UPS"/>
    <n v="170.99999986588955"/>
    <n v="9"/>
    <n v="8.5499999932944775"/>
    <n v="20"/>
    <n v="5.000000074505806E-2"/>
    <x v="70"/>
    <n v="9"/>
    <n v="5.2140991742329925"/>
    <s v="Ottilies Käseladen"/>
    <s v="Henriette Pfalzheim"/>
    <s v="50739"/>
    <x v="0"/>
    <s v="Germany"/>
    <x v="1"/>
  </r>
  <r>
    <n v="10554"/>
    <s v="OTTIK"/>
    <n v="62"/>
    <n v="4"/>
    <d v="2021-05-30T00:00:00"/>
    <x v="1"/>
    <n v="5"/>
    <n v="1"/>
    <s v="Sunday"/>
    <n v="20210605"/>
    <s v="UPS"/>
    <n v="936.69999926537275"/>
    <n v="49.3"/>
    <n v="46.834999963268636"/>
    <n v="20"/>
    <n v="5.000000074505806E-2"/>
    <x v="29"/>
    <n v="29"/>
    <n v="34.868075459270003"/>
    <s v="Ottilies Käseladen"/>
    <s v="Henriette Pfalzheim"/>
    <s v="50739"/>
    <x v="0"/>
    <s v="Germany"/>
    <x v="5"/>
  </r>
  <r>
    <n v="10554"/>
    <s v="OTTIK"/>
    <n v="77"/>
    <n v="4"/>
    <d v="2021-05-30T00:00:00"/>
    <x v="1"/>
    <n v="5"/>
    <n v="1"/>
    <s v="Sunday"/>
    <n v="20210604"/>
    <s v="UPS"/>
    <n v="123.49999990314245"/>
    <n v="13"/>
    <n v="12.349999990314245"/>
    <n v="10"/>
    <n v="5.000000074505806E-2"/>
    <x v="23"/>
    <n v="12"/>
    <n v="9.7871799999999993"/>
    <s v="Ottilies Käseladen"/>
    <s v="Henriette Pfalzheim"/>
    <s v="50739"/>
    <x v="0"/>
    <s v="Germany"/>
    <x v="4"/>
  </r>
  <r>
    <n v="10555"/>
    <s v="SAVEA"/>
    <n v="14"/>
    <n v="6"/>
    <d v="2021-06-02T00:00:00"/>
    <x v="1"/>
    <n v="6"/>
    <n v="4"/>
    <s v="Wednesday"/>
    <n v="20210604"/>
    <s v="UPS"/>
    <n v="557.99999792128801"/>
    <n v="23.25"/>
    <n v="18.5999999307096"/>
    <n v="30"/>
    <n v="0.20000000298023221"/>
    <x v="3"/>
    <n v="6"/>
    <n v="19.281771520737859"/>
    <s v="Save-a-lot Markets"/>
    <s v="Jose Pavarotti"/>
    <s v="83720"/>
    <x v="1"/>
    <s v="USA"/>
    <x v="2"/>
  </r>
  <r>
    <n v="10555"/>
    <s v="SAVEA"/>
    <n v="19"/>
    <n v="6"/>
    <d v="2021-06-02T00:00:00"/>
    <x v="1"/>
    <n v="6"/>
    <n v="4"/>
    <s v="Wednesday"/>
    <n v="20210604"/>
    <s v="UPS"/>
    <n v="257.59999904036522"/>
    <n v="9.1999999999999993"/>
    <n v="7.3599999725818632"/>
    <n v="35"/>
    <n v="0.20000000298023221"/>
    <x v="49"/>
    <n v="8"/>
    <n v="7.994614939930428"/>
    <s v="Save-a-lot Markets"/>
    <s v="Jose Pavarotti"/>
    <s v="83720"/>
    <x v="1"/>
    <s v="USA"/>
    <x v="5"/>
  </r>
  <r>
    <n v="10555"/>
    <s v="SAVEA"/>
    <n v="24"/>
    <n v="6"/>
    <d v="2021-06-02T00:00:00"/>
    <x v="1"/>
    <n v="6"/>
    <n v="4"/>
    <s v="Wednesday"/>
    <n v="20210604"/>
    <s v="UPS"/>
    <n v="64.799999758601189"/>
    <n v="4.5"/>
    <n v="3.5999999865889549"/>
    <n v="18"/>
    <n v="0.20000000298023221"/>
    <x v="15"/>
    <n v="10"/>
    <n v="2.1230577042655105"/>
    <s v="Save-a-lot Markets"/>
    <s v="Jose Pavarotti"/>
    <s v="83720"/>
    <x v="1"/>
    <s v="USA"/>
    <x v="6"/>
  </r>
  <r>
    <n v="10555"/>
    <s v="SAVEA"/>
    <n v="51"/>
    <n v="6"/>
    <d v="2021-06-02T00:00:00"/>
    <x v="1"/>
    <n v="6"/>
    <n v="4"/>
    <s v="Wednesday"/>
    <n v="20210604"/>
    <s v="UPS"/>
    <n v="847.99999684095383"/>
    <n v="53"/>
    <n v="42.399999842047691"/>
    <n v="20"/>
    <n v="0.20000000298023221"/>
    <x v="4"/>
    <n v="24"/>
    <n v="18.835525116961144"/>
    <s v="Save-a-lot Markets"/>
    <s v="Jose Pavarotti"/>
    <s v="83720"/>
    <x v="1"/>
    <s v="USA"/>
    <x v="2"/>
  </r>
  <r>
    <n v="10555"/>
    <s v="SAVEA"/>
    <n v="56"/>
    <n v="6"/>
    <d v="2021-06-02T00:00:00"/>
    <x v="1"/>
    <n v="6"/>
    <n v="4"/>
    <s v="Wednesday"/>
    <n v="20210613"/>
    <s v="UPS"/>
    <n v="1215.999995470047"/>
    <n v="38"/>
    <n v="30.399999886751175"/>
    <n v="40"/>
    <n v="0.20000000298023221"/>
    <x v="33"/>
    <n v="26"/>
    <n v="12.985049050340091"/>
    <s v="Save-a-lot Markets"/>
    <s v="Jose Pavarotti"/>
    <s v="83720"/>
    <x v="1"/>
    <s v="USA"/>
    <x v="1"/>
  </r>
  <r>
    <n v="10556"/>
    <s v="SIMOB"/>
    <n v="72"/>
    <n v="2"/>
    <d v="2021-06-03T00:00:00"/>
    <x v="1"/>
    <n v="6"/>
    <n v="5"/>
    <s v="Thursday"/>
    <n v="20210606"/>
    <s v="DHL Express"/>
    <n v="835.19999999999993"/>
    <n v="34.799999999999997"/>
    <n v="34.799999999999997"/>
    <n v="24"/>
    <n v="0"/>
    <x v="2"/>
    <n v="14"/>
    <n v="14.902797245173618"/>
    <s v="Simons bistro"/>
    <s v="Jytte Petersen"/>
    <s v="1734"/>
    <x v="0"/>
    <s v="Denmark"/>
    <x v="0"/>
  </r>
  <r>
    <n v="10557"/>
    <s v="LEHMS"/>
    <n v="64"/>
    <n v="9"/>
    <d v="2021-06-03T00:00:00"/>
    <x v="1"/>
    <n v="6"/>
    <n v="5"/>
    <s v="Thursday"/>
    <n v="20210606"/>
    <s v="DHL"/>
    <n v="997.5"/>
    <n v="33.25"/>
    <n v="33.25"/>
    <n v="30"/>
    <n v="0"/>
    <x v="58"/>
    <n v="12"/>
    <n v="21.348702933885775"/>
    <s v="Lehmanns Marktstand"/>
    <s v="Renate Messner"/>
    <s v="60528"/>
    <x v="0"/>
    <s v="Germany"/>
    <x v="1"/>
  </r>
  <r>
    <n v="10557"/>
    <s v="LEHMS"/>
    <n v="75"/>
    <n v="9"/>
    <d v="2021-06-03T00:00:00"/>
    <x v="1"/>
    <n v="6"/>
    <n v="5"/>
    <s v="Thursday"/>
    <n v="20210610"/>
    <s v="DHL"/>
    <n v="155"/>
    <n v="7.75"/>
    <n v="7.75"/>
    <n v="20"/>
    <n v="0"/>
    <x v="48"/>
    <n v="12"/>
    <n v="3.8495729671919596"/>
    <s v="Lehmanns Marktstand"/>
    <s v="Renate Messner"/>
    <s v="60528"/>
    <x v="0"/>
    <s v="Germany"/>
    <x v="6"/>
  </r>
  <r>
    <n v="10558"/>
    <s v="AROUT"/>
    <n v="47"/>
    <n v="1"/>
    <d v="2021-06-04T00:00:00"/>
    <x v="1"/>
    <n v="6"/>
    <n v="6"/>
    <s v="Friday"/>
    <n v="20210610"/>
    <s v="DHL"/>
    <n v="237.5"/>
    <n v="9.5"/>
    <n v="9.5"/>
    <n v="25"/>
    <n v="0"/>
    <x v="69"/>
    <n v="22"/>
    <n v="6.92246398648025"/>
    <s v="Around the Horn"/>
    <s v="Thomas Hardy"/>
    <s v="WA1 1DP"/>
    <x v="0"/>
    <s v="UK"/>
    <x v="5"/>
  </r>
  <r>
    <n v="10558"/>
    <s v="AROUT"/>
    <n v="51"/>
    <n v="1"/>
    <d v="2021-06-04T00:00:00"/>
    <x v="1"/>
    <n v="6"/>
    <n v="6"/>
    <s v="Friday"/>
    <n v="20210610"/>
    <s v="DHL"/>
    <n v="1060"/>
    <n v="53"/>
    <n v="53"/>
    <n v="20"/>
    <n v="0"/>
    <x v="4"/>
    <n v="24"/>
    <n v="18.835525116961144"/>
    <s v="Around the Horn"/>
    <s v="Thomas Hardy"/>
    <s v="WA1 1DP"/>
    <x v="0"/>
    <s v="UK"/>
    <x v="2"/>
  </r>
  <r>
    <n v="10558"/>
    <s v="AROUT"/>
    <n v="52"/>
    <n v="1"/>
    <d v="2021-06-04T00:00:00"/>
    <x v="1"/>
    <n v="6"/>
    <n v="6"/>
    <s v="Friday"/>
    <n v="20210610"/>
    <s v="DHL"/>
    <n v="210"/>
    <n v="7"/>
    <n v="7"/>
    <n v="30"/>
    <n v="0"/>
    <x v="65"/>
    <n v="24"/>
    <n v="2.7531089859539"/>
    <s v="Around the Horn"/>
    <s v="Thomas Hardy"/>
    <s v="WA1 1DP"/>
    <x v="0"/>
    <s v="UK"/>
    <x v="1"/>
  </r>
  <r>
    <n v="10558"/>
    <s v="AROUT"/>
    <n v="53"/>
    <n v="1"/>
    <d v="2021-06-04T00:00:00"/>
    <x v="1"/>
    <n v="6"/>
    <n v="6"/>
    <s v="Friday"/>
    <n v="20210610"/>
    <s v="DHL"/>
    <n v="590.4"/>
    <n v="32.799999999999997"/>
    <n v="32.799999999999997"/>
    <n v="18"/>
    <n v="0"/>
    <x v="22"/>
    <n v="24"/>
    <n v="11.283141843590998"/>
    <s v="Around the Horn"/>
    <s v="Thomas Hardy"/>
    <s v="WA1 1DP"/>
    <x v="0"/>
    <s v="UK"/>
    <x v="7"/>
  </r>
  <r>
    <n v="10558"/>
    <s v="AROUT"/>
    <n v="73"/>
    <n v="1"/>
    <d v="2021-06-04T00:00:00"/>
    <x v="1"/>
    <n v="6"/>
    <n v="6"/>
    <s v="Friday"/>
    <n v="20210613"/>
    <s v="DHL"/>
    <n v="45"/>
    <n v="15"/>
    <n v="15"/>
    <n v="3"/>
    <n v="0"/>
    <x v="47"/>
    <n v="17"/>
    <n v="4.6045134272414314"/>
    <s v="Around the Horn"/>
    <s v="Thomas Hardy"/>
    <s v="WA1 1DP"/>
    <x v="0"/>
    <s v="UK"/>
    <x v="3"/>
  </r>
  <r>
    <n v="10559"/>
    <s v="BLONP"/>
    <n v="41"/>
    <n v="6"/>
    <d v="2021-06-05T00:00:00"/>
    <x v="1"/>
    <n v="6"/>
    <n v="7"/>
    <s v="Saturday"/>
    <n v="20210613"/>
    <s v="DHL Express"/>
    <n v="110.00999991372228"/>
    <n v="9.65"/>
    <n v="9.1674999928101908"/>
    <n v="12"/>
    <n v="5.000000074505806E-2"/>
    <x v="5"/>
    <n v="19"/>
    <n v="6.0463867884479576"/>
    <s v="Blondesddsl père et fils"/>
    <s v="Frédérique Citeaux"/>
    <s v="67000"/>
    <x v="0"/>
    <s v="France"/>
    <x v="3"/>
  </r>
  <r>
    <n v="10559"/>
    <s v="BLONP"/>
    <n v="55"/>
    <n v="6"/>
    <d v="2021-06-05T00:00:00"/>
    <x v="1"/>
    <n v="6"/>
    <n v="7"/>
    <s v="Saturday"/>
    <n v="20210609"/>
    <s v="DHL Express"/>
    <n v="410.39999967813492"/>
    <n v="24"/>
    <n v="22.799999982118607"/>
    <n v="18"/>
    <n v="5.000000074505806E-2"/>
    <x v="16"/>
    <n v="25"/>
    <n v="18.144678468561601"/>
    <s v="Blondesddsl père et fils"/>
    <s v="Frédérique Citeaux"/>
    <s v="67000"/>
    <x v="0"/>
    <s v="France"/>
    <x v="7"/>
  </r>
  <r>
    <n v="10560"/>
    <s v="FRANK"/>
    <n v="30"/>
    <n v="8"/>
    <d v="2021-06-06T00:00:00"/>
    <x v="1"/>
    <n v="6"/>
    <n v="1"/>
    <s v="Sunday"/>
    <n v="20210609"/>
    <s v="DHL Express"/>
    <n v="517.79999999999995"/>
    <n v="25.89"/>
    <n v="25.89"/>
    <n v="20"/>
    <n v="0"/>
    <x v="34"/>
    <n v="13"/>
    <n v="15.141134761320492"/>
    <s v="Frankenversand"/>
    <s v="Peter Franken"/>
    <s v="80805"/>
    <x v="0"/>
    <s v="Germany"/>
    <x v="3"/>
  </r>
  <r>
    <n v="10560"/>
    <s v="FRANK"/>
    <n v="62"/>
    <n v="8"/>
    <d v="2021-06-06T00:00:00"/>
    <x v="1"/>
    <n v="6"/>
    <n v="1"/>
    <s v="Sunday"/>
    <n v="20210609"/>
    <s v="DHL Express"/>
    <n v="554.62499999999989"/>
    <n v="49.3"/>
    <n v="36.974999999999994"/>
    <n v="15"/>
    <n v="0.25"/>
    <x v="29"/>
    <n v="29"/>
    <n v="34.868075459270003"/>
    <s v="Frankenversand"/>
    <s v="Peter Franken"/>
    <s v="80805"/>
    <x v="0"/>
    <s v="Germany"/>
    <x v="5"/>
  </r>
  <r>
    <n v="10561"/>
    <s v="FOLKO"/>
    <n v="44"/>
    <n v="2"/>
    <d v="2021-06-06T00:00:00"/>
    <x v="1"/>
    <n v="6"/>
    <n v="1"/>
    <s v="Sunday"/>
    <n v="20210609"/>
    <s v="DHL"/>
    <n v="194.5"/>
    <n v="19.45"/>
    <n v="19.45"/>
    <n v="10"/>
    <n v="0"/>
    <x v="45"/>
    <n v="20"/>
    <n v="10.842050263532254"/>
    <s v="Folk och fä HB"/>
    <s v="Maria Larsson"/>
    <s v="S-844 67"/>
    <x v="0"/>
    <s v="Sweden"/>
    <x v="4"/>
  </r>
  <r>
    <n v="10561"/>
    <s v="FOLKO"/>
    <n v="51"/>
    <n v="2"/>
    <d v="2021-06-06T00:00:00"/>
    <x v="1"/>
    <n v="6"/>
    <n v="1"/>
    <s v="Sunday"/>
    <n v="20210612"/>
    <s v="DHL"/>
    <n v="2650"/>
    <n v="53"/>
    <n v="53"/>
    <n v="50"/>
    <n v="0"/>
    <x v="4"/>
    <n v="24"/>
    <n v="18.835525116961144"/>
    <s v="Folk och fä HB"/>
    <s v="Maria Larsson"/>
    <s v="S-844 67"/>
    <x v="0"/>
    <s v="Sweden"/>
    <x v="2"/>
  </r>
  <r>
    <n v="10562"/>
    <s v="REGGC"/>
    <n v="33"/>
    <n v="1"/>
    <d v="2021-06-09T00:00:00"/>
    <x v="1"/>
    <n v="6"/>
    <n v="4"/>
    <s v="Wednesday"/>
    <n v="20210612"/>
    <s v="DHL Express"/>
    <n v="44.999999925494194"/>
    <n v="2.5"/>
    <n v="2.2499999962747097"/>
    <n v="20"/>
    <n v="0.10000000149011611"/>
    <x v="10"/>
    <n v="15"/>
    <n v="1.3985746153494198"/>
    <s v="Reggiani Caseifici"/>
    <s v="Maurizio Moroni"/>
    <s v="42100"/>
    <x v="0"/>
    <s v="Italy"/>
    <x v="0"/>
  </r>
  <r>
    <n v="10562"/>
    <s v="REGGC"/>
    <n v="62"/>
    <n v="1"/>
    <d v="2021-06-09T00:00:00"/>
    <x v="1"/>
    <n v="6"/>
    <n v="4"/>
    <s v="Wednesday"/>
    <n v="20210624"/>
    <s v="DHL Express"/>
    <n v="443.69999926537275"/>
    <n v="49.3"/>
    <n v="44.369999926537275"/>
    <n v="10"/>
    <n v="0.10000000149011611"/>
    <x v="29"/>
    <n v="29"/>
    <n v="34.868075459270003"/>
    <s v="Reggiani Caseifici"/>
    <s v="Maurizio Moroni"/>
    <s v="42100"/>
    <x v="0"/>
    <s v="Italy"/>
    <x v="5"/>
  </r>
  <r>
    <n v="10563"/>
    <s v="RICAR"/>
    <n v="36"/>
    <n v="2"/>
    <d v="2021-06-10T00:00:00"/>
    <x v="1"/>
    <n v="6"/>
    <n v="5"/>
    <s v="Thursday"/>
    <n v="20210624"/>
    <s v="DHL"/>
    <n v="475"/>
    <n v="19"/>
    <n v="19"/>
    <n v="25"/>
    <n v="0"/>
    <x v="20"/>
    <n v="17"/>
    <n v="14.515505674132482"/>
    <s v="Ricardo Adocicados"/>
    <s v="Janete Limeira"/>
    <s v="02389-890"/>
    <x v="1"/>
    <s v="Brazil"/>
    <x v="3"/>
  </r>
  <r>
    <n v="10563"/>
    <s v="RICAR"/>
    <n v="52"/>
    <n v="2"/>
    <d v="2021-06-10T00:00:00"/>
    <x v="1"/>
    <n v="6"/>
    <n v="5"/>
    <s v="Thursday"/>
    <n v="20210616"/>
    <s v="DHL"/>
    <n v="490"/>
    <n v="7"/>
    <n v="7"/>
    <n v="70"/>
    <n v="0"/>
    <x v="65"/>
    <n v="24"/>
    <n v="2.7531089859539"/>
    <s v="Ricardo Adocicados"/>
    <s v="Janete Limeira"/>
    <s v="02389-890"/>
    <x v="1"/>
    <s v="Brazil"/>
    <x v="1"/>
  </r>
  <r>
    <n v="10564"/>
    <s v="RATTC"/>
    <n v="17"/>
    <n v="4"/>
    <d v="2021-06-10T00:00:00"/>
    <x v="1"/>
    <n v="6"/>
    <n v="5"/>
    <s v="Thursday"/>
    <n v="20210616"/>
    <s v="UPS"/>
    <n v="592.79999953508377"/>
    <n v="39"/>
    <n v="37.049999970942736"/>
    <n v="16"/>
    <n v="5.000000074505806E-2"/>
    <x v="35"/>
    <n v="7"/>
    <n v="24.774912809223483"/>
    <s v="Rattlesnake Canyon Grocery"/>
    <s v="Paula Wilson"/>
    <s v="87110"/>
    <x v="1"/>
    <s v="USA"/>
    <x v="7"/>
  </r>
  <r>
    <n v="10564"/>
    <s v="RATTC"/>
    <n v="31"/>
    <n v="4"/>
    <d v="2021-06-10T00:00:00"/>
    <x v="1"/>
    <n v="6"/>
    <n v="5"/>
    <s v="Thursday"/>
    <n v="20210616"/>
    <s v="UPS"/>
    <n v="71.249999944120646"/>
    <n v="12.5"/>
    <n v="11.874999990686774"/>
    <n v="6"/>
    <n v="5.000000074505806E-2"/>
    <x v="12"/>
    <n v="14"/>
    <n v="8.9210025428745876"/>
    <s v="Rattlesnake Canyon Grocery"/>
    <s v="Paula Wilson"/>
    <s v="87110"/>
    <x v="1"/>
    <s v="USA"/>
    <x v="0"/>
  </r>
  <r>
    <n v="10564"/>
    <s v="RATTC"/>
    <n v="55"/>
    <n v="4"/>
    <d v="2021-06-10T00:00:00"/>
    <x v="1"/>
    <n v="6"/>
    <n v="5"/>
    <s v="Thursday"/>
    <n v="20210618"/>
    <s v="UPS"/>
    <n v="569.99999955296516"/>
    <n v="24"/>
    <n v="22.799999982118607"/>
    <n v="25"/>
    <n v="5.000000074505806E-2"/>
    <x v="16"/>
    <n v="25"/>
    <n v="18.144678468561601"/>
    <s v="Rattlesnake Canyon Grocery"/>
    <s v="Paula Wilson"/>
    <s v="87110"/>
    <x v="1"/>
    <s v="USA"/>
    <x v="7"/>
  </r>
  <r>
    <n v="10565"/>
    <s v="MEREP"/>
    <n v="24"/>
    <n v="8"/>
    <d v="2021-06-11T00:00:00"/>
    <x v="1"/>
    <n v="6"/>
    <n v="6"/>
    <s v="Friday"/>
    <n v="20210618"/>
    <s v="DHL"/>
    <n v="101.24999983236194"/>
    <n v="4.5"/>
    <n v="4.0499999932944775"/>
    <n v="25"/>
    <n v="0.10000000149011611"/>
    <x v="15"/>
    <n v="10"/>
    <n v="2.1230577042655105"/>
    <s v="Mère Paillarde"/>
    <s v="Jean Fresnière"/>
    <s v="H1J 1C3"/>
    <x v="1"/>
    <s v="Canada"/>
    <x v="6"/>
  </r>
  <r>
    <n v="10565"/>
    <s v="MEREP"/>
    <n v="64"/>
    <n v="8"/>
    <d v="2021-06-11T00:00:00"/>
    <x v="1"/>
    <n v="6"/>
    <n v="6"/>
    <s v="Friday"/>
    <n v="20210618"/>
    <s v="DHL"/>
    <n v="538.6499991081655"/>
    <n v="33.25"/>
    <n v="29.924999950453639"/>
    <n v="18"/>
    <n v="0.10000000149011611"/>
    <x v="58"/>
    <n v="12"/>
    <n v="21.348702933885775"/>
    <s v="Mère Paillarde"/>
    <s v="Jean Fresnière"/>
    <s v="H1J 1C3"/>
    <x v="1"/>
    <s v="Canada"/>
    <x v="1"/>
  </r>
  <r>
    <n v="10566"/>
    <s v="BLONP"/>
    <n v="11"/>
    <n v="9"/>
    <d v="2021-06-12T00:00:00"/>
    <x v="1"/>
    <n v="6"/>
    <n v="7"/>
    <s v="Saturday"/>
    <n v="20210618"/>
    <s v="DHL Express"/>
    <n v="624.74999561905861"/>
    <n v="21"/>
    <n v="17.849999874830246"/>
    <n v="35"/>
    <n v="0.15000000596046451"/>
    <x v="0"/>
    <n v="5"/>
    <n v="7.3815383533820462"/>
    <s v="Blondesddsl père et fils"/>
    <s v="Frédérique Citeaux"/>
    <s v="67000"/>
    <x v="0"/>
    <s v="France"/>
    <x v="0"/>
  </r>
  <r>
    <n v="10566"/>
    <s v="BLONP"/>
    <n v="18"/>
    <n v="9"/>
    <d v="2021-06-12T00:00:00"/>
    <x v="1"/>
    <n v="6"/>
    <n v="7"/>
    <s v="Saturday"/>
    <n v="20210618"/>
    <s v="DHL Express"/>
    <n v="956.24999329447746"/>
    <n v="62.5"/>
    <n v="53.12499962747097"/>
    <n v="18"/>
    <n v="0.15000000596046451"/>
    <x v="59"/>
    <n v="7"/>
    <n v="20.144415838276313"/>
    <s v="Blondesddsl père et fils"/>
    <s v="Frédérique Citeaux"/>
    <s v="67000"/>
    <x v="0"/>
    <s v="France"/>
    <x v="3"/>
  </r>
  <r>
    <n v="10566"/>
    <s v="BLONP"/>
    <n v="76"/>
    <n v="9"/>
    <d v="2021-06-12T00:00:00"/>
    <x v="1"/>
    <n v="6"/>
    <n v="7"/>
    <s v="Saturday"/>
    <n v="20210617"/>
    <s v="DHL Express"/>
    <n v="180"/>
    <n v="18"/>
    <n v="18"/>
    <n v="10"/>
    <n v="0"/>
    <x v="38"/>
    <n v="23"/>
    <n v="11.35067307451974"/>
    <s v="Blondesddsl père et fils"/>
    <s v="Frédérique Citeaux"/>
    <s v="67000"/>
    <x v="0"/>
    <s v="France"/>
    <x v="6"/>
  </r>
  <r>
    <n v="10567"/>
    <s v="HUNGO"/>
    <n v="31"/>
    <n v="1"/>
    <d v="2021-06-12T00:00:00"/>
    <x v="1"/>
    <n v="6"/>
    <n v="7"/>
    <s v="Saturday"/>
    <n v="20210617"/>
    <s v="DHL Express"/>
    <n v="599.99999776482582"/>
    <n v="12.5"/>
    <n v="9.999999962747097"/>
    <n v="60"/>
    <n v="0.20000000298023221"/>
    <x v="12"/>
    <n v="14"/>
    <n v="8.9210025428745876"/>
    <s v="Hungry Owl All-Night Grocers"/>
    <s v="Patricia McKenna"/>
    <m/>
    <x v="0"/>
    <s v="Ireland"/>
    <x v="0"/>
  </r>
  <r>
    <n v="10567"/>
    <s v="HUNGO"/>
    <n v="51"/>
    <n v="1"/>
    <d v="2021-06-12T00:00:00"/>
    <x v="1"/>
    <n v="6"/>
    <n v="7"/>
    <s v="Saturday"/>
    <n v="20210617"/>
    <s v="DHL Express"/>
    <n v="159"/>
    <n v="53"/>
    <n v="53"/>
    <n v="3"/>
    <n v="0"/>
    <x v="4"/>
    <n v="24"/>
    <n v="18.835525116961144"/>
    <s v="Hungry Owl All-Night Grocers"/>
    <s v="Patricia McKenna"/>
    <m/>
    <x v="0"/>
    <s v="Ireland"/>
    <x v="2"/>
  </r>
  <r>
    <n v="10567"/>
    <s v="HUNGO"/>
    <n v="59"/>
    <n v="1"/>
    <d v="2021-06-12T00:00:00"/>
    <x v="1"/>
    <n v="6"/>
    <n v="7"/>
    <s v="Saturday"/>
    <n v="20210709"/>
    <s v="DHL Express"/>
    <n v="1759.9999934434891"/>
    <n v="55"/>
    <n v="43.999999836087227"/>
    <n v="40"/>
    <n v="0.20000000298023221"/>
    <x v="21"/>
    <n v="28"/>
    <n v="29.299646906924384"/>
    <s v="Hungry Owl All-Night Grocers"/>
    <s v="Patricia McKenna"/>
    <m/>
    <x v="0"/>
    <s v="Ireland"/>
    <x v="0"/>
  </r>
  <r>
    <n v="10568"/>
    <s v="GALED"/>
    <n v="10"/>
    <n v="3"/>
    <d v="2021-06-13T00:00:00"/>
    <x v="1"/>
    <n v="6"/>
    <n v="1"/>
    <s v="Sunday"/>
    <n v="20210711"/>
    <s v="UPS"/>
    <n v="155"/>
    <n v="31"/>
    <n v="31"/>
    <n v="5"/>
    <n v="0"/>
    <x v="41"/>
    <n v="4"/>
    <n v="11.047328272500083"/>
    <s v="Galería del gastrónomo"/>
    <s v="Eduardo Saavedra"/>
    <s v="08022"/>
    <x v="0"/>
    <s v="Spain"/>
    <x v="3"/>
  </r>
  <r>
    <n v="10569"/>
    <s v="RATTC"/>
    <n v="31"/>
    <n v="5"/>
    <d v="2021-06-16T00:00:00"/>
    <x v="1"/>
    <n v="6"/>
    <n v="4"/>
    <s v="Wednesday"/>
    <n v="20210711"/>
    <s v="DHL Express"/>
    <n v="349.9999986961484"/>
    <n v="12.5"/>
    <n v="9.999999962747097"/>
    <n v="35"/>
    <n v="0.20000000298023221"/>
    <x v="12"/>
    <n v="14"/>
    <n v="8.9210025428745876"/>
    <s v="Rattlesnake Canyon Grocery"/>
    <s v="Paula Wilson"/>
    <s v="87110"/>
    <x v="1"/>
    <s v="USA"/>
    <x v="0"/>
  </r>
  <r>
    <n v="10569"/>
    <s v="RATTC"/>
    <n v="76"/>
    <n v="5"/>
    <d v="2021-06-16T00:00:00"/>
    <x v="1"/>
    <n v="6"/>
    <n v="4"/>
    <s v="Wednesday"/>
    <n v="20210619"/>
    <s v="DHL Express"/>
    <n v="540"/>
    <n v="18"/>
    <n v="18"/>
    <n v="30"/>
    <n v="0"/>
    <x v="38"/>
    <n v="23"/>
    <n v="11.35067307451974"/>
    <s v="Rattlesnake Canyon Grocery"/>
    <s v="Paula Wilson"/>
    <s v="87110"/>
    <x v="1"/>
    <s v="USA"/>
    <x v="6"/>
  </r>
  <r>
    <n v="10570"/>
    <s v="MEREP"/>
    <n v="11"/>
    <n v="3"/>
    <d v="2021-06-17T00:00:00"/>
    <x v="1"/>
    <n v="6"/>
    <n v="5"/>
    <s v="Thursday"/>
    <n v="20210619"/>
    <s v="UPS"/>
    <n v="299.24999976530671"/>
    <n v="21"/>
    <n v="19.949999984353781"/>
    <n v="15"/>
    <n v="5.000000074505806E-2"/>
    <x v="0"/>
    <n v="5"/>
    <n v="7.3815383533820462"/>
    <s v="Mère Paillarde"/>
    <s v="Jean Fresnière"/>
    <s v="H1J 1C3"/>
    <x v="1"/>
    <s v="Canada"/>
    <x v="0"/>
  </r>
  <r>
    <n v="10570"/>
    <s v="MEREP"/>
    <n v="56"/>
    <n v="3"/>
    <d v="2021-06-17T00:00:00"/>
    <x v="1"/>
    <n v="6"/>
    <n v="5"/>
    <s v="Thursday"/>
    <n v="20210704"/>
    <s v="UPS"/>
    <n v="2165.9999983012676"/>
    <n v="38"/>
    <n v="36.099999971687794"/>
    <n v="60"/>
    <n v="5.000000074505806E-2"/>
    <x v="33"/>
    <n v="26"/>
    <n v="12.985049050340091"/>
    <s v="Mère Paillarde"/>
    <s v="Jean Fresnière"/>
    <s v="H1J 1C3"/>
    <x v="1"/>
    <s v="Canada"/>
    <x v="1"/>
  </r>
  <r>
    <n v="10571"/>
    <s v="ERNSH"/>
    <n v="14"/>
    <n v="8"/>
    <d v="2021-06-17T00:00:00"/>
    <x v="1"/>
    <n v="6"/>
    <n v="5"/>
    <s v="Thursday"/>
    <n v="20210704"/>
    <s v="UPS"/>
    <n v="217.38749847561121"/>
    <n v="23.25"/>
    <n v="19.762499861419201"/>
    <n v="11"/>
    <n v="0.15000000596046451"/>
    <x v="3"/>
    <n v="6"/>
    <n v="19.281771520737859"/>
    <s v="Ernst Handel"/>
    <s v="Roland Mendel"/>
    <s v="8010"/>
    <x v="0"/>
    <s v="Austria"/>
    <x v="2"/>
  </r>
  <r>
    <n v="10571"/>
    <s v="ERNSH"/>
    <n v="42"/>
    <n v="8"/>
    <d v="2021-06-17T00:00:00"/>
    <x v="1"/>
    <n v="6"/>
    <n v="5"/>
    <s v="Thursday"/>
    <n v="20210625"/>
    <s v="UPS"/>
    <n v="333.19999766349792"/>
    <n v="14"/>
    <n v="11.899999916553497"/>
    <n v="28"/>
    <n v="0.15000000596046451"/>
    <x v="1"/>
    <n v="20"/>
    <n v="10.762412487567216"/>
    <s v="Ernst Handel"/>
    <s v="Roland Mendel"/>
    <s v="8010"/>
    <x v="0"/>
    <s v="Austria"/>
    <x v="1"/>
  </r>
  <r>
    <n v="10572"/>
    <s v="BERGS"/>
    <n v="16"/>
    <n v="3"/>
    <d v="2021-06-18T00:00:00"/>
    <x v="1"/>
    <n v="6"/>
    <n v="6"/>
    <s v="Friday"/>
    <n v="20210625"/>
    <s v="DHL"/>
    <n v="188.45999968796968"/>
    <n v="17.45"/>
    <n v="15.704999973997474"/>
    <n v="12"/>
    <n v="0.10000000149011611"/>
    <x v="19"/>
    <n v="7"/>
    <n v="12.75283918323947"/>
    <s v="Berglunds snabbköp"/>
    <s v="Christina Berglund"/>
    <s v="S-958 22"/>
    <x v="0"/>
    <s v="Sweden"/>
    <x v="5"/>
  </r>
  <r>
    <n v="10572"/>
    <s v="BERGS"/>
    <n v="32"/>
    <n v="3"/>
    <d v="2021-06-18T00:00:00"/>
    <x v="1"/>
    <n v="6"/>
    <n v="6"/>
    <s v="Friday"/>
    <n v="20210625"/>
    <s v="DHL"/>
    <n v="287.99999952316284"/>
    <n v="32"/>
    <n v="28.799999952316284"/>
    <n v="10"/>
    <n v="0.10000000149011611"/>
    <x v="26"/>
    <n v="14"/>
    <n v="15.737004602670464"/>
    <s v="Berglunds snabbköp"/>
    <s v="Christina Berglund"/>
    <s v="S-958 22"/>
    <x v="0"/>
    <s v="Sweden"/>
    <x v="0"/>
  </r>
  <r>
    <n v="10572"/>
    <s v="BERGS"/>
    <n v="40"/>
    <n v="3"/>
    <d v="2021-06-18T00:00:00"/>
    <x v="1"/>
    <n v="6"/>
    <n v="6"/>
    <s v="Friday"/>
    <n v="20210625"/>
    <s v="DHL"/>
    <n v="919.99999999999989"/>
    <n v="18.399999999999999"/>
    <n v="18.399999999999999"/>
    <n v="50"/>
    <n v="0"/>
    <x v="37"/>
    <n v="19"/>
    <n v="11.939905659925371"/>
    <s v="Berglunds snabbköp"/>
    <s v="Christina Berglund"/>
    <s v="S-958 22"/>
    <x v="0"/>
    <s v="Sweden"/>
    <x v="3"/>
  </r>
  <r>
    <n v="10572"/>
    <s v="BERGS"/>
    <n v="75"/>
    <n v="3"/>
    <d v="2021-06-18T00:00:00"/>
    <x v="1"/>
    <n v="6"/>
    <n v="6"/>
    <s v="Friday"/>
    <n v="20210620"/>
    <s v="DHL"/>
    <n v="104.624999826774"/>
    <n v="7.75"/>
    <n v="6.9749999884516001"/>
    <n v="15"/>
    <n v="0.10000000149011611"/>
    <x v="48"/>
    <n v="12"/>
    <n v="3.8495729671919596"/>
    <s v="Berglunds snabbköp"/>
    <s v="Christina Berglund"/>
    <s v="S-958 22"/>
    <x v="0"/>
    <s v="Sweden"/>
    <x v="6"/>
  </r>
  <r>
    <n v="10573"/>
    <s v="ANTON"/>
    <n v="17"/>
    <n v="7"/>
    <d v="2021-06-19T00:00:00"/>
    <x v="1"/>
    <n v="6"/>
    <n v="7"/>
    <s v="Saturday"/>
    <n v="20210620"/>
    <s v="UPS"/>
    <n v="702"/>
    <n v="39"/>
    <n v="39"/>
    <n v="18"/>
    <n v="0"/>
    <x v="35"/>
    <n v="7"/>
    <n v="24.774912809223483"/>
    <s v="Antonio Moreno Taquería"/>
    <s v="Antonio Moreno"/>
    <s v="05023"/>
    <x v="1"/>
    <s v="Mexico"/>
    <x v="7"/>
  </r>
  <r>
    <n v="10573"/>
    <s v="ANTON"/>
    <n v="34"/>
    <n v="7"/>
    <d v="2021-06-19T00:00:00"/>
    <x v="1"/>
    <n v="6"/>
    <n v="7"/>
    <s v="Saturday"/>
    <n v="20210620"/>
    <s v="UPS"/>
    <n v="560"/>
    <n v="14"/>
    <n v="14"/>
    <n v="40"/>
    <n v="0"/>
    <x v="53"/>
    <n v="16"/>
    <n v="9.0738672986425506"/>
    <s v="Antonio Moreno Taquería"/>
    <s v="Antonio Moreno"/>
    <s v="05023"/>
    <x v="1"/>
    <s v="Mexico"/>
    <x v="6"/>
  </r>
  <r>
    <n v="10573"/>
    <s v="ANTON"/>
    <n v="53"/>
    <n v="7"/>
    <d v="2021-06-19T00:00:00"/>
    <x v="1"/>
    <n v="6"/>
    <n v="7"/>
    <s v="Saturday"/>
    <n v="20210630"/>
    <s v="UPS"/>
    <n v="819.99999999999989"/>
    <n v="32.799999999999997"/>
    <n v="32.799999999999997"/>
    <n v="25"/>
    <n v="0"/>
    <x v="22"/>
    <n v="24"/>
    <n v="11.283141843590998"/>
    <s v="Antonio Moreno Taquería"/>
    <s v="Antonio Moreno"/>
    <s v="05023"/>
    <x v="1"/>
    <s v="Mexico"/>
    <x v="7"/>
  </r>
  <r>
    <n v="10574"/>
    <s v="TRAIH"/>
    <n v="33"/>
    <n v="4"/>
    <d v="2021-06-19T00:00:00"/>
    <x v="1"/>
    <n v="6"/>
    <n v="7"/>
    <s v="Saturday"/>
    <n v="20210630"/>
    <s v="DHL"/>
    <n v="35"/>
    <n v="2.5"/>
    <n v="2.5"/>
    <n v="14"/>
    <n v="0"/>
    <x v="10"/>
    <n v="15"/>
    <n v="1.3985746153494198"/>
    <s v="Trail's Head Gourmet Provisioners"/>
    <s v="Helvetius Nagy"/>
    <s v="98034"/>
    <x v="1"/>
    <s v="USA"/>
    <x v="0"/>
  </r>
  <r>
    <n v="10574"/>
    <s v="TRAIH"/>
    <n v="40"/>
    <n v="4"/>
    <d v="2021-06-19T00:00:00"/>
    <x v="1"/>
    <n v="6"/>
    <n v="7"/>
    <s v="Saturday"/>
    <n v="20210630"/>
    <s v="DHL"/>
    <n v="36.799999999999997"/>
    <n v="18.399999999999999"/>
    <n v="18.399999999999999"/>
    <n v="2"/>
    <n v="0"/>
    <x v="37"/>
    <n v="19"/>
    <n v="11.939905659925371"/>
    <s v="Trail's Head Gourmet Provisioners"/>
    <s v="Helvetius Nagy"/>
    <s v="98034"/>
    <x v="1"/>
    <s v="USA"/>
    <x v="3"/>
  </r>
  <r>
    <n v="10574"/>
    <s v="TRAIH"/>
    <n v="62"/>
    <n v="4"/>
    <d v="2021-06-19T00:00:00"/>
    <x v="1"/>
    <n v="6"/>
    <n v="7"/>
    <s v="Saturday"/>
    <n v="20210630"/>
    <s v="DHL"/>
    <n v="493"/>
    <n v="49.3"/>
    <n v="49.3"/>
    <n v="10"/>
    <n v="0"/>
    <x v="29"/>
    <n v="29"/>
    <n v="34.868075459270003"/>
    <s v="Trail's Head Gourmet Provisioners"/>
    <s v="Helvetius Nagy"/>
    <s v="98034"/>
    <x v="1"/>
    <s v="USA"/>
    <x v="5"/>
  </r>
  <r>
    <n v="10574"/>
    <s v="TRAIH"/>
    <n v="64"/>
    <n v="4"/>
    <d v="2021-06-19T00:00:00"/>
    <x v="1"/>
    <n v="6"/>
    <n v="7"/>
    <s v="Saturday"/>
    <n v="20210630"/>
    <s v="DHL"/>
    <n v="199.5"/>
    <n v="33.25"/>
    <n v="33.25"/>
    <n v="6"/>
    <n v="0"/>
    <x v="58"/>
    <n v="12"/>
    <n v="21.348702933885775"/>
    <s v="Trail's Head Gourmet Provisioners"/>
    <s v="Helvetius Nagy"/>
    <s v="98034"/>
    <x v="1"/>
    <s v="USA"/>
    <x v="1"/>
  </r>
  <r>
    <n v="10575"/>
    <s v="MORGK"/>
    <n v="59"/>
    <n v="5"/>
    <d v="2021-06-20T00:00:00"/>
    <x v="1"/>
    <n v="6"/>
    <n v="1"/>
    <s v="Sunday"/>
    <n v="20210630"/>
    <s v="DHL Express"/>
    <n v="660"/>
    <n v="55"/>
    <n v="55"/>
    <n v="12"/>
    <n v="0"/>
    <x v="21"/>
    <n v="28"/>
    <n v="29.299646906924384"/>
    <s v="Morgenstern Gesundkost"/>
    <s v="Alexander Feuer"/>
    <s v="04179"/>
    <x v="0"/>
    <s v="Germany"/>
    <x v="0"/>
  </r>
  <r>
    <n v="10575"/>
    <s v="MORGK"/>
    <n v="63"/>
    <n v="5"/>
    <d v="2021-06-20T00:00:00"/>
    <x v="1"/>
    <n v="6"/>
    <n v="1"/>
    <s v="Sunday"/>
    <n v="20210630"/>
    <s v="DHL Express"/>
    <n v="263.39999999999998"/>
    <n v="43.9"/>
    <n v="43.9"/>
    <n v="6"/>
    <n v="0"/>
    <x v="46"/>
    <n v="7"/>
    <n v="26.405205149492534"/>
    <s v="Morgenstern Gesundkost"/>
    <s v="Alexander Feuer"/>
    <s v="04179"/>
    <x v="0"/>
    <s v="Germany"/>
    <x v="4"/>
  </r>
  <r>
    <n v="10575"/>
    <s v="MORGK"/>
    <n v="72"/>
    <n v="5"/>
    <d v="2021-06-20T00:00:00"/>
    <x v="1"/>
    <n v="6"/>
    <n v="1"/>
    <s v="Sunday"/>
    <n v="20210630"/>
    <s v="DHL Express"/>
    <n v="1044"/>
    <n v="34.799999999999997"/>
    <n v="34.799999999999997"/>
    <n v="30"/>
    <n v="0"/>
    <x v="2"/>
    <n v="14"/>
    <n v="14.902797245173618"/>
    <s v="Morgenstern Gesundkost"/>
    <s v="Alexander Feuer"/>
    <s v="04179"/>
    <x v="0"/>
    <s v="Germany"/>
    <x v="0"/>
  </r>
  <r>
    <n v="10575"/>
    <s v="MORGK"/>
    <n v="76"/>
    <n v="5"/>
    <d v="2021-06-20T00:00:00"/>
    <x v="1"/>
    <n v="6"/>
    <n v="1"/>
    <s v="Sunday"/>
    <n v="20210630"/>
    <s v="DHL Express"/>
    <n v="180"/>
    <n v="18"/>
    <n v="18"/>
    <n v="10"/>
    <n v="0"/>
    <x v="38"/>
    <n v="23"/>
    <n v="11.35067307451974"/>
    <s v="Morgenstern Gesundkost"/>
    <s v="Alexander Feuer"/>
    <s v="04179"/>
    <x v="0"/>
    <s v="Germany"/>
    <x v="6"/>
  </r>
  <r>
    <n v="10576"/>
    <s v="TORTU"/>
    <n v="1"/>
    <n v="3"/>
    <d v="2021-06-23T00:00:00"/>
    <x v="1"/>
    <n v="6"/>
    <n v="4"/>
    <s v="Wednesday"/>
    <n v="20210630"/>
    <s v="UPS"/>
    <n v="180"/>
    <n v="18"/>
    <n v="18"/>
    <n v="10"/>
    <n v="0"/>
    <x v="52"/>
    <n v="1"/>
    <n v="9.9412796083453241"/>
    <s v="Tortuga Restaurante"/>
    <s v="Miguel Angel Paolino"/>
    <s v="05033"/>
    <x v="1"/>
    <s v="Mexico"/>
    <x v="6"/>
  </r>
  <r>
    <n v="10576"/>
    <s v="TORTU"/>
    <n v="31"/>
    <n v="3"/>
    <d v="2021-06-23T00:00:00"/>
    <x v="1"/>
    <n v="6"/>
    <n v="4"/>
    <s v="Wednesday"/>
    <n v="20210630"/>
    <s v="UPS"/>
    <n v="250"/>
    <n v="12.5"/>
    <n v="12.5"/>
    <n v="20"/>
    <n v="0"/>
    <x v="12"/>
    <n v="14"/>
    <n v="8.9210025428745876"/>
    <s v="Tortuga Restaurante"/>
    <s v="Miguel Angel Paolino"/>
    <s v="05033"/>
    <x v="1"/>
    <s v="Mexico"/>
    <x v="0"/>
  </r>
  <r>
    <n v="10576"/>
    <s v="TORTU"/>
    <n v="44"/>
    <n v="3"/>
    <d v="2021-06-23T00:00:00"/>
    <x v="1"/>
    <n v="6"/>
    <n v="4"/>
    <s v="Wednesday"/>
    <n v="20210630"/>
    <s v="UPS"/>
    <n v="408.45"/>
    <n v="19.45"/>
    <n v="19.45"/>
    <n v="21"/>
    <n v="0"/>
    <x v="45"/>
    <n v="20"/>
    <n v="10.842050263532254"/>
    <s v="Tortuga Restaurante"/>
    <s v="Miguel Angel Paolino"/>
    <s v="05033"/>
    <x v="1"/>
    <s v="Mexico"/>
    <x v="4"/>
  </r>
  <r>
    <n v="10577"/>
    <s v="TRAIH"/>
    <n v="39"/>
    <n v="9"/>
    <d v="2021-06-23T00:00:00"/>
    <x v="1"/>
    <n v="6"/>
    <n v="4"/>
    <s v="Wednesday"/>
    <n v="20210630"/>
    <s v="DHL"/>
    <n v="180"/>
    <n v="18"/>
    <n v="18"/>
    <n v="10"/>
    <n v="0"/>
    <x v="13"/>
    <n v="18"/>
    <n v="13.522215154598831"/>
    <s v="Trail's Head Gourmet Provisioners"/>
    <s v="Helvetius Nagy"/>
    <s v="98034"/>
    <x v="1"/>
    <s v="USA"/>
    <x v="6"/>
  </r>
  <r>
    <n v="10577"/>
    <s v="TRAIH"/>
    <n v="75"/>
    <n v="9"/>
    <d v="2021-06-23T00:00:00"/>
    <x v="1"/>
    <n v="6"/>
    <n v="4"/>
    <s v="Wednesday"/>
    <n v="20210630"/>
    <s v="DHL"/>
    <n v="155"/>
    <n v="7.75"/>
    <n v="7.75"/>
    <n v="20"/>
    <n v="0"/>
    <x v="48"/>
    <n v="12"/>
    <n v="3.8495729671919596"/>
    <s v="Trail's Head Gourmet Provisioners"/>
    <s v="Helvetius Nagy"/>
    <s v="98034"/>
    <x v="1"/>
    <s v="USA"/>
    <x v="6"/>
  </r>
  <r>
    <n v="10577"/>
    <s v="TRAIH"/>
    <n v="77"/>
    <n v="9"/>
    <d v="2021-06-23T00:00:00"/>
    <x v="1"/>
    <n v="6"/>
    <n v="4"/>
    <s v="Wednesday"/>
    <n v="20210725"/>
    <s v="DHL"/>
    <n v="234"/>
    <n v="13"/>
    <n v="13"/>
    <n v="18"/>
    <n v="0"/>
    <x v="23"/>
    <n v="12"/>
    <n v="9.7871799999999993"/>
    <s v="Trail's Head Gourmet Provisioners"/>
    <s v="Helvetius Nagy"/>
    <s v="98034"/>
    <x v="1"/>
    <s v="USA"/>
    <x v="4"/>
  </r>
  <r>
    <n v="10578"/>
    <s v="BSBEV"/>
    <n v="35"/>
    <n v="4"/>
    <d v="2021-06-24T00:00:00"/>
    <x v="1"/>
    <n v="6"/>
    <n v="5"/>
    <s v="Thursday"/>
    <n v="20210725"/>
    <s v="UPS"/>
    <n v="360"/>
    <n v="18"/>
    <n v="18"/>
    <n v="20"/>
    <n v="0"/>
    <x v="31"/>
    <n v="16"/>
    <n v="11.144616765926688"/>
    <s v="B's Beverages"/>
    <s v="Victoria Ashworth"/>
    <s v="EC2 5NT"/>
    <x v="0"/>
    <s v="UK"/>
    <x v="6"/>
  </r>
  <r>
    <n v="10578"/>
    <s v="BSBEV"/>
    <n v="57"/>
    <n v="4"/>
    <d v="2021-06-24T00:00:00"/>
    <x v="1"/>
    <n v="6"/>
    <n v="5"/>
    <s v="Thursday"/>
    <n v="20210704"/>
    <s v="UPS"/>
    <n v="117"/>
    <n v="19.5"/>
    <n v="19.5"/>
    <n v="6"/>
    <n v="0"/>
    <x v="8"/>
    <n v="26"/>
    <n v="13.98469118449494"/>
    <s v="B's Beverages"/>
    <s v="Victoria Ashworth"/>
    <s v="EC2 5NT"/>
    <x v="0"/>
    <s v="UK"/>
    <x v="1"/>
  </r>
  <r>
    <n v="10579"/>
    <s v="LETSS"/>
    <n v="15"/>
    <n v="1"/>
    <d v="2021-06-25T00:00:00"/>
    <x v="1"/>
    <n v="6"/>
    <n v="6"/>
    <s v="Friday"/>
    <n v="20210704"/>
    <s v="DHL"/>
    <n v="155"/>
    <n v="15.5"/>
    <n v="15.5"/>
    <n v="10"/>
    <n v="0"/>
    <x v="50"/>
    <n v="6"/>
    <n v="12.475763823869734"/>
    <s v="Let's Stop N Shop"/>
    <s v="Jaime Yorres"/>
    <s v="94117"/>
    <x v="1"/>
    <s v="USA"/>
    <x v="4"/>
  </r>
  <r>
    <n v="10579"/>
    <s v="LETSS"/>
    <n v="75"/>
    <n v="1"/>
    <d v="2021-06-25T00:00:00"/>
    <x v="1"/>
    <n v="6"/>
    <n v="6"/>
    <s v="Friday"/>
    <n v="20210701"/>
    <s v="DHL"/>
    <n v="162.75"/>
    <n v="7.75"/>
    <n v="7.75"/>
    <n v="21"/>
    <n v="0"/>
    <x v="48"/>
    <n v="12"/>
    <n v="3.8495729671919596"/>
    <s v="Let's Stop N Shop"/>
    <s v="Jaime Yorres"/>
    <s v="94117"/>
    <x v="1"/>
    <s v="USA"/>
    <x v="6"/>
  </r>
  <r>
    <n v="10580"/>
    <s v="OTTIK"/>
    <n v="14"/>
    <n v="4"/>
    <d v="2021-06-26T00:00:00"/>
    <x v="1"/>
    <n v="6"/>
    <n v="7"/>
    <s v="Saturday"/>
    <n v="20210701"/>
    <s v="UPS"/>
    <n v="331.312499740161"/>
    <n v="23.25"/>
    <n v="22.0874999826774"/>
    <n v="15"/>
    <n v="5.000000074505806E-2"/>
    <x v="3"/>
    <n v="6"/>
    <n v="19.281771520737859"/>
    <s v="Ottilies Käseladen"/>
    <s v="Henriette Pfalzheim"/>
    <s v="50739"/>
    <x v="0"/>
    <s v="Germany"/>
    <x v="2"/>
  </r>
  <r>
    <n v="10580"/>
    <s v="OTTIK"/>
    <n v="41"/>
    <n v="4"/>
    <d v="2021-06-26T00:00:00"/>
    <x v="1"/>
    <n v="6"/>
    <n v="7"/>
    <s v="Saturday"/>
    <n v="20210701"/>
    <s v="UPS"/>
    <n v="82.507499935291719"/>
    <n v="9.65"/>
    <n v="9.1674999928101908"/>
    <n v="9"/>
    <n v="5.000000074505806E-2"/>
    <x v="5"/>
    <n v="19"/>
    <n v="6.0463867884479576"/>
    <s v="Ottilies Käseladen"/>
    <s v="Henriette Pfalzheim"/>
    <s v="50739"/>
    <x v="0"/>
    <s v="Germany"/>
    <x v="3"/>
  </r>
  <r>
    <n v="10580"/>
    <s v="OTTIK"/>
    <n v="65"/>
    <n v="4"/>
    <d v="2021-06-26T00:00:00"/>
    <x v="1"/>
    <n v="6"/>
    <n v="7"/>
    <s v="Saturday"/>
    <n v="20210702"/>
    <s v="UPS"/>
    <n v="599.92499952949595"/>
    <n v="21.05"/>
    <n v="19.99749998431653"/>
    <n v="30"/>
    <n v="5.000000074505806E-2"/>
    <x v="6"/>
    <n v="2"/>
    <n v="12.356901002694999"/>
    <s v="Ottilies Käseladen"/>
    <s v="Henriette Pfalzheim"/>
    <s v="50739"/>
    <x v="0"/>
    <s v="Germany"/>
    <x v="4"/>
  </r>
  <r>
    <n v="10581"/>
    <s v="FAMIA"/>
    <n v="75"/>
    <n v="3"/>
    <d v="2021-06-26T00:00:00"/>
    <x v="1"/>
    <n v="6"/>
    <n v="7"/>
    <s v="Saturday"/>
    <n v="20210714"/>
    <s v="DHL Express"/>
    <n v="309.99999884516001"/>
    <n v="7.75"/>
    <n v="6.1999999769032001"/>
    <n v="50"/>
    <n v="0.20000000298023221"/>
    <x v="48"/>
    <n v="12"/>
    <n v="3.8495729671919596"/>
    <s v="Familia Arquibaldo"/>
    <s v="Aria Cruz"/>
    <s v="05442-030"/>
    <x v="1"/>
    <s v="Brazil"/>
    <x v="6"/>
  </r>
  <r>
    <n v="10582"/>
    <s v="BLAUS"/>
    <n v="57"/>
    <n v="3"/>
    <d v="2021-06-27T00:00:00"/>
    <x v="1"/>
    <n v="6"/>
    <n v="1"/>
    <s v="Sunday"/>
    <n v="20210714"/>
    <s v="DHL"/>
    <n v="78"/>
    <n v="19.5"/>
    <n v="19.5"/>
    <n v="4"/>
    <n v="0"/>
    <x v="8"/>
    <n v="26"/>
    <n v="13.98469118449494"/>
    <s v="Blauer See Delikatessen"/>
    <s v="Hanna Moos"/>
    <s v="68306"/>
    <x v="0"/>
    <s v="Germany"/>
    <x v="1"/>
  </r>
  <r>
    <n v="10582"/>
    <s v="BLAUS"/>
    <n v="76"/>
    <n v="3"/>
    <d v="2021-06-27T00:00:00"/>
    <x v="1"/>
    <n v="6"/>
    <n v="1"/>
    <s v="Sunday"/>
    <n v="20210704"/>
    <s v="DHL"/>
    <n v="252"/>
    <n v="18"/>
    <n v="18"/>
    <n v="14"/>
    <n v="0"/>
    <x v="38"/>
    <n v="23"/>
    <n v="11.35067307451974"/>
    <s v="Blauer See Delikatessen"/>
    <s v="Hanna Moos"/>
    <s v="68306"/>
    <x v="0"/>
    <s v="Germany"/>
    <x v="6"/>
  </r>
  <r>
    <n v="10583"/>
    <s v="WARTH"/>
    <n v="29"/>
    <n v="2"/>
    <d v="2021-06-30T00:00:00"/>
    <x v="1"/>
    <n v="6"/>
    <n v="4"/>
    <s v="Wednesday"/>
    <n v="20210704"/>
    <s v="DHL"/>
    <n v="1237.9000000000001"/>
    <n v="123.79"/>
    <n v="123.79"/>
    <n v="10"/>
    <n v="0"/>
    <x v="39"/>
    <n v="12"/>
    <n v="78.453085124436214"/>
    <s v="Wartian Herkku"/>
    <s v="Pirkko Koskitalo"/>
    <s v="90110"/>
    <x v="0"/>
    <s v="Finland"/>
    <x v="7"/>
  </r>
  <r>
    <n v="10583"/>
    <s v="WARTH"/>
    <n v="60"/>
    <n v="2"/>
    <d v="2021-06-30T00:00:00"/>
    <x v="1"/>
    <n v="6"/>
    <n v="4"/>
    <s v="Wednesday"/>
    <n v="20210704"/>
    <s v="DHL"/>
    <n v="693.59999513626099"/>
    <n v="34"/>
    <n v="28.899999797344208"/>
    <n v="24"/>
    <n v="0.15000000596046451"/>
    <x v="11"/>
    <n v="28"/>
    <n v="17.186056815854748"/>
    <s v="Wartian Herkku"/>
    <s v="Pirkko Koskitalo"/>
    <s v="90110"/>
    <x v="0"/>
    <s v="Finland"/>
    <x v="0"/>
  </r>
  <r>
    <n v="10583"/>
    <s v="WARTH"/>
    <n v="69"/>
    <n v="2"/>
    <d v="2021-06-30T00:00:00"/>
    <x v="1"/>
    <n v="6"/>
    <n v="4"/>
    <s v="Wednesday"/>
    <n v="20210704"/>
    <s v="DHL"/>
    <n v="305.99999785423279"/>
    <n v="36"/>
    <n v="30.599999785423279"/>
    <n v="10"/>
    <n v="0.15000000596046451"/>
    <x v="60"/>
    <n v="15"/>
    <n v="12.894008605174344"/>
    <s v="Wartian Herkku"/>
    <s v="Pirkko Koskitalo"/>
    <s v="90110"/>
    <x v="0"/>
    <s v="Finland"/>
    <x v="0"/>
  </r>
  <r>
    <n v="10584"/>
    <s v="BLONP"/>
    <n v="31"/>
    <n v="4"/>
    <d v="2021-06-30T00:00:00"/>
    <x v="1"/>
    <n v="6"/>
    <n v="4"/>
    <s v="Wednesday"/>
    <n v="20210710"/>
    <s v="DHL Express"/>
    <n v="593.74999953433871"/>
    <n v="12.5"/>
    <n v="11.874999990686774"/>
    <n v="50"/>
    <n v="5.000000074505806E-2"/>
    <x v="12"/>
    <n v="14"/>
    <n v="8.9210025428745876"/>
    <s v="Blondesddsl père et fils"/>
    <s v="Frédérique Citeaux"/>
    <s v="67000"/>
    <x v="0"/>
    <s v="France"/>
    <x v="0"/>
  </r>
  <r>
    <n v="10585"/>
    <s v="WELLI"/>
    <n v="47"/>
    <n v="7"/>
    <d v="2021-07-01T00:00:00"/>
    <x v="1"/>
    <n v="7"/>
    <n v="5"/>
    <s v="Thursday"/>
    <n v="20210709"/>
    <s v="DHL Express"/>
    <n v="142.5"/>
    <n v="9.5"/>
    <n v="9.5"/>
    <n v="15"/>
    <n v="0"/>
    <x v="69"/>
    <n v="22"/>
    <n v="6.92246398648025"/>
    <s v="Wellington Importadora"/>
    <s v="Paula Parente"/>
    <s v="08737-363"/>
    <x v="1"/>
    <s v="Brazil"/>
    <x v="5"/>
  </r>
  <r>
    <n v="10586"/>
    <s v="REGGC"/>
    <n v="52"/>
    <n v="9"/>
    <d v="2021-07-02T00:00:00"/>
    <x v="1"/>
    <n v="7"/>
    <n v="6"/>
    <s v="Friday"/>
    <n v="20210709"/>
    <s v="DHL Express"/>
    <n v="23.799999833106995"/>
    <n v="7"/>
    <n v="5.9499999582767487"/>
    <n v="4"/>
    <n v="0.15000000596046451"/>
    <x v="65"/>
    <n v="24"/>
    <n v="2.7531089859539"/>
    <s v="Reggiani Caseifici"/>
    <s v="Maurizio Moroni"/>
    <s v="42100"/>
    <x v="0"/>
    <s v="Italy"/>
    <x v="1"/>
  </r>
  <r>
    <n v="10587"/>
    <s v="QUEDE"/>
    <n v="26"/>
    <n v="1"/>
    <d v="2021-07-02T00:00:00"/>
    <x v="1"/>
    <n v="7"/>
    <n v="6"/>
    <s v="Friday"/>
    <n v="20210709"/>
    <s v="DHL Express"/>
    <n v="187.38"/>
    <n v="31.23"/>
    <n v="31.23"/>
    <n v="6"/>
    <n v="0"/>
    <x v="68"/>
    <n v="11"/>
    <n v="12.929370209027901"/>
    <s v="Que Delícia"/>
    <s v="Bernardo Batista"/>
    <s v="02389-673"/>
    <x v="1"/>
    <s v="Brazil"/>
    <x v="5"/>
  </r>
  <r>
    <n v="10587"/>
    <s v="QUEDE"/>
    <n v="35"/>
    <n v="1"/>
    <d v="2021-07-02T00:00:00"/>
    <x v="1"/>
    <n v="7"/>
    <n v="6"/>
    <s v="Friday"/>
    <n v="20210709"/>
    <s v="DHL Express"/>
    <n v="360"/>
    <n v="18"/>
    <n v="18"/>
    <n v="20"/>
    <n v="0"/>
    <x v="31"/>
    <n v="16"/>
    <n v="11.144616765926688"/>
    <s v="Que Delícia"/>
    <s v="Bernardo Batista"/>
    <s v="02389-673"/>
    <x v="1"/>
    <s v="Brazil"/>
    <x v="6"/>
  </r>
  <r>
    <n v="10587"/>
    <s v="QUEDE"/>
    <n v="77"/>
    <n v="1"/>
    <d v="2021-07-02T00:00:00"/>
    <x v="1"/>
    <n v="7"/>
    <n v="6"/>
    <s v="Friday"/>
    <n v="20210710"/>
    <s v="DHL Express"/>
    <n v="260"/>
    <n v="13"/>
    <n v="13"/>
    <n v="20"/>
    <n v="0"/>
    <x v="23"/>
    <n v="12"/>
    <n v="9.7871799999999993"/>
    <s v="Que Delícia"/>
    <s v="Bernardo Batista"/>
    <s v="02389-673"/>
    <x v="1"/>
    <s v="Brazil"/>
    <x v="4"/>
  </r>
  <r>
    <n v="10588"/>
    <s v="QUICK"/>
    <n v="18"/>
    <n v="2"/>
    <d v="2021-07-03T00:00:00"/>
    <x v="1"/>
    <n v="7"/>
    <n v="7"/>
    <s v="Saturday"/>
    <n v="20210710"/>
    <s v="UPS"/>
    <n v="1999.9999925494194"/>
    <n v="62.5"/>
    <n v="49.999999813735485"/>
    <n v="40"/>
    <n v="0.20000000298023221"/>
    <x v="59"/>
    <n v="7"/>
    <n v="20.144415838276313"/>
    <s v="QUICK-Stop"/>
    <s v="Horst Kloss"/>
    <s v="01307"/>
    <x v="0"/>
    <s v="Germany"/>
    <x v="3"/>
  </r>
  <r>
    <n v="10588"/>
    <s v="QUICK"/>
    <n v="42"/>
    <n v="2"/>
    <d v="2021-07-03T00:00:00"/>
    <x v="1"/>
    <n v="7"/>
    <n v="7"/>
    <s v="Saturday"/>
    <n v="20210714"/>
    <s v="UPS"/>
    <n v="1119.9999958276749"/>
    <n v="14"/>
    <n v="11.199999958276749"/>
    <n v="100"/>
    <n v="0.20000000298023221"/>
    <x v="1"/>
    <n v="20"/>
    <n v="10.762412487567216"/>
    <s v="QUICK-Stop"/>
    <s v="Horst Kloss"/>
    <s v="01307"/>
    <x v="0"/>
    <s v="Germany"/>
    <x v="1"/>
  </r>
  <r>
    <n v="10589"/>
    <s v="GREAL"/>
    <n v="35"/>
    <n v="8"/>
    <d v="2021-07-04T00:00:00"/>
    <x v="1"/>
    <n v="7"/>
    <n v="1"/>
    <s v="Sunday"/>
    <n v="20210714"/>
    <s v="DHL"/>
    <n v="72"/>
    <n v="18"/>
    <n v="18"/>
    <n v="4"/>
    <n v="0"/>
    <x v="31"/>
    <n v="16"/>
    <n v="11.144616765926688"/>
    <s v="Great Lakes Food Market"/>
    <s v="Howard Snyder"/>
    <s v="97403"/>
    <x v="1"/>
    <s v="USA"/>
    <x v="6"/>
  </r>
  <r>
    <n v="10590"/>
    <s v="MEREP"/>
    <n v="1"/>
    <n v="4"/>
    <d v="2021-07-07T00:00:00"/>
    <x v="1"/>
    <n v="7"/>
    <n v="4"/>
    <s v="Wednesday"/>
    <n v="20210714"/>
    <s v="UPS"/>
    <n v="360"/>
    <n v="18"/>
    <n v="18"/>
    <n v="20"/>
    <n v="0"/>
    <x v="52"/>
    <n v="1"/>
    <n v="9.9412796083453241"/>
    <s v="Mère Paillarde"/>
    <s v="Jean Fresnière"/>
    <s v="H1J 1C3"/>
    <x v="1"/>
    <s v="Canada"/>
    <x v="6"/>
  </r>
  <r>
    <n v="10590"/>
    <s v="MEREP"/>
    <n v="77"/>
    <n v="4"/>
    <d v="2021-07-07T00:00:00"/>
    <x v="1"/>
    <n v="7"/>
    <n v="4"/>
    <s v="Wednesday"/>
    <n v="20210716"/>
    <s v="UPS"/>
    <n v="740.99999941885471"/>
    <n v="13"/>
    <n v="12.349999990314245"/>
    <n v="60"/>
    <n v="5.000000074505806E-2"/>
    <x v="23"/>
    <n v="12"/>
    <n v="9.7871799999999993"/>
    <s v="Mère Paillarde"/>
    <s v="Jean Fresnière"/>
    <s v="H1J 1C3"/>
    <x v="1"/>
    <s v="Canada"/>
    <x v="4"/>
  </r>
  <r>
    <n v="10591"/>
    <s v="VAFFE"/>
    <n v="3"/>
    <n v="1"/>
    <d v="2021-07-07T00:00:00"/>
    <x v="1"/>
    <n v="7"/>
    <n v="4"/>
    <s v="Wednesday"/>
    <n v="20210716"/>
    <s v="DHL Express"/>
    <n v="140"/>
    <n v="10"/>
    <n v="10"/>
    <n v="14"/>
    <n v="0"/>
    <x v="57"/>
    <n v="1"/>
    <n v="8.7131018239662712"/>
    <s v="Vaffeljernet"/>
    <s v="Palle Ibsen"/>
    <s v="8200"/>
    <x v="0"/>
    <s v="Denmark"/>
    <x v="4"/>
  </r>
  <r>
    <n v="10591"/>
    <s v="VAFFE"/>
    <n v="7"/>
    <n v="1"/>
    <d v="2021-07-07T00:00:00"/>
    <x v="1"/>
    <n v="7"/>
    <n v="4"/>
    <s v="Wednesday"/>
    <n v="20210716"/>
    <s v="DHL Express"/>
    <n v="300"/>
    <n v="30"/>
    <n v="30"/>
    <n v="10"/>
    <n v="0"/>
    <x v="32"/>
    <n v="3"/>
    <n v="16.995648153812226"/>
    <s v="Vaffeljernet"/>
    <s v="Palle Ibsen"/>
    <s v="8200"/>
    <x v="0"/>
    <s v="Denmark"/>
    <x v="2"/>
  </r>
  <r>
    <n v="10591"/>
    <s v="VAFFE"/>
    <n v="54"/>
    <n v="1"/>
    <d v="2021-07-07T00:00:00"/>
    <x v="1"/>
    <n v="7"/>
    <n v="4"/>
    <s v="Wednesday"/>
    <n v="20210716"/>
    <s v="DHL Express"/>
    <n v="372.5"/>
    <n v="7.45"/>
    <n v="7.45"/>
    <n v="50"/>
    <n v="0"/>
    <x v="55"/>
    <n v="25"/>
    <n v="5.7031720626915998"/>
    <s v="Vaffeljernet"/>
    <s v="Palle Ibsen"/>
    <s v="8200"/>
    <x v="0"/>
    <s v="Denmark"/>
    <x v="7"/>
  </r>
  <r>
    <n v="10592"/>
    <s v="LEHMS"/>
    <n v="15"/>
    <n v="3"/>
    <d v="2021-07-08T00:00:00"/>
    <x v="1"/>
    <n v="7"/>
    <n v="5"/>
    <s v="Thursday"/>
    <n v="20210716"/>
    <s v="DHL Express"/>
    <n v="368.12499971129"/>
    <n v="15.5"/>
    <n v="14.7249999884516"/>
    <n v="25"/>
    <n v="5.000000074505806E-2"/>
    <x v="50"/>
    <n v="6"/>
    <n v="12.475763823869734"/>
    <s v="Lehmanns Marktstand"/>
    <s v="Renate Messner"/>
    <s v="60528"/>
    <x v="0"/>
    <s v="Germany"/>
    <x v="4"/>
  </r>
  <r>
    <n v="10592"/>
    <s v="LEHMS"/>
    <n v="26"/>
    <n v="3"/>
    <d v="2021-07-08T00:00:00"/>
    <x v="1"/>
    <n v="7"/>
    <n v="5"/>
    <s v="Thursday"/>
    <n v="20210813"/>
    <s v="DHL Express"/>
    <n v="148.34249988365917"/>
    <n v="31.23"/>
    <n v="29.668499976731837"/>
    <n v="5"/>
    <n v="5.000000074505806E-2"/>
    <x v="68"/>
    <n v="11"/>
    <n v="12.929370209027901"/>
    <s v="Lehmanns Marktstand"/>
    <s v="Renate Messner"/>
    <s v="60528"/>
    <x v="0"/>
    <s v="Germany"/>
    <x v="5"/>
  </r>
  <r>
    <n v="10593"/>
    <s v="LEHMS"/>
    <n v="20"/>
    <n v="7"/>
    <d v="2021-07-09T00:00:00"/>
    <x v="1"/>
    <n v="7"/>
    <n v="6"/>
    <s v="Friday"/>
    <n v="20210813"/>
    <s v="DHL"/>
    <n v="1360.799994930625"/>
    <n v="81"/>
    <n v="64.799999758601189"/>
    <n v="21"/>
    <n v="0.20000000298023221"/>
    <x v="9"/>
    <n v="8"/>
    <n v="57.815472307491099"/>
    <s v="Lehmanns Marktstand"/>
    <s v="Renate Messner"/>
    <s v="60528"/>
    <x v="0"/>
    <s v="Germany"/>
    <x v="5"/>
  </r>
  <r>
    <n v="10593"/>
    <s v="LEHMS"/>
    <n v="69"/>
    <n v="7"/>
    <d v="2021-07-09T00:00:00"/>
    <x v="1"/>
    <n v="7"/>
    <n v="6"/>
    <s v="Friday"/>
    <n v="20210813"/>
    <s v="DHL"/>
    <n v="575.99999785423279"/>
    <n v="36"/>
    <n v="28.799999892711639"/>
    <n v="20"/>
    <n v="0.20000000298023221"/>
    <x v="60"/>
    <n v="15"/>
    <n v="12.894008605174344"/>
    <s v="Lehmanns Marktstand"/>
    <s v="Renate Messner"/>
    <s v="60528"/>
    <x v="0"/>
    <s v="Germany"/>
    <x v="0"/>
  </r>
  <r>
    <n v="10593"/>
    <s v="LEHMS"/>
    <n v="76"/>
    <n v="7"/>
    <d v="2021-07-09T00:00:00"/>
    <x v="1"/>
    <n v="7"/>
    <n v="6"/>
    <s v="Friday"/>
    <n v="20210716"/>
    <s v="DHL"/>
    <n v="57.599999785423279"/>
    <n v="18"/>
    <n v="14.39999994635582"/>
    <n v="4"/>
    <n v="0.20000000298023221"/>
    <x v="38"/>
    <n v="23"/>
    <n v="11.35067307451974"/>
    <s v="Lehmanns Marktstand"/>
    <s v="Renate Messner"/>
    <s v="60528"/>
    <x v="0"/>
    <s v="Germany"/>
    <x v="6"/>
  </r>
  <r>
    <n v="10594"/>
    <s v="OLDWO"/>
    <n v="52"/>
    <n v="3"/>
    <d v="2021-07-09T00:00:00"/>
    <x v="1"/>
    <n v="7"/>
    <n v="6"/>
    <s v="Friday"/>
    <n v="20210716"/>
    <s v="DHL"/>
    <n v="168"/>
    <n v="7"/>
    <n v="7"/>
    <n v="24"/>
    <n v="0"/>
    <x v="65"/>
    <n v="24"/>
    <n v="2.7531089859539"/>
    <s v="Old World Delicatessen"/>
    <s v="Rene Phillips"/>
    <s v="99508"/>
    <x v="1"/>
    <s v="USA"/>
    <x v="1"/>
  </r>
  <r>
    <n v="10594"/>
    <s v="OLDWO"/>
    <n v="58"/>
    <n v="3"/>
    <d v="2021-07-09T00:00:00"/>
    <x v="1"/>
    <n v="7"/>
    <n v="6"/>
    <s v="Friday"/>
    <n v="20210714"/>
    <s v="DHL"/>
    <n v="397.5"/>
    <n v="13.25"/>
    <n v="13.25"/>
    <n v="30"/>
    <n v="0"/>
    <x v="64"/>
    <n v="27"/>
    <n v="5.9992715692376155"/>
    <s v="Old World Delicatessen"/>
    <s v="Rene Phillips"/>
    <s v="99508"/>
    <x v="1"/>
    <s v="USA"/>
    <x v="3"/>
  </r>
  <r>
    <n v="10595"/>
    <s v="ERNSH"/>
    <n v="35"/>
    <n v="2"/>
    <d v="2021-07-10T00:00:00"/>
    <x v="1"/>
    <n v="7"/>
    <n v="7"/>
    <s v="Saturday"/>
    <n v="20210714"/>
    <s v="DHL Express"/>
    <n v="405"/>
    <n v="18"/>
    <n v="13.5"/>
    <n v="30"/>
    <n v="0.25"/>
    <x v="31"/>
    <n v="16"/>
    <n v="11.144616765926688"/>
    <s v="Ernst Handel"/>
    <s v="Roland Mendel"/>
    <s v="8010"/>
    <x v="0"/>
    <s v="Austria"/>
    <x v="6"/>
  </r>
  <r>
    <n v="10595"/>
    <s v="ERNSH"/>
    <n v="61"/>
    <n v="2"/>
    <d v="2021-07-10T00:00:00"/>
    <x v="1"/>
    <n v="7"/>
    <n v="7"/>
    <s v="Saturday"/>
    <n v="20210714"/>
    <s v="DHL Express"/>
    <n v="2565"/>
    <n v="28.5"/>
    <n v="21.375"/>
    <n v="120"/>
    <n v="0.25"/>
    <x v="75"/>
    <n v="29"/>
    <n v="10.457549197381082"/>
    <s v="Ernst Handel"/>
    <s v="Roland Mendel"/>
    <s v="8010"/>
    <x v="0"/>
    <s v="Austria"/>
    <x v="4"/>
  </r>
  <r>
    <n v="10595"/>
    <s v="ERNSH"/>
    <n v="69"/>
    <n v="2"/>
    <d v="2021-07-10T00:00:00"/>
    <x v="1"/>
    <n v="7"/>
    <n v="7"/>
    <s v="Saturday"/>
    <n v="20210812"/>
    <s v="DHL Express"/>
    <n v="1755"/>
    <n v="36"/>
    <n v="27"/>
    <n v="65"/>
    <n v="0.25"/>
    <x v="60"/>
    <n v="15"/>
    <n v="12.894008605174344"/>
    <s v="Ernst Handel"/>
    <s v="Roland Mendel"/>
    <s v="8010"/>
    <x v="0"/>
    <s v="Austria"/>
    <x v="0"/>
  </r>
  <r>
    <n v="10596"/>
    <s v="WHITC"/>
    <n v="56"/>
    <n v="8"/>
    <d v="2021-07-11T00:00:00"/>
    <x v="1"/>
    <n v="7"/>
    <n v="1"/>
    <s v="Sunday"/>
    <n v="20210812"/>
    <s v="DHL Express"/>
    <n v="151.99999943375587"/>
    <n v="38"/>
    <n v="30.399999886751175"/>
    <n v="5"/>
    <n v="0.20000000298023221"/>
    <x v="33"/>
    <n v="26"/>
    <n v="12.985049050340091"/>
    <s v="White Clover Markets"/>
    <s v="Karl Jablonski"/>
    <s v="98128"/>
    <x v="1"/>
    <s v="USA"/>
    <x v="1"/>
  </r>
  <r>
    <n v="10596"/>
    <s v="WHITC"/>
    <n v="63"/>
    <n v="8"/>
    <d v="2021-07-11T00:00:00"/>
    <x v="1"/>
    <n v="7"/>
    <n v="1"/>
    <s v="Sunday"/>
    <n v="20210812"/>
    <s v="DHL Express"/>
    <n v="842.8799968600274"/>
    <n v="43.9"/>
    <n v="35.119999869167806"/>
    <n v="24"/>
    <n v="0.20000000298023221"/>
    <x v="46"/>
    <n v="7"/>
    <n v="26.405205149492534"/>
    <s v="White Clover Markets"/>
    <s v="Karl Jablonski"/>
    <s v="98128"/>
    <x v="1"/>
    <s v="USA"/>
    <x v="4"/>
  </r>
  <r>
    <n v="10596"/>
    <s v="WHITC"/>
    <n v="75"/>
    <n v="8"/>
    <d v="2021-07-11T00:00:00"/>
    <x v="1"/>
    <n v="7"/>
    <n v="1"/>
    <s v="Sunday"/>
    <n v="20210718"/>
    <s v="DHL Express"/>
    <n v="185.999999307096"/>
    <n v="7.75"/>
    <n v="6.1999999769032001"/>
    <n v="30"/>
    <n v="0.20000000298023221"/>
    <x v="48"/>
    <n v="12"/>
    <n v="3.8495729671919596"/>
    <s v="White Clover Markets"/>
    <s v="Karl Jablonski"/>
    <s v="98128"/>
    <x v="1"/>
    <s v="USA"/>
    <x v="6"/>
  </r>
  <r>
    <n v="10597"/>
    <s v="PICCO"/>
    <n v="24"/>
    <n v="7"/>
    <d v="2021-07-11T00:00:00"/>
    <x v="1"/>
    <n v="7"/>
    <n v="1"/>
    <s v="Sunday"/>
    <n v="20210718"/>
    <s v="UPS"/>
    <n v="125.99999953061342"/>
    <n v="4.5"/>
    <n v="3.5999999865889549"/>
    <n v="35"/>
    <n v="0.20000000298023221"/>
    <x v="15"/>
    <n v="10"/>
    <n v="2.1230577042655105"/>
    <s v="Piccolo und mehr"/>
    <s v="Georg Pipps"/>
    <s v="5020"/>
    <x v="0"/>
    <s v="Austria"/>
    <x v="6"/>
  </r>
  <r>
    <n v="10597"/>
    <s v="PICCO"/>
    <n v="57"/>
    <n v="7"/>
    <d v="2021-07-11T00:00:00"/>
    <x v="1"/>
    <n v="7"/>
    <n v="1"/>
    <s v="Sunday"/>
    <n v="20210718"/>
    <s v="UPS"/>
    <n v="390"/>
    <n v="19.5"/>
    <n v="19.5"/>
    <n v="20"/>
    <n v="0"/>
    <x v="8"/>
    <n v="26"/>
    <n v="13.98469118449494"/>
    <s v="Piccolo und mehr"/>
    <s v="Georg Pipps"/>
    <s v="5020"/>
    <x v="0"/>
    <s v="Austria"/>
    <x v="1"/>
  </r>
  <r>
    <n v="10597"/>
    <s v="PICCO"/>
    <n v="65"/>
    <n v="7"/>
    <d v="2021-07-11T00:00:00"/>
    <x v="1"/>
    <n v="7"/>
    <n v="1"/>
    <s v="Sunday"/>
    <n v="20210718"/>
    <s v="UPS"/>
    <n v="202.07999924719337"/>
    <n v="21.05"/>
    <n v="16.839999937266114"/>
    <n v="12"/>
    <n v="0.20000000298023221"/>
    <x v="6"/>
    <n v="2"/>
    <n v="12.356901002694999"/>
    <s v="Piccolo und mehr"/>
    <s v="Georg Pipps"/>
    <s v="5020"/>
    <x v="0"/>
    <s v="Austria"/>
    <x v="4"/>
  </r>
  <r>
    <n v="10598"/>
    <s v="RATTC"/>
    <n v="27"/>
    <n v="1"/>
    <d v="2021-07-14T00:00:00"/>
    <x v="1"/>
    <n v="7"/>
    <n v="4"/>
    <s v="Wednesday"/>
    <n v="20210718"/>
    <s v="UPS"/>
    <n v="2195"/>
    <n v="43.9"/>
    <n v="43.9"/>
    <n v="50"/>
    <n v="0"/>
    <x v="24"/>
    <n v="11"/>
    <n v="33.234373496604114"/>
    <s v="Rattlesnake Canyon Grocery"/>
    <s v="Paula Wilson"/>
    <s v="87110"/>
    <x v="1"/>
    <s v="USA"/>
    <x v="5"/>
  </r>
  <r>
    <n v="10598"/>
    <s v="RATTC"/>
    <n v="71"/>
    <n v="1"/>
    <d v="2021-07-14T00:00:00"/>
    <x v="1"/>
    <n v="7"/>
    <n v="4"/>
    <s v="Wednesday"/>
    <n v="20210721"/>
    <s v="UPS"/>
    <n v="193.5"/>
    <n v="21.5"/>
    <n v="21.5"/>
    <n v="9"/>
    <n v="0"/>
    <x v="42"/>
    <n v="15"/>
    <n v="15.813450604529082"/>
    <s v="Rattlesnake Canyon Grocery"/>
    <s v="Paula Wilson"/>
    <s v="87110"/>
    <x v="1"/>
    <s v="USA"/>
    <x v="0"/>
  </r>
  <r>
    <n v="10599"/>
    <s v="BSBEV"/>
    <n v="62"/>
    <n v="6"/>
    <d v="2021-07-15T00:00:00"/>
    <x v="1"/>
    <n v="7"/>
    <n v="5"/>
    <s v="Thursday"/>
    <n v="20210721"/>
    <s v="UPS"/>
    <n v="493"/>
    <n v="49.3"/>
    <n v="49.3"/>
    <n v="10"/>
    <n v="0"/>
    <x v="29"/>
    <n v="29"/>
    <n v="34.868075459270003"/>
    <s v="B's Beverages"/>
    <s v="Victoria Ashworth"/>
    <s v="EC2 5NT"/>
    <x v="0"/>
    <s v="UK"/>
    <x v="5"/>
  </r>
  <r>
    <n v="10600"/>
    <s v="HUNGC"/>
    <n v="54"/>
    <n v="4"/>
    <d v="2021-07-16T00:00:00"/>
    <x v="1"/>
    <n v="7"/>
    <n v="6"/>
    <s v="Friday"/>
    <n v="20210721"/>
    <s v="DHL Express"/>
    <n v="29.8"/>
    <n v="7.45"/>
    <n v="7.45"/>
    <n v="4"/>
    <n v="0"/>
    <x v="55"/>
    <n v="25"/>
    <n v="5.7031720626915998"/>
    <s v="Hungry Coyote Import Store"/>
    <s v="Yoshi Latimer"/>
    <s v="97827"/>
    <x v="1"/>
    <s v="USA"/>
    <x v="7"/>
  </r>
  <r>
    <n v="10600"/>
    <s v="HUNGC"/>
    <n v="73"/>
    <n v="4"/>
    <d v="2021-07-16T00:00:00"/>
    <x v="1"/>
    <n v="7"/>
    <n v="6"/>
    <s v="Friday"/>
    <n v="20210722"/>
    <s v="DHL Express"/>
    <n v="450"/>
    <n v="15"/>
    <n v="15"/>
    <n v="30"/>
    <n v="0"/>
    <x v="47"/>
    <n v="17"/>
    <n v="4.6045134272414314"/>
    <s v="Hungry Coyote Import Store"/>
    <s v="Yoshi Latimer"/>
    <s v="97827"/>
    <x v="1"/>
    <s v="USA"/>
    <x v="3"/>
  </r>
  <r>
    <n v="10601"/>
    <s v="HILAA"/>
    <n v="13"/>
    <n v="7"/>
    <d v="2021-07-16T00:00:00"/>
    <x v="1"/>
    <n v="7"/>
    <n v="6"/>
    <s v="Friday"/>
    <n v="20210722"/>
    <s v="DHL Express"/>
    <n v="360"/>
    <n v="6"/>
    <n v="6"/>
    <n v="60"/>
    <n v="0"/>
    <x v="43"/>
    <n v="6"/>
    <n v="2.1837851755325639"/>
    <s v="HILARION-Abastos"/>
    <s v="Carlos Hernández"/>
    <s v="5022"/>
    <x v="1"/>
    <s v="Venezuela"/>
    <x v="3"/>
  </r>
  <r>
    <n v="10601"/>
    <s v="HILAA"/>
    <n v="59"/>
    <n v="7"/>
    <d v="2021-07-16T00:00:00"/>
    <x v="1"/>
    <n v="7"/>
    <n v="6"/>
    <s v="Friday"/>
    <n v="20210722"/>
    <s v="DHL Express"/>
    <n v="1925"/>
    <n v="55"/>
    <n v="55"/>
    <n v="35"/>
    <n v="0"/>
    <x v="21"/>
    <n v="28"/>
    <n v="29.299646906924384"/>
    <s v="HILARION-Abastos"/>
    <s v="Carlos Hernández"/>
    <s v="5022"/>
    <x v="1"/>
    <s v="Venezuela"/>
    <x v="0"/>
  </r>
  <r>
    <n v="10602"/>
    <s v="VAFFE"/>
    <n v="77"/>
    <n v="8"/>
    <d v="2021-07-17T00:00:00"/>
    <x v="1"/>
    <n v="7"/>
    <n v="7"/>
    <s v="Saturday"/>
    <n v="20210808"/>
    <s v="DHL"/>
    <n v="48.75"/>
    <n v="13"/>
    <n v="9.75"/>
    <n v="5"/>
    <n v="0.25"/>
    <x v="23"/>
    <n v="12"/>
    <n v="9.7871799999999993"/>
    <s v="Vaffeljernet"/>
    <s v="Palle Ibsen"/>
    <s v="8200"/>
    <x v="0"/>
    <s v="Denmark"/>
    <x v="4"/>
  </r>
  <r>
    <n v="10603"/>
    <s v="SAVEA"/>
    <n v="22"/>
    <n v="8"/>
    <d v="2021-07-18T00:00:00"/>
    <x v="1"/>
    <n v="7"/>
    <n v="1"/>
    <s v="Sunday"/>
    <n v="20210808"/>
    <s v="DHL"/>
    <n v="1008"/>
    <n v="21"/>
    <n v="21"/>
    <n v="48"/>
    <n v="0"/>
    <x v="7"/>
    <n v="9"/>
    <n v="6.5214240951904641"/>
    <s v="Save-a-lot Markets"/>
    <s v="Jose Pavarotti"/>
    <s v="83720"/>
    <x v="1"/>
    <s v="USA"/>
    <x v="1"/>
  </r>
  <r>
    <n v="10603"/>
    <s v="SAVEA"/>
    <n v="49"/>
    <n v="8"/>
    <d v="2021-07-18T00:00:00"/>
    <x v="1"/>
    <n v="7"/>
    <n v="1"/>
    <s v="Sunday"/>
    <n v="20210729"/>
    <s v="DHL"/>
    <n v="474.99999962747097"/>
    <n v="20"/>
    <n v="18.999999985098839"/>
    <n v="25"/>
    <n v="5.000000074505806E-2"/>
    <x v="14"/>
    <n v="23"/>
    <n v="12.545683485741497"/>
    <s v="Save-a-lot Markets"/>
    <s v="Jose Pavarotti"/>
    <s v="83720"/>
    <x v="1"/>
    <s v="USA"/>
    <x v="5"/>
  </r>
  <r>
    <n v="10604"/>
    <s v="FURIB"/>
    <n v="48"/>
    <n v="1"/>
    <d v="2021-07-18T00:00:00"/>
    <x v="1"/>
    <n v="7"/>
    <n v="1"/>
    <s v="Sunday"/>
    <n v="20210729"/>
    <s v="DHL Express"/>
    <n v="68.849999886006117"/>
    <n v="12.75"/>
    <n v="11.474999981001019"/>
    <n v="6"/>
    <n v="0.10000000149011611"/>
    <x v="74"/>
    <n v="22"/>
    <n v="8.7212588249999996"/>
    <s v="Furia Bacalhau e Frutos do Mar"/>
    <s v="Lino Rodriguez"/>
    <s v="1675"/>
    <x v="0"/>
    <s v="Portugal"/>
    <x v="5"/>
  </r>
  <r>
    <n v="10604"/>
    <s v="FURIB"/>
    <n v="76"/>
    <n v="1"/>
    <d v="2021-07-18T00:00:00"/>
    <x v="1"/>
    <n v="7"/>
    <n v="1"/>
    <s v="Sunday"/>
    <n v="20210729"/>
    <s v="DHL Express"/>
    <n v="161.9999997317791"/>
    <n v="18"/>
    <n v="16.19999997317791"/>
    <n v="10"/>
    <n v="0.10000000149011611"/>
    <x v="38"/>
    <n v="23"/>
    <n v="11.35067307451974"/>
    <s v="Furia Bacalhau e Frutos do Mar"/>
    <s v="Lino Rodriguez"/>
    <s v="1675"/>
    <x v="0"/>
    <s v="Portugal"/>
    <x v="6"/>
  </r>
  <r>
    <n v="10605"/>
    <s v="MEREP"/>
    <n v="16"/>
    <n v="1"/>
    <d v="2021-07-21T00:00:00"/>
    <x v="1"/>
    <n v="7"/>
    <n v="4"/>
    <s v="Wednesday"/>
    <n v="20210729"/>
    <s v="DHL"/>
    <n v="497.32499960996205"/>
    <n v="17.45"/>
    <n v="16.577499986998735"/>
    <n v="30"/>
    <n v="5.000000074505806E-2"/>
    <x v="19"/>
    <n v="7"/>
    <n v="12.75283918323947"/>
    <s v="Mère Paillarde"/>
    <s v="Jean Fresnière"/>
    <s v="H1J 1C3"/>
    <x v="1"/>
    <s v="Canada"/>
    <x v="5"/>
  </r>
  <r>
    <n v="10605"/>
    <s v="MEREP"/>
    <n v="59"/>
    <n v="1"/>
    <d v="2021-07-21T00:00:00"/>
    <x v="1"/>
    <n v="7"/>
    <n v="4"/>
    <s v="Wednesday"/>
    <n v="20210729"/>
    <s v="DHL"/>
    <n v="1044.9999991804361"/>
    <n v="55"/>
    <n v="52.249999959021807"/>
    <n v="20"/>
    <n v="5.000000074505806E-2"/>
    <x v="21"/>
    <n v="28"/>
    <n v="29.299646906924384"/>
    <s v="Mère Paillarde"/>
    <s v="Jean Fresnière"/>
    <s v="H1J 1C3"/>
    <x v="1"/>
    <s v="Canada"/>
    <x v="0"/>
  </r>
  <r>
    <n v="10605"/>
    <s v="MEREP"/>
    <n v="60"/>
    <n v="1"/>
    <d v="2021-07-21T00:00:00"/>
    <x v="1"/>
    <n v="7"/>
    <n v="4"/>
    <s v="Wednesday"/>
    <n v="20210729"/>
    <s v="DHL"/>
    <n v="2260.9999982267618"/>
    <n v="34"/>
    <n v="32.299999974668026"/>
    <n v="70"/>
    <n v="5.000000074505806E-2"/>
    <x v="11"/>
    <n v="28"/>
    <n v="17.186056815854748"/>
    <s v="Mère Paillarde"/>
    <s v="Jean Fresnière"/>
    <s v="H1J 1C3"/>
    <x v="1"/>
    <s v="Canada"/>
    <x v="0"/>
  </r>
  <r>
    <n v="10605"/>
    <s v="MEREP"/>
    <n v="71"/>
    <n v="1"/>
    <d v="2021-07-21T00:00:00"/>
    <x v="1"/>
    <n v="7"/>
    <n v="4"/>
    <s v="Wednesday"/>
    <n v="20210731"/>
    <s v="DHL"/>
    <n v="306.37499975971878"/>
    <n v="21.5"/>
    <n v="20.424999983981252"/>
    <n v="15"/>
    <n v="5.000000074505806E-2"/>
    <x v="42"/>
    <n v="15"/>
    <n v="15.813450604529082"/>
    <s v="Mère Paillarde"/>
    <s v="Jean Fresnière"/>
    <s v="H1J 1C3"/>
    <x v="1"/>
    <s v="Canada"/>
    <x v="0"/>
  </r>
  <r>
    <n v="10606"/>
    <s v="TRADH"/>
    <n v="4"/>
    <n v="4"/>
    <d v="2021-07-22T00:00:00"/>
    <x v="1"/>
    <n v="7"/>
    <n v="5"/>
    <s v="Thursday"/>
    <n v="20210731"/>
    <s v="UPS"/>
    <n v="351.99999868869781"/>
    <n v="22"/>
    <n v="17.599999934434891"/>
    <n v="20"/>
    <n v="0.20000000298023221"/>
    <x v="62"/>
    <n v="2"/>
    <n v="13.396192586104789"/>
    <s v="Tradição Hipermercados"/>
    <s v="Anabela Domingues"/>
    <s v="05634-030"/>
    <x v="1"/>
    <s v="Brazil"/>
    <x v="4"/>
  </r>
  <r>
    <n v="10606"/>
    <s v="TRADH"/>
    <n v="55"/>
    <n v="4"/>
    <d v="2021-07-22T00:00:00"/>
    <x v="1"/>
    <n v="7"/>
    <n v="5"/>
    <s v="Thursday"/>
    <n v="20210731"/>
    <s v="UPS"/>
    <n v="383.99999856948853"/>
    <n v="24"/>
    <n v="19.199999928474426"/>
    <n v="20"/>
    <n v="0.20000000298023221"/>
    <x v="16"/>
    <n v="25"/>
    <n v="18.144678468561601"/>
    <s v="Tradição Hipermercados"/>
    <s v="Anabela Domingues"/>
    <s v="05634-030"/>
    <x v="1"/>
    <s v="Brazil"/>
    <x v="7"/>
  </r>
  <r>
    <n v="10606"/>
    <s v="TRADH"/>
    <n v="62"/>
    <n v="4"/>
    <d v="2021-07-22T00:00:00"/>
    <x v="1"/>
    <n v="7"/>
    <n v="5"/>
    <s v="Thursday"/>
    <n v="20210725"/>
    <s v="UPS"/>
    <n v="394.39999853074551"/>
    <n v="49.3"/>
    <n v="39.439999853074553"/>
    <n v="10"/>
    <n v="0.20000000298023221"/>
    <x v="29"/>
    <n v="29"/>
    <n v="34.868075459270003"/>
    <s v="Tradição Hipermercados"/>
    <s v="Anabela Domingues"/>
    <s v="05634-030"/>
    <x v="1"/>
    <s v="Brazil"/>
    <x v="5"/>
  </r>
  <r>
    <n v="10607"/>
    <s v="SAVEA"/>
    <n v="7"/>
    <n v="5"/>
    <d v="2021-07-22T00:00:00"/>
    <x v="1"/>
    <n v="7"/>
    <n v="5"/>
    <s v="Thursday"/>
    <n v="20210725"/>
    <s v="DHL Express"/>
    <n v="1350"/>
    <n v="30"/>
    <n v="30"/>
    <n v="45"/>
    <n v="0"/>
    <x v="32"/>
    <n v="3"/>
    <n v="16.995648153812226"/>
    <s v="Save-a-lot Markets"/>
    <s v="Jose Pavarotti"/>
    <s v="83720"/>
    <x v="1"/>
    <s v="USA"/>
    <x v="2"/>
  </r>
  <r>
    <n v="10607"/>
    <s v="SAVEA"/>
    <n v="17"/>
    <n v="5"/>
    <d v="2021-07-22T00:00:00"/>
    <x v="1"/>
    <n v="7"/>
    <n v="5"/>
    <s v="Thursday"/>
    <n v="20210725"/>
    <s v="DHL Express"/>
    <n v="3900"/>
    <n v="39"/>
    <n v="39"/>
    <n v="100"/>
    <n v="0"/>
    <x v="35"/>
    <n v="7"/>
    <n v="24.774912809223483"/>
    <s v="Save-a-lot Markets"/>
    <s v="Jose Pavarotti"/>
    <s v="83720"/>
    <x v="1"/>
    <s v="USA"/>
    <x v="7"/>
  </r>
  <r>
    <n v="10607"/>
    <s v="SAVEA"/>
    <n v="33"/>
    <n v="5"/>
    <d v="2021-07-22T00:00:00"/>
    <x v="1"/>
    <n v="7"/>
    <n v="5"/>
    <s v="Thursday"/>
    <n v="20210725"/>
    <s v="DHL Express"/>
    <n v="35"/>
    <n v="2.5"/>
    <n v="2.5"/>
    <n v="14"/>
    <n v="0"/>
    <x v="10"/>
    <n v="15"/>
    <n v="1.3985746153494198"/>
    <s v="Save-a-lot Markets"/>
    <s v="Jose Pavarotti"/>
    <s v="83720"/>
    <x v="1"/>
    <s v="USA"/>
    <x v="0"/>
  </r>
  <r>
    <n v="10607"/>
    <s v="SAVEA"/>
    <n v="40"/>
    <n v="5"/>
    <d v="2021-07-22T00:00:00"/>
    <x v="1"/>
    <n v="7"/>
    <n v="5"/>
    <s v="Thursday"/>
    <n v="20210725"/>
    <s v="DHL Express"/>
    <n v="772.8"/>
    <n v="18.399999999999999"/>
    <n v="18.399999999999999"/>
    <n v="42"/>
    <n v="0"/>
    <x v="37"/>
    <n v="19"/>
    <n v="11.939905659925371"/>
    <s v="Save-a-lot Markets"/>
    <s v="Jose Pavarotti"/>
    <s v="83720"/>
    <x v="1"/>
    <s v="USA"/>
    <x v="3"/>
  </r>
  <r>
    <n v="10607"/>
    <s v="SAVEA"/>
    <n v="72"/>
    <n v="5"/>
    <d v="2021-07-22T00:00:00"/>
    <x v="1"/>
    <n v="7"/>
    <n v="5"/>
    <s v="Thursday"/>
    <n v="20210801"/>
    <s v="DHL Express"/>
    <n v="417.59999999999997"/>
    <n v="34.799999999999997"/>
    <n v="34.799999999999997"/>
    <n v="12"/>
    <n v="0"/>
    <x v="2"/>
    <n v="14"/>
    <n v="14.902797245173618"/>
    <s v="Save-a-lot Markets"/>
    <s v="Jose Pavarotti"/>
    <s v="83720"/>
    <x v="1"/>
    <s v="USA"/>
    <x v="0"/>
  </r>
  <r>
    <n v="10608"/>
    <s v="TOMSP"/>
    <n v="56"/>
    <n v="4"/>
    <d v="2021-07-23T00:00:00"/>
    <x v="1"/>
    <n v="7"/>
    <n v="6"/>
    <s v="Friday"/>
    <n v="20210730"/>
    <s v="DHL"/>
    <n v="1064"/>
    <n v="38"/>
    <n v="38"/>
    <n v="28"/>
    <n v="0"/>
    <x v="33"/>
    <n v="26"/>
    <n v="12.985049050340091"/>
    <s v="Toms Spezialitäten"/>
    <s v="Karin Josephs"/>
    <s v="44087"/>
    <x v="0"/>
    <s v="Germany"/>
    <x v="1"/>
  </r>
  <r>
    <n v="10609"/>
    <s v="DUMON"/>
    <n v="1"/>
    <n v="7"/>
    <d v="2021-07-24T00:00:00"/>
    <x v="1"/>
    <n v="7"/>
    <n v="7"/>
    <s v="Saturday"/>
    <n v="20210730"/>
    <s v="DHL"/>
    <n v="54"/>
    <n v="18"/>
    <n v="18"/>
    <n v="3"/>
    <n v="0"/>
    <x v="52"/>
    <n v="1"/>
    <n v="9.9412796083453241"/>
    <s v="Du monde entier"/>
    <s v="Janine Labrune"/>
    <s v="44000"/>
    <x v="0"/>
    <s v="France"/>
    <x v="6"/>
  </r>
  <r>
    <n v="10609"/>
    <s v="DUMON"/>
    <n v="10"/>
    <n v="7"/>
    <d v="2021-07-24T00:00:00"/>
    <x v="1"/>
    <n v="7"/>
    <n v="7"/>
    <s v="Saturday"/>
    <n v="20210730"/>
    <s v="DHL"/>
    <n v="310"/>
    <n v="31"/>
    <n v="31"/>
    <n v="10"/>
    <n v="0"/>
    <x v="41"/>
    <n v="4"/>
    <n v="11.047328272500083"/>
    <s v="Du monde entier"/>
    <s v="Janine Labrune"/>
    <s v="44000"/>
    <x v="0"/>
    <s v="France"/>
    <x v="3"/>
  </r>
  <r>
    <n v="10609"/>
    <s v="DUMON"/>
    <n v="21"/>
    <n v="7"/>
    <d v="2021-07-24T00:00:00"/>
    <x v="1"/>
    <n v="7"/>
    <n v="7"/>
    <s v="Saturday"/>
    <n v="20210806"/>
    <s v="DHL"/>
    <n v="60"/>
    <n v="10"/>
    <n v="10"/>
    <n v="6"/>
    <n v="0"/>
    <x v="27"/>
    <n v="8"/>
    <n v="8.5451596278118238"/>
    <s v="Du monde entier"/>
    <s v="Janine Labrune"/>
    <s v="44000"/>
    <x v="0"/>
    <s v="France"/>
    <x v="5"/>
  </r>
  <r>
    <n v="10610"/>
    <s v="LAMAI"/>
    <n v="36"/>
    <n v="8"/>
    <d v="2021-07-25T00:00:00"/>
    <x v="1"/>
    <n v="7"/>
    <n v="1"/>
    <s v="Sunday"/>
    <n v="20210801"/>
    <s v="DHL Express"/>
    <n v="299.25"/>
    <n v="19"/>
    <n v="14.25"/>
    <n v="21"/>
    <n v="0.25"/>
    <x v="20"/>
    <n v="17"/>
    <n v="14.515505674132482"/>
    <s v="La maison d'Asie"/>
    <s v="Annette Roulet"/>
    <s v="31000"/>
    <x v="0"/>
    <s v="France"/>
    <x v="3"/>
  </r>
  <r>
    <n v="10611"/>
    <s v="WOLZA"/>
    <n v="1"/>
    <n v="6"/>
    <d v="2021-07-25T00:00:00"/>
    <x v="1"/>
    <n v="7"/>
    <n v="1"/>
    <s v="Sunday"/>
    <n v="20210801"/>
    <s v="DHL"/>
    <n v="108"/>
    <n v="18"/>
    <n v="18"/>
    <n v="6"/>
    <n v="0"/>
    <x v="52"/>
    <n v="1"/>
    <n v="9.9412796083453241"/>
    <s v="Wolski  Zajazd"/>
    <s v="Zbyszek Piestrzeniewicz"/>
    <s v="01-012"/>
    <x v="0"/>
    <s v="Poland"/>
    <x v="6"/>
  </r>
  <r>
    <n v="10611"/>
    <s v="WOLZA"/>
    <n v="2"/>
    <n v="6"/>
    <d v="2021-07-25T00:00:00"/>
    <x v="1"/>
    <n v="7"/>
    <n v="1"/>
    <s v="Sunday"/>
    <n v="20210801"/>
    <s v="DHL"/>
    <n v="190"/>
    <n v="19"/>
    <n v="19"/>
    <n v="10"/>
    <n v="0"/>
    <x v="18"/>
    <n v="1"/>
    <n v="9.9064127385757743"/>
    <s v="Wolski  Zajazd"/>
    <s v="Zbyszek Piestrzeniewicz"/>
    <s v="01-012"/>
    <x v="0"/>
    <s v="Poland"/>
    <x v="6"/>
  </r>
  <r>
    <n v="10611"/>
    <s v="WOLZA"/>
    <n v="60"/>
    <n v="6"/>
    <d v="2021-07-25T00:00:00"/>
    <x v="1"/>
    <n v="7"/>
    <n v="1"/>
    <s v="Sunday"/>
    <n v="20210801"/>
    <s v="DHL"/>
    <n v="510"/>
    <n v="34"/>
    <n v="34"/>
    <n v="15"/>
    <n v="0"/>
    <x v="11"/>
    <n v="28"/>
    <n v="17.186056815854748"/>
    <s v="Wolski  Zajazd"/>
    <s v="Zbyszek Piestrzeniewicz"/>
    <s v="01-012"/>
    <x v="0"/>
    <s v="Poland"/>
    <x v="0"/>
  </r>
  <r>
    <n v="10612"/>
    <s v="SAVEA"/>
    <n v="10"/>
    <n v="1"/>
    <d v="2021-07-28T00:00:00"/>
    <x v="1"/>
    <n v="7"/>
    <n v="4"/>
    <s v="Wednesday"/>
    <n v="20210801"/>
    <s v="DHL"/>
    <n v="2170"/>
    <n v="31"/>
    <n v="31"/>
    <n v="70"/>
    <n v="0"/>
    <x v="41"/>
    <n v="4"/>
    <n v="11.047328272500083"/>
    <s v="Save-a-lot Markets"/>
    <s v="Jose Pavarotti"/>
    <s v="83720"/>
    <x v="1"/>
    <s v="USA"/>
    <x v="3"/>
  </r>
  <r>
    <n v="10612"/>
    <s v="SAVEA"/>
    <n v="36"/>
    <n v="1"/>
    <d v="2021-07-28T00:00:00"/>
    <x v="1"/>
    <n v="7"/>
    <n v="4"/>
    <s v="Wednesday"/>
    <n v="20210801"/>
    <s v="DHL"/>
    <n v="1045"/>
    <n v="19"/>
    <n v="19"/>
    <n v="55"/>
    <n v="0"/>
    <x v="20"/>
    <n v="17"/>
    <n v="14.515505674132482"/>
    <s v="Save-a-lot Markets"/>
    <s v="Jose Pavarotti"/>
    <s v="83720"/>
    <x v="1"/>
    <s v="USA"/>
    <x v="3"/>
  </r>
  <r>
    <n v="10612"/>
    <s v="SAVEA"/>
    <n v="49"/>
    <n v="1"/>
    <d v="2021-07-28T00:00:00"/>
    <x v="1"/>
    <n v="7"/>
    <n v="4"/>
    <s v="Wednesday"/>
    <n v="20210801"/>
    <s v="DHL"/>
    <n v="360"/>
    <n v="20"/>
    <n v="20"/>
    <n v="18"/>
    <n v="0"/>
    <x v="14"/>
    <n v="23"/>
    <n v="12.545683485741497"/>
    <s v="Save-a-lot Markets"/>
    <s v="Jose Pavarotti"/>
    <s v="83720"/>
    <x v="1"/>
    <s v="USA"/>
    <x v="5"/>
  </r>
  <r>
    <n v="10612"/>
    <s v="SAVEA"/>
    <n v="60"/>
    <n v="1"/>
    <d v="2021-07-28T00:00:00"/>
    <x v="1"/>
    <n v="7"/>
    <n v="4"/>
    <s v="Wednesday"/>
    <n v="20210801"/>
    <s v="DHL"/>
    <n v="1360"/>
    <n v="34"/>
    <n v="34"/>
    <n v="40"/>
    <n v="0"/>
    <x v="11"/>
    <n v="28"/>
    <n v="17.186056815854748"/>
    <s v="Save-a-lot Markets"/>
    <s v="Jose Pavarotti"/>
    <s v="83720"/>
    <x v="1"/>
    <s v="USA"/>
    <x v="0"/>
  </r>
  <r>
    <n v="10612"/>
    <s v="SAVEA"/>
    <n v="76"/>
    <n v="1"/>
    <d v="2021-07-28T00:00:00"/>
    <x v="1"/>
    <n v="7"/>
    <n v="4"/>
    <s v="Wednesday"/>
    <n v="20210801"/>
    <s v="DHL"/>
    <n v="1440"/>
    <n v="18"/>
    <n v="18"/>
    <n v="80"/>
    <n v="0"/>
    <x v="38"/>
    <n v="23"/>
    <n v="11.35067307451974"/>
    <s v="Save-a-lot Markets"/>
    <s v="Jose Pavarotti"/>
    <s v="83720"/>
    <x v="1"/>
    <s v="USA"/>
    <x v="6"/>
  </r>
  <r>
    <n v="10613"/>
    <s v="HILAA"/>
    <n v="13"/>
    <n v="4"/>
    <d v="2021-07-29T00:00:00"/>
    <x v="1"/>
    <n v="7"/>
    <n v="5"/>
    <s v="Thursday"/>
    <n v="20210801"/>
    <s v="DHL"/>
    <n v="43.199999928474426"/>
    <n v="6"/>
    <n v="5.3999999910593033"/>
    <n v="8"/>
    <n v="0.10000000149011611"/>
    <x v="43"/>
    <n v="6"/>
    <n v="2.1837851755325639"/>
    <s v="HILARION-Abastos"/>
    <s v="Carlos Hernández"/>
    <s v="5022"/>
    <x v="1"/>
    <s v="Venezuela"/>
    <x v="3"/>
  </r>
  <r>
    <n v="10613"/>
    <s v="HILAA"/>
    <n v="75"/>
    <n v="4"/>
    <d v="2021-07-29T00:00:00"/>
    <x v="1"/>
    <n v="7"/>
    <n v="5"/>
    <s v="Thursday"/>
    <n v="20210801"/>
    <s v="DHL"/>
    <n v="310"/>
    <n v="7.75"/>
    <n v="7.75"/>
    <n v="40"/>
    <n v="0"/>
    <x v="48"/>
    <n v="12"/>
    <n v="3.8495729671919596"/>
    <s v="HILARION-Abastos"/>
    <s v="Carlos Hernández"/>
    <s v="5022"/>
    <x v="1"/>
    <s v="Venezuela"/>
    <x v="6"/>
  </r>
  <r>
    <n v="10614"/>
    <s v="BLAUS"/>
    <n v="11"/>
    <n v="8"/>
    <d v="2021-07-29T00:00:00"/>
    <x v="1"/>
    <n v="7"/>
    <n v="5"/>
    <s v="Thursday"/>
    <n v="20210801"/>
    <s v="UPS"/>
    <n v="294"/>
    <n v="21"/>
    <n v="21"/>
    <n v="14"/>
    <n v="0"/>
    <x v="0"/>
    <n v="5"/>
    <n v="7.3815383533820462"/>
    <s v="Blauer See Delikatessen"/>
    <s v="Hanna Moos"/>
    <s v="68306"/>
    <x v="0"/>
    <s v="Germany"/>
    <x v="0"/>
  </r>
  <r>
    <n v="10614"/>
    <s v="BLAUS"/>
    <n v="21"/>
    <n v="8"/>
    <d v="2021-07-29T00:00:00"/>
    <x v="1"/>
    <n v="7"/>
    <n v="5"/>
    <s v="Thursday"/>
    <n v="20210801"/>
    <s v="UPS"/>
    <n v="80"/>
    <n v="10"/>
    <n v="10"/>
    <n v="8"/>
    <n v="0"/>
    <x v="27"/>
    <n v="8"/>
    <n v="8.5451596278118238"/>
    <s v="Blauer See Delikatessen"/>
    <s v="Hanna Moos"/>
    <s v="68306"/>
    <x v="0"/>
    <s v="Germany"/>
    <x v="5"/>
  </r>
  <r>
    <n v="10614"/>
    <s v="BLAUS"/>
    <n v="39"/>
    <n v="8"/>
    <d v="2021-07-29T00:00:00"/>
    <x v="1"/>
    <n v="7"/>
    <n v="5"/>
    <s v="Thursday"/>
    <n v="20210806"/>
    <s v="UPS"/>
    <n v="90"/>
    <n v="18"/>
    <n v="18"/>
    <n v="5"/>
    <n v="0"/>
    <x v="13"/>
    <n v="18"/>
    <n v="13.522215154598831"/>
    <s v="Blauer See Delikatessen"/>
    <s v="Hanna Moos"/>
    <s v="68306"/>
    <x v="0"/>
    <s v="Germany"/>
    <x v="6"/>
  </r>
  <r>
    <n v="10615"/>
    <s v="WILMK"/>
    <n v="55"/>
    <n v="2"/>
    <d v="2021-07-30T00:00:00"/>
    <x v="1"/>
    <n v="7"/>
    <n v="6"/>
    <s v="Friday"/>
    <n v="20210805"/>
    <s v="UPS"/>
    <n v="120"/>
    <n v="24"/>
    <n v="24"/>
    <n v="5"/>
    <n v="0"/>
    <x v="16"/>
    <n v="25"/>
    <n v="18.144678468561601"/>
    <s v="Wilman Kala"/>
    <s v="Matti Karttunen"/>
    <s v="21240"/>
    <x v="0"/>
    <s v="Finland"/>
    <x v="7"/>
  </r>
  <r>
    <n v="10616"/>
    <s v="GREAL"/>
    <n v="38"/>
    <n v="1"/>
    <d v="2021-07-31T00:00:00"/>
    <x v="1"/>
    <n v="7"/>
    <n v="7"/>
    <s v="Saturday"/>
    <n v="20210805"/>
    <s v="DHL"/>
    <n v="3754.874997055158"/>
    <n v="263.5"/>
    <n v="250.3249998036772"/>
    <n v="15"/>
    <n v="5.000000074505806E-2"/>
    <x v="67"/>
    <n v="18"/>
    <n v="194.17724636053271"/>
    <s v="Great Lakes Food Market"/>
    <s v="Howard Snyder"/>
    <s v="97403"/>
    <x v="1"/>
    <s v="USA"/>
    <x v="6"/>
  </r>
  <r>
    <n v="10616"/>
    <s v="GREAL"/>
    <n v="56"/>
    <n v="1"/>
    <d v="2021-07-31T00:00:00"/>
    <x v="1"/>
    <n v="7"/>
    <n v="7"/>
    <s v="Saturday"/>
    <n v="20210805"/>
    <s v="DHL"/>
    <n v="532"/>
    <n v="38"/>
    <n v="38"/>
    <n v="14"/>
    <n v="0"/>
    <x v="33"/>
    <n v="26"/>
    <n v="12.985049050340091"/>
    <s v="Great Lakes Food Market"/>
    <s v="Howard Snyder"/>
    <s v="97403"/>
    <x v="1"/>
    <s v="USA"/>
    <x v="1"/>
  </r>
  <r>
    <n v="10616"/>
    <s v="GREAL"/>
    <n v="70"/>
    <n v="1"/>
    <d v="2021-07-31T00:00:00"/>
    <x v="1"/>
    <n v="7"/>
    <n v="7"/>
    <s v="Saturday"/>
    <n v="20210805"/>
    <s v="DHL"/>
    <n v="213.74999983236194"/>
    <n v="15"/>
    <n v="14.249999988824129"/>
    <n v="15"/>
    <n v="5.000000074505806E-2"/>
    <x v="30"/>
    <n v="7"/>
    <n v="4.3219663299234155"/>
    <s v="Great Lakes Food Market"/>
    <s v="Howard Snyder"/>
    <s v="97403"/>
    <x v="1"/>
    <s v="USA"/>
    <x v="6"/>
  </r>
  <r>
    <n v="10616"/>
    <s v="GREAL"/>
    <n v="71"/>
    <n v="1"/>
    <d v="2021-07-31T00:00:00"/>
    <x v="1"/>
    <n v="7"/>
    <n v="7"/>
    <s v="Saturday"/>
    <n v="20210804"/>
    <s v="DHL"/>
    <n v="306.37499975971878"/>
    <n v="21.5"/>
    <n v="20.424999983981252"/>
    <n v="15"/>
    <n v="5.000000074505806E-2"/>
    <x v="42"/>
    <n v="15"/>
    <n v="15.813450604529082"/>
    <s v="Great Lakes Food Market"/>
    <s v="Howard Snyder"/>
    <s v="97403"/>
    <x v="1"/>
    <s v="USA"/>
    <x v="0"/>
  </r>
  <r>
    <n v="10617"/>
    <s v="GREAL"/>
    <n v="59"/>
    <n v="4"/>
    <d v="2021-07-31T00:00:00"/>
    <x v="1"/>
    <n v="7"/>
    <n v="7"/>
    <s v="Saturday"/>
    <n v="20210808"/>
    <s v="DHL"/>
    <n v="1402.4999901652336"/>
    <n v="55"/>
    <n v="46.749999672174454"/>
    <n v="30"/>
    <n v="0.15000000596046451"/>
    <x v="21"/>
    <n v="28"/>
    <n v="29.299646906924384"/>
    <s v="Great Lakes Food Market"/>
    <s v="Howard Snyder"/>
    <s v="97403"/>
    <x v="1"/>
    <s v="USA"/>
    <x v="0"/>
  </r>
  <r>
    <n v="10618"/>
    <s v="MEREP"/>
    <n v="6"/>
    <n v="1"/>
    <d v="2021-08-01T00:00:00"/>
    <x v="1"/>
    <n v="8"/>
    <n v="1"/>
    <s v="Sunday"/>
    <n v="20210808"/>
    <s v="DHL Express"/>
    <n v="1750"/>
    <n v="25"/>
    <n v="25"/>
    <n v="70"/>
    <n v="0"/>
    <x v="63"/>
    <n v="3"/>
    <n v="17.141683844381447"/>
    <s v="Mère Paillarde"/>
    <s v="Jean Fresnière"/>
    <s v="H1J 1C3"/>
    <x v="1"/>
    <s v="Canada"/>
    <x v="4"/>
  </r>
  <r>
    <n v="10618"/>
    <s v="MEREP"/>
    <n v="56"/>
    <n v="1"/>
    <d v="2021-08-01T00:00:00"/>
    <x v="1"/>
    <n v="8"/>
    <n v="1"/>
    <s v="Sunday"/>
    <n v="20210808"/>
    <s v="DHL Express"/>
    <n v="760"/>
    <n v="38"/>
    <n v="38"/>
    <n v="20"/>
    <n v="0"/>
    <x v="33"/>
    <n v="26"/>
    <n v="12.985049050340091"/>
    <s v="Mère Paillarde"/>
    <s v="Jean Fresnière"/>
    <s v="H1J 1C3"/>
    <x v="1"/>
    <s v="Canada"/>
    <x v="1"/>
  </r>
  <r>
    <n v="10618"/>
    <s v="MEREP"/>
    <n v="68"/>
    <n v="1"/>
    <d v="2021-08-01T00:00:00"/>
    <x v="1"/>
    <n v="8"/>
    <n v="1"/>
    <s v="Sunday"/>
    <n v="20210807"/>
    <s v="DHL Express"/>
    <n v="187.5"/>
    <n v="12.5"/>
    <n v="12.5"/>
    <n v="15"/>
    <n v="0"/>
    <x v="56"/>
    <n v="8"/>
    <n v="9.881917469522989"/>
    <s v="Mère Paillarde"/>
    <s v="Jean Fresnière"/>
    <s v="H1J 1C3"/>
    <x v="1"/>
    <s v="Canada"/>
    <x v="5"/>
  </r>
  <r>
    <n v="10619"/>
    <s v="MEREP"/>
    <n v="21"/>
    <n v="3"/>
    <d v="2021-08-04T00:00:00"/>
    <x v="1"/>
    <n v="8"/>
    <n v="4"/>
    <s v="Wednesday"/>
    <n v="20210807"/>
    <s v="UPS"/>
    <n v="420"/>
    <n v="10"/>
    <n v="10"/>
    <n v="42"/>
    <n v="0"/>
    <x v="27"/>
    <n v="8"/>
    <n v="8.5451596278118238"/>
    <s v="Mère Paillarde"/>
    <s v="Jean Fresnière"/>
    <s v="H1J 1C3"/>
    <x v="1"/>
    <s v="Canada"/>
    <x v="5"/>
  </r>
  <r>
    <n v="10619"/>
    <s v="MEREP"/>
    <n v="22"/>
    <n v="3"/>
    <d v="2021-08-04T00:00:00"/>
    <x v="1"/>
    <n v="8"/>
    <n v="4"/>
    <s v="Wednesday"/>
    <n v="20210814"/>
    <s v="UPS"/>
    <n v="840"/>
    <n v="21"/>
    <n v="21"/>
    <n v="40"/>
    <n v="0"/>
    <x v="7"/>
    <n v="9"/>
    <n v="6.5214240951904641"/>
    <s v="Mère Paillarde"/>
    <s v="Jean Fresnière"/>
    <s v="H1J 1C3"/>
    <x v="1"/>
    <s v="Canada"/>
    <x v="1"/>
  </r>
  <r>
    <n v="10620"/>
    <s v="LAUGB"/>
    <n v="24"/>
    <n v="2"/>
    <d v="2021-08-05T00:00:00"/>
    <x v="1"/>
    <n v="8"/>
    <n v="5"/>
    <s v="Thursday"/>
    <n v="20210814"/>
    <s v="UPS"/>
    <n v="22.5"/>
    <n v="4.5"/>
    <n v="4.5"/>
    <n v="5"/>
    <n v="0"/>
    <x v="15"/>
    <n v="10"/>
    <n v="2.1230577042655105"/>
    <s v="Laughing Bacchus Wine Cellars"/>
    <s v="Yoshi Tannamuri"/>
    <s v="V3F 2K1"/>
    <x v="1"/>
    <s v="Canada"/>
    <x v="6"/>
  </r>
  <r>
    <n v="10620"/>
    <s v="LAUGB"/>
    <n v="52"/>
    <n v="2"/>
    <d v="2021-08-05T00:00:00"/>
    <x v="1"/>
    <n v="8"/>
    <n v="5"/>
    <s v="Thursday"/>
    <n v="20210811"/>
    <s v="UPS"/>
    <n v="35"/>
    <n v="7"/>
    <n v="7"/>
    <n v="5"/>
    <n v="0"/>
    <x v="65"/>
    <n v="24"/>
    <n v="2.7531089859539"/>
    <s v="Laughing Bacchus Wine Cellars"/>
    <s v="Yoshi Tannamuri"/>
    <s v="V3F 2K1"/>
    <x v="1"/>
    <s v="Canada"/>
    <x v="1"/>
  </r>
  <r>
    <n v="10621"/>
    <s v="ISLAT"/>
    <n v="19"/>
    <n v="4"/>
    <d v="2021-08-05T00:00:00"/>
    <x v="1"/>
    <n v="8"/>
    <n v="5"/>
    <s v="Thursday"/>
    <n v="20210811"/>
    <s v="DHL"/>
    <n v="46"/>
    <n v="9.1999999999999993"/>
    <n v="9.1999999999999993"/>
    <n v="5"/>
    <n v="0"/>
    <x v="49"/>
    <n v="8"/>
    <n v="7.994614939930428"/>
    <s v="Island Trading"/>
    <s v="Helen Bennett"/>
    <s v="PO31 7PJ"/>
    <x v="0"/>
    <s v="UK"/>
    <x v="5"/>
  </r>
  <r>
    <n v="10621"/>
    <s v="ISLAT"/>
    <n v="23"/>
    <n v="4"/>
    <d v="2021-08-05T00:00:00"/>
    <x v="1"/>
    <n v="8"/>
    <n v="5"/>
    <s v="Thursday"/>
    <n v="20210811"/>
    <s v="DHL"/>
    <n v="90"/>
    <n v="9"/>
    <n v="9"/>
    <n v="10"/>
    <n v="0"/>
    <x v="70"/>
    <n v="9"/>
    <n v="5.2140991742329925"/>
    <s v="Island Trading"/>
    <s v="Helen Bennett"/>
    <s v="PO31 7PJ"/>
    <x v="0"/>
    <s v="UK"/>
    <x v="1"/>
  </r>
  <r>
    <n v="10621"/>
    <s v="ISLAT"/>
    <n v="70"/>
    <n v="4"/>
    <d v="2021-08-05T00:00:00"/>
    <x v="1"/>
    <n v="8"/>
    <n v="5"/>
    <s v="Thursday"/>
    <n v="20210811"/>
    <s v="DHL"/>
    <n v="300"/>
    <n v="15"/>
    <n v="15"/>
    <n v="20"/>
    <n v="0"/>
    <x v="30"/>
    <n v="7"/>
    <n v="4.3219663299234155"/>
    <s v="Island Trading"/>
    <s v="Helen Bennett"/>
    <s v="PO31 7PJ"/>
    <x v="0"/>
    <s v="UK"/>
    <x v="6"/>
  </r>
  <r>
    <n v="10621"/>
    <s v="ISLAT"/>
    <n v="71"/>
    <n v="4"/>
    <d v="2021-08-05T00:00:00"/>
    <x v="1"/>
    <n v="8"/>
    <n v="5"/>
    <s v="Thursday"/>
    <n v="20210811"/>
    <s v="DHL"/>
    <n v="322.5"/>
    <n v="21.5"/>
    <n v="21.5"/>
    <n v="15"/>
    <n v="0"/>
    <x v="42"/>
    <n v="15"/>
    <n v="15.813450604529082"/>
    <s v="Island Trading"/>
    <s v="Helen Bennett"/>
    <s v="PO31 7PJ"/>
    <x v="0"/>
    <s v="UK"/>
    <x v="0"/>
  </r>
  <r>
    <n v="10622"/>
    <s v="RICAR"/>
    <n v="2"/>
    <n v="4"/>
    <d v="2021-08-06T00:00:00"/>
    <x v="1"/>
    <n v="8"/>
    <n v="6"/>
    <s v="Friday"/>
    <n v="20210811"/>
    <s v="UPS"/>
    <n v="380"/>
    <n v="19"/>
    <n v="19"/>
    <n v="20"/>
    <n v="0"/>
    <x v="18"/>
    <n v="1"/>
    <n v="9.9064127385757743"/>
    <s v="Ricardo Adocicados"/>
    <s v="Janete Limeira"/>
    <s v="02389-890"/>
    <x v="1"/>
    <s v="Brazil"/>
    <x v="6"/>
  </r>
  <r>
    <n v="10622"/>
    <s v="RICAR"/>
    <n v="68"/>
    <n v="4"/>
    <d v="2021-08-06T00:00:00"/>
    <x v="1"/>
    <n v="8"/>
    <n v="6"/>
    <s v="Friday"/>
    <n v="20210812"/>
    <s v="UPS"/>
    <n v="179.99999932944775"/>
    <n v="12.5"/>
    <n v="9.999999962747097"/>
    <n v="18"/>
    <n v="0.20000000298023221"/>
    <x v="56"/>
    <n v="8"/>
    <n v="9.881917469522989"/>
    <s v="Ricardo Adocicados"/>
    <s v="Janete Limeira"/>
    <s v="02389-890"/>
    <x v="1"/>
    <s v="Brazil"/>
    <x v="5"/>
  </r>
  <r>
    <n v="10623"/>
    <s v="FRANK"/>
    <n v="14"/>
    <n v="8"/>
    <d v="2021-08-07T00:00:00"/>
    <x v="1"/>
    <n v="8"/>
    <n v="7"/>
    <s v="Saturday"/>
    <n v="20210812"/>
    <s v="DHL"/>
    <n v="488.25"/>
    <n v="23.25"/>
    <n v="23.25"/>
    <n v="21"/>
    <n v="0"/>
    <x v="3"/>
    <n v="6"/>
    <n v="19.281771520737859"/>
    <s v="Frankenversand"/>
    <s v="Peter Franken"/>
    <s v="80805"/>
    <x v="0"/>
    <s v="Germany"/>
    <x v="2"/>
  </r>
  <r>
    <n v="10623"/>
    <s v="FRANK"/>
    <n v="19"/>
    <n v="8"/>
    <d v="2021-08-07T00:00:00"/>
    <x v="1"/>
    <n v="8"/>
    <n v="7"/>
    <s v="Saturday"/>
    <n v="20210812"/>
    <s v="DHL"/>
    <n v="124.19999979436398"/>
    <n v="9.1999999999999993"/>
    <n v="8.2799999862909317"/>
    <n v="15"/>
    <n v="0.10000000149011611"/>
    <x v="49"/>
    <n v="8"/>
    <n v="7.994614939930428"/>
    <s v="Frankenversand"/>
    <s v="Peter Franken"/>
    <s v="80805"/>
    <x v="0"/>
    <s v="Germany"/>
    <x v="5"/>
  </r>
  <r>
    <n v="10623"/>
    <s v="FRANK"/>
    <n v="21"/>
    <n v="8"/>
    <d v="2021-08-07T00:00:00"/>
    <x v="1"/>
    <n v="8"/>
    <n v="7"/>
    <s v="Saturday"/>
    <n v="20210812"/>
    <s v="DHL"/>
    <n v="224.99999962747097"/>
    <n v="10"/>
    <n v="8.9999999850988388"/>
    <n v="25"/>
    <n v="0.10000000149011611"/>
    <x v="27"/>
    <n v="8"/>
    <n v="8.5451596278118238"/>
    <s v="Frankenversand"/>
    <s v="Peter Franken"/>
    <s v="80805"/>
    <x v="0"/>
    <s v="Germany"/>
    <x v="5"/>
  </r>
  <r>
    <n v="10623"/>
    <s v="FRANK"/>
    <n v="24"/>
    <n v="8"/>
    <d v="2021-08-07T00:00:00"/>
    <x v="1"/>
    <n v="8"/>
    <n v="7"/>
    <s v="Saturday"/>
    <n v="20210812"/>
    <s v="DHL"/>
    <n v="13.5"/>
    <n v="4.5"/>
    <n v="4.5"/>
    <n v="3"/>
    <n v="0"/>
    <x v="15"/>
    <n v="10"/>
    <n v="2.1230577042655105"/>
    <s v="Frankenversand"/>
    <s v="Peter Franken"/>
    <s v="80805"/>
    <x v="0"/>
    <s v="Germany"/>
    <x v="6"/>
  </r>
  <r>
    <n v="10623"/>
    <s v="FRANK"/>
    <n v="35"/>
    <n v="8"/>
    <d v="2021-08-07T00:00:00"/>
    <x v="1"/>
    <n v="8"/>
    <n v="7"/>
    <s v="Saturday"/>
    <n v="20210819"/>
    <s v="DHL"/>
    <n v="485.9999991953373"/>
    <n v="18"/>
    <n v="16.19999997317791"/>
    <n v="30"/>
    <n v="0.10000000149011611"/>
    <x v="31"/>
    <n v="16"/>
    <n v="11.144616765926688"/>
    <s v="Frankenversand"/>
    <s v="Peter Franken"/>
    <s v="80805"/>
    <x v="0"/>
    <s v="Germany"/>
    <x v="6"/>
  </r>
  <r>
    <n v="10624"/>
    <s v="THECR"/>
    <n v="28"/>
    <n v="4"/>
    <d v="2021-08-07T00:00:00"/>
    <x v="1"/>
    <n v="8"/>
    <n v="7"/>
    <s v="Saturday"/>
    <n v="20210819"/>
    <s v="DHL"/>
    <n v="456"/>
    <n v="45.6"/>
    <n v="45.6"/>
    <n v="10"/>
    <n v="0"/>
    <x v="44"/>
    <n v="12"/>
    <n v="23.763027335506571"/>
    <s v="The Cracker Box"/>
    <s v="Liu Wong"/>
    <s v="59801"/>
    <x v="1"/>
    <s v="USA"/>
    <x v="2"/>
  </r>
  <r>
    <n v="10624"/>
    <s v="THECR"/>
    <n v="29"/>
    <n v="4"/>
    <d v="2021-08-07T00:00:00"/>
    <x v="1"/>
    <n v="8"/>
    <n v="7"/>
    <s v="Saturday"/>
    <n v="20210819"/>
    <s v="DHL"/>
    <n v="742.74"/>
    <n v="123.79"/>
    <n v="123.79"/>
    <n v="6"/>
    <n v="0"/>
    <x v="39"/>
    <n v="12"/>
    <n v="78.453085124436214"/>
    <s v="The Cracker Box"/>
    <s v="Liu Wong"/>
    <s v="59801"/>
    <x v="1"/>
    <s v="USA"/>
    <x v="7"/>
  </r>
  <r>
    <n v="10624"/>
    <s v="THECR"/>
    <n v="44"/>
    <n v="4"/>
    <d v="2021-08-07T00:00:00"/>
    <x v="1"/>
    <n v="8"/>
    <n v="7"/>
    <s v="Saturday"/>
    <n v="20210814"/>
    <s v="DHL"/>
    <n v="194.5"/>
    <n v="19.45"/>
    <n v="19.45"/>
    <n v="10"/>
    <n v="0"/>
    <x v="45"/>
    <n v="20"/>
    <n v="10.842050263532254"/>
    <s v="The Cracker Box"/>
    <s v="Liu Wong"/>
    <s v="59801"/>
    <x v="1"/>
    <s v="USA"/>
    <x v="4"/>
  </r>
  <r>
    <n v="10625"/>
    <s v="ANATR"/>
    <n v="14"/>
    <n v="3"/>
    <d v="2021-08-08T00:00:00"/>
    <x v="1"/>
    <n v="8"/>
    <n v="1"/>
    <s v="Sunday"/>
    <n v="20210814"/>
    <s v="DHL Express"/>
    <n v="69.75"/>
    <n v="23.25"/>
    <n v="23.25"/>
    <n v="3"/>
    <n v="0"/>
    <x v="3"/>
    <n v="6"/>
    <n v="19.281771520737859"/>
    <s v="Ana Trujillo Emparedados y helados"/>
    <s v="Ana Trujillo"/>
    <s v="05021"/>
    <x v="1"/>
    <s v="Mexico"/>
    <x v="2"/>
  </r>
  <r>
    <n v="10625"/>
    <s v="ANATR"/>
    <n v="42"/>
    <n v="3"/>
    <d v="2021-08-08T00:00:00"/>
    <x v="1"/>
    <n v="8"/>
    <n v="1"/>
    <s v="Sunday"/>
    <n v="20210814"/>
    <s v="DHL Express"/>
    <n v="70"/>
    <n v="14"/>
    <n v="14"/>
    <n v="5"/>
    <n v="0"/>
    <x v="1"/>
    <n v="20"/>
    <n v="10.762412487567216"/>
    <s v="Ana Trujillo Emparedados y helados"/>
    <s v="Ana Trujillo"/>
    <s v="05021"/>
    <x v="1"/>
    <s v="Mexico"/>
    <x v="1"/>
  </r>
  <r>
    <n v="10625"/>
    <s v="ANATR"/>
    <n v="60"/>
    <n v="3"/>
    <d v="2021-08-08T00:00:00"/>
    <x v="1"/>
    <n v="8"/>
    <n v="1"/>
    <s v="Sunday"/>
    <n v="20210820"/>
    <s v="DHL Express"/>
    <n v="340"/>
    <n v="34"/>
    <n v="34"/>
    <n v="10"/>
    <n v="0"/>
    <x v="11"/>
    <n v="28"/>
    <n v="17.186056815854748"/>
    <s v="Ana Trujillo Emparedados y helados"/>
    <s v="Ana Trujillo"/>
    <s v="05021"/>
    <x v="1"/>
    <s v="Mexico"/>
    <x v="0"/>
  </r>
  <r>
    <n v="10626"/>
    <s v="BERGS"/>
    <n v="53"/>
    <n v="1"/>
    <d v="2021-08-11T00:00:00"/>
    <x v="1"/>
    <n v="8"/>
    <n v="4"/>
    <s v="Wednesday"/>
    <n v="20210820"/>
    <s v="DHL"/>
    <n v="393.59999999999997"/>
    <n v="32.799999999999997"/>
    <n v="32.799999999999997"/>
    <n v="12"/>
    <n v="0"/>
    <x v="22"/>
    <n v="24"/>
    <n v="11.283141843590998"/>
    <s v="Berglunds snabbköp"/>
    <s v="Christina Berglund"/>
    <s v="S-958 22"/>
    <x v="0"/>
    <s v="Sweden"/>
    <x v="7"/>
  </r>
  <r>
    <n v="10626"/>
    <s v="BERGS"/>
    <n v="60"/>
    <n v="1"/>
    <d v="2021-08-11T00:00:00"/>
    <x v="1"/>
    <n v="8"/>
    <n v="4"/>
    <s v="Wednesday"/>
    <n v="20210820"/>
    <s v="DHL"/>
    <n v="680"/>
    <n v="34"/>
    <n v="34"/>
    <n v="20"/>
    <n v="0"/>
    <x v="11"/>
    <n v="28"/>
    <n v="17.186056815854748"/>
    <s v="Berglunds snabbköp"/>
    <s v="Christina Berglund"/>
    <s v="S-958 22"/>
    <x v="0"/>
    <s v="Sweden"/>
    <x v="0"/>
  </r>
  <r>
    <n v="10626"/>
    <s v="BERGS"/>
    <n v="71"/>
    <n v="1"/>
    <d v="2021-08-11T00:00:00"/>
    <x v="1"/>
    <n v="8"/>
    <n v="4"/>
    <s v="Wednesday"/>
    <n v="20210821"/>
    <s v="DHL"/>
    <n v="430"/>
    <n v="21.5"/>
    <n v="21.5"/>
    <n v="20"/>
    <n v="0"/>
    <x v="42"/>
    <n v="15"/>
    <n v="15.813450604529082"/>
    <s v="Berglunds snabbköp"/>
    <s v="Christina Berglund"/>
    <s v="S-958 22"/>
    <x v="0"/>
    <s v="Sweden"/>
    <x v="0"/>
  </r>
  <r>
    <n v="10627"/>
    <s v="SAVEA"/>
    <n v="62"/>
    <n v="8"/>
    <d v="2021-08-11T00:00:00"/>
    <x v="1"/>
    <n v="8"/>
    <n v="4"/>
    <s v="Wednesday"/>
    <n v="20210821"/>
    <s v="UPS"/>
    <n v="739.5"/>
    <n v="49.3"/>
    <n v="49.3"/>
    <n v="15"/>
    <n v="0"/>
    <x v="29"/>
    <n v="29"/>
    <n v="34.868075459270003"/>
    <s v="Save-a-lot Markets"/>
    <s v="Jose Pavarotti"/>
    <s v="83720"/>
    <x v="1"/>
    <s v="USA"/>
    <x v="5"/>
  </r>
  <r>
    <n v="10627"/>
    <s v="SAVEA"/>
    <n v="73"/>
    <n v="8"/>
    <d v="2021-08-11T00:00:00"/>
    <x v="1"/>
    <n v="8"/>
    <n v="4"/>
    <s v="Wednesday"/>
    <n v="20210820"/>
    <s v="UPS"/>
    <n v="446.24999687075615"/>
    <n v="15"/>
    <n v="12.749999910593033"/>
    <n v="35"/>
    <n v="0.15000000596046451"/>
    <x v="47"/>
    <n v="17"/>
    <n v="4.6045134272414314"/>
    <s v="Save-a-lot Markets"/>
    <s v="Jose Pavarotti"/>
    <s v="83720"/>
    <x v="1"/>
    <s v="USA"/>
    <x v="3"/>
  </r>
  <r>
    <n v="10628"/>
    <s v="BLONP"/>
    <n v="1"/>
    <n v="4"/>
    <d v="2021-08-12T00:00:00"/>
    <x v="1"/>
    <n v="8"/>
    <n v="5"/>
    <s v="Thursday"/>
    <n v="20210820"/>
    <s v="UPS"/>
    <n v="450"/>
    <n v="18"/>
    <n v="18"/>
    <n v="25"/>
    <n v="0"/>
    <x v="52"/>
    <n v="1"/>
    <n v="9.9412796083453241"/>
    <s v="Blondesddsl père et fils"/>
    <s v="Frédérique Citeaux"/>
    <s v="67000"/>
    <x v="0"/>
    <s v="France"/>
    <x v="6"/>
  </r>
  <r>
    <n v="10629"/>
    <s v="GODOS"/>
    <n v="29"/>
    <n v="4"/>
    <d v="2021-08-12T00:00:00"/>
    <x v="1"/>
    <n v="8"/>
    <n v="5"/>
    <s v="Thursday"/>
    <n v="20210820"/>
    <s v="UPS"/>
    <n v="2475.8000000000002"/>
    <n v="123.79"/>
    <n v="123.79"/>
    <n v="20"/>
    <n v="0"/>
    <x v="39"/>
    <n v="12"/>
    <n v="78.453085124436214"/>
    <s v="Godos Cocina Típica"/>
    <s v="José Pedro Freyre"/>
    <s v="41101"/>
    <x v="0"/>
    <s v="Spain"/>
    <x v="7"/>
  </r>
  <r>
    <n v="10629"/>
    <s v="GODOS"/>
    <n v="64"/>
    <n v="4"/>
    <d v="2021-08-12T00:00:00"/>
    <x v="1"/>
    <n v="8"/>
    <n v="5"/>
    <s v="Thursday"/>
    <n v="20210819"/>
    <s v="UPS"/>
    <n v="299.25"/>
    <n v="33.25"/>
    <n v="33.25"/>
    <n v="9"/>
    <n v="0"/>
    <x v="58"/>
    <n v="12"/>
    <n v="21.348702933885775"/>
    <s v="Godos Cocina Típica"/>
    <s v="José Pedro Freyre"/>
    <s v="41101"/>
    <x v="0"/>
    <s v="Spain"/>
    <x v="1"/>
  </r>
  <r>
    <n v="10630"/>
    <s v="KOENE"/>
    <n v="55"/>
    <n v="1"/>
    <d v="2021-08-13T00:00:00"/>
    <x v="1"/>
    <n v="8"/>
    <n v="6"/>
    <s v="Friday"/>
    <n v="20210819"/>
    <s v="DHL"/>
    <n v="273.59999978542328"/>
    <n v="24"/>
    <n v="22.799999982118607"/>
    <n v="12"/>
    <n v="5.000000074505806E-2"/>
    <x v="16"/>
    <n v="25"/>
    <n v="18.144678468561601"/>
    <s v="Königlich Essen"/>
    <s v="Philip Cramer"/>
    <s v="14776"/>
    <x v="0"/>
    <s v="Germany"/>
    <x v="7"/>
  </r>
  <r>
    <n v="10630"/>
    <s v="KOENE"/>
    <n v="76"/>
    <n v="1"/>
    <d v="2021-08-13T00:00:00"/>
    <x v="1"/>
    <n v="8"/>
    <n v="6"/>
    <s v="Friday"/>
    <n v="20210815"/>
    <s v="DHL"/>
    <n v="630"/>
    <n v="18"/>
    <n v="18"/>
    <n v="35"/>
    <n v="0"/>
    <x v="38"/>
    <n v="23"/>
    <n v="11.35067307451974"/>
    <s v="Königlich Essen"/>
    <s v="Philip Cramer"/>
    <s v="14776"/>
    <x v="0"/>
    <s v="Germany"/>
    <x v="6"/>
  </r>
  <r>
    <n v="10631"/>
    <s v="LAMAI"/>
    <n v="75"/>
    <n v="8"/>
    <d v="2021-08-14T00:00:00"/>
    <x v="1"/>
    <n v="8"/>
    <n v="7"/>
    <s v="Saturday"/>
    <n v="20210819"/>
    <s v="DHL Express"/>
    <n v="55.799999907612801"/>
    <n v="7.75"/>
    <n v="6.9749999884516001"/>
    <n v="8"/>
    <n v="0.10000000149011611"/>
    <x v="48"/>
    <n v="12"/>
    <n v="3.8495729671919596"/>
    <s v="La maison d'Asie"/>
    <s v="Annette Roulet"/>
    <s v="31000"/>
    <x v="0"/>
    <s v="France"/>
    <x v="6"/>
  </r>
  <r>
    <n v="10632"/>
    <s v="WANDK"/>
    <n v="2"/>
    <n v="8"/>
    <d v="2021-08-14T00:00:00"/>
    <x v="1"/>
    <n v="8"/>
    <n v="7"/>
    <s v="Saturday"/>
    <n v="20210819"/>
    <s v="DHL Express"/>
    <n v="541.49999957531691"/>
    <n v="19"/>
    <n v="18.049999985843897"/>
    <n v="30"/>
    <n v="5.000000074505806E-2"/>
    <x v="18"/>
    <n v="1"/>
    <n v="9.9064127385757743"/>
    <s v="Die Wandernde Kuh"/>
    <s v="Rita Müller"/>
    <s v="70563"/>
    <x v="0"/>
    <s v="Germany"/>
    <x v="6"/>
  </r>
  <r>
    <n v="10632"/>
    <s v="WANDK"/>
    <n v="33"/>
    <n v="8"/>
    <d v="2021-08-14T00:00:00"/>
    <x v="1"/>
    <n v="8"/>
    <n v="7"/>
    <s v="Saturday"/>
    <n v="20210818"/>
    <s v="DHL Express"/>
    <n v="47.499999962747097"/>
    <n v="2.5"/>
    <n v="2.3749999981373549"/>
    <n v="20"/>
    <n v="5.000000074505806E-2"/>
    <x v="10"/>
    <n v="15"/>
    <n v="1.3985746153494198"/>
    <s v="Die Wandernde Kuh"/>
    <s v="Rita Müller"/>
    <s v="70563"/>
    <x v="0"/>
    <s v="Germany"/>
    <x v="0"/>
  </r>
  <r>
    <n v="10633"/>
    <s v="ERNSH"/>
    <n v="12"/>
    <n v="7"/>
    <d v="2021-08-15T00:00:00"/>
    <x v="1"/>
    <n v="8"/>
    <n v="1"/>
    <s v="Sunday"/>
    <n v="20210818"/>
    <s v="UPS"/>
    <n v="1162.7999918460846"/>
    <n v="38"/>
    <n v="32.29999977350235"/>
    <n v="36"/>
    <n v="0.15000000596046451"/>
    <x v="36"/>
    <n v="5"/>
    <n v="30.407974809079235"/>
    <s v="Ernst Handel"/>
    <s v="Roland Mendel"/>
    <s v="8010"/>
    <x v="0"/>
    <s v="Austria"/>
    <x v="0"/>
  </r>
  <r>
    <n v="10633"/>
    <s v="ERNSH"/>
    <n v="13"/>
    <n v="7"/>
    <d v="2021-08-15T00:00:00"/>
    <x v="1"/>
    <n v="8"/>
    <n v="1"/>
    <s v="Sunday"/>
    <n v="20210818"/>
    <s v="UPS"/>
    <n v="66.299999535083771"/>
    <n v="6"/>
    <n v="5.0999999642372131"/>
    <n v="13"/>
    <n v="0.15000000596046451"/>
    <x v="43"/>
    <n v="6"/>
    <n v="2.1837851755325639"/>
    <s v="Ernst Handel"/>
    <s v="Roland Mendel"/>
    <s v="8010"/>
    <x v="0"/>
    <s v="Austria"/>
    <x v="3"/>
  </r>
  <r>
    <n v="10633"/>
    <s v="ERNSH"/>
    <n v="26"/>
    <n v="7"/>
    <d v="2021-08-15T00:00:00"/>
    <x v="1"/>
    <n v="8"/>
    <n v="1"/>
    <s v="Sunday"/>
    <n v="20210818"/>
    <s v="UPS"/>
    <n v="929.09249348491426"/>
    <n v="31.23"/>
    <n v="26.545499813854693"/>
    <n v="35"/>
    <n v="0.15000000596046451"/>
    <x v="68"/>
    <n v="11"/>
    <n v="12.929370209027901"/>
    <s v="Ernst Handel"/>
    <s v="Roland Mendel"/>
    <s v="8010"/>
    <x v="0"/>
    <s v="Austria"/>
    <x v="5"/>
  </r>
  <r>
    <n v="10633"/>
    <s v="ERNSH"/>
    <n v="62"/>
    <n v="7"/>
    <d v="2021-08-15T00:00:00"/>
    <x v="1"/>
    <n v="8"/>
    <n v="1"/>
    <s v="Sunday"/>
    <n v="20210821"/>
    <s v="UPS"/>
    <n v="3052.3999764919199"/>
    <n v="49.3"/>
    <n v="41.904999706149098"/>
    <n v="80"/>
    <n v="0.15000000596046451"/>
    <x v="29"/>
    <n v="29"/>
    <n v="34.868075459270003"/>
    <s v="Ernst Handel"/>
    <s v="Roland Mendel"/>
    <s v="8010"/>
    <x v="0"/>
    <s v="Austria"/>
    <x v="5"/>
  </r>
  <r>
    <n v="10634"/>
    <s v="FOLIG"/>
    <n v="7"/>
    <n v="4"/>
    <d v="2021-08-15T00:00:00"/>
    <x v="1"/>
    <n v="8"/>
    <n v="1"/>
    <s v="Sunday"/>
    <n v="20210821"/>
    <s v="UPS"/>
    <n v="1050"/>
    <n v="30"/>
    <n v="30"/>
    <n v="35"/>
    <n v="0"/>
    <x v="32"/>
    <n v="3"/>
    <n v="16.995648153812226"/>
    <s v="Folies gourmandes"/>
    <s v="Martine Rancé"/>
    <s v="59000"/>
    <x v="0"/>
    <s v="France"/>
    <x v="2"/>
  </r>
  <r>
    <n v="10634"/>
    <s v="FOLIG"/>
    <n v="18"/>
    <n v="4"/>
    <d v="2021-08-15T00:00:00"/>
    <x v="1"/>
    <n v="8"/>
    <n v="1"/>
    <s v="Sunday"/>
    <n v="20210821"/>
    <s v="UPS"/>
    <n v="3125"/>
    <n v="62.5"/>
    <n v="62.5"/>
    <n v="50"/>
    <n v="0"/>
    <x v="59"/>
    <n v="7"/>
    <n v="20.144415838276313"/>
    <s v="Folies gourmandes"/>
    <s v="Martine Rancé"/>
    <s v="59000"/>
    <x v="0"/>
    <s v="France"/>
    <x v="3"/>
  </r>
  <r>
    <n v="10634"/>
    <s v="FOLIG"/>
    <n v="51"/>
    <n v="4"/>
    <d v="2021-08-15T00:00:00"/>
    <x v="1"/>
    <n v="8"/>
    <n v="1"/>
    <s v="Sunday"/>
    <n v="20210821"/>
    <s v="UPS"/>
    <n v="795"/>
    <n v="53"/>
    <n v="53"/>
    <n v="15"/>
    <n v="0"/>
    <x v="4"/>
    <n v="24"/>
    <n v="18.835525116961144"/>
    <s v="Folies gourmandes"/>
    <s v="Martine Rancé"/>
    <s v="59000"/>
    <x v="0"/>
    <s v="France"/>
    <x v="2"/>
  </r>
  <r>
    <n v="10634"/>
    <s v="FOLIG"/>
    <n v="75"/>
    <n v="4"/>
    <d v="2021-08-15T00:00:00"/>
    <x v="1"/>
    <n v="8"/>
    <n v="1"/>
    <s v="Sunday"/>
    <n v="20210821"/>
    <s v="UPS"/>
    <n v="15.5"/>
    <n v="7.75"/>
    <n v="7.75"/>
    <n v="2"/>
    <n v="0"/>
    <x v="48"/>
    <n v="12"/>
    <n v="3.8495729671919596"/>
    <s v="Folies gourmandes"/>
    <s v="Martine Rancé"/>
    <s v="59000"/>
    <x v="0"/>
    <s v="France"/>
    <x v="6"/>
  </r>
  <r>
    <n v="10635"/>
    <s v="MAGAA"/>
    <n v="4"/>
    <n v="8"/>
    <d v="2021-08-18T00:00:00"/>
    <x v="1"/>
    <n v="8"/>
    <n v="4"/>
    <s v="Wednesday"/>
    <n v="20210821"/>
    <s v="UPS"/>
    <n v="197.99999967217445"/>
    <n v="22"/>
    <n v="19.799999967217445"/>
    <n v="10"/>
    <n v="0.10000000149011611"/>
    <x v="62"/>
    <n v="2"/>
    <n v="13.396192586104789"/>
    <s v="Magazzini Alimentari Riuniti"/>
    <s v="Giovanni Rovelli"/>
    <s v="24100"/>
    <x v="0"/>
    <s v="Italy"/>
    <x v="4"/>
  </r>
  <r>
    <n v="10635"/>
    <s v="MAGAA"/>
    <n v="5"/>
    <n v="8"/>
    <d v="2021-08-18T00:00:00"/>
    <x v="1"/>
    <n v="8"/>
    <n v="4"/>
    <s v="Wednesday"/>
    <n v="20210821"/>
    <s v="UPS"/>
    <n v="288.22499952279031"/>
    <n v="21.35"/>
    <n v="19.214999968186021"/>
    <n v="15"/>
    <n v="0.10000000149011611"/>
    <x v="25"/>
    <n v="2"/>
    <n v="13.896353834121228"/>
    <s v="Magazzini Alimentari Riuniti"/>
    <s v="Giovanni Rovelli"/>
    <s v="24100"/>
    <x v="0"/>
    <s v="Italy"/>
    <x v="4"/>
  </r>
  <r>
    <n v="10635"/>
    <s v="MAGAA"/>
    <n v="22"/>
    <n v="8"/>
    <d v="2021-08-18T00:00:00"/>
    <x v="1"/>
    <n v="8"/>
    <n v="4"/>
    <s v="Wednesday"/>
    <n v="20210826"/>
    <s v="UPS"/>
    <n v="840"/>
    <n v="21"/>
    <n v="21"/>
    <n v="40"/>
    <n v="0"/>
    <x v="7"/>
    <n v="9"/>
    <n v="6.5214240951904641"/>
    <s v="Magazzini Alimentari Riuniti"/>
    <s v="Giovanni Rovelli"/>
    <s v="24100"/>
    <x v="0"/>
    <s v="Italy"/>
    <x v="1"/>
  </r>
  <r>
    <n v="10636"/>
    <s v="WARTH"/>
    <n v="4"/>
    <n v="4"/>
    <d v="2021-08-19T00:00:00"/>
    <x v="1"/>
    <n v="8"/>
    <n v="5"/>
    <s v="Thursday"/>
    <n v="20210826"/>
    <s v="DHL Express"/>
    <n v="550"/>
    <n v="22"/>
    <n v="22"/>
    <n v="25"/>
    <n v="0"/>
    <x v="62"/>
    <n v="2"/>
    <n v="13.396192586104789"/>
    <s v="Wartian Herkku"/>
    <s v="Pirkko Koskitalo"/>
    <s v="90110"/>
    <x v="0"/>
    <s v="Finland"/>
    <x v="4"/>
  </r>
  <r>
    <n v="10636"/>
    <s v="WARTH"/>
    <n v="58"/>
    <n v="4"/>
    <d v="2021-08-19T00:00:00"/>
    <x v="1"/>
    <n v="8"/>
    <n v="5"/>
    <s v="Thursday"/>
    <n v="20210826"/>
    <s v="DHL Express"/>
    <n v="79.5"/>
    <n v="13.25"/>
    <n v="13.25"/>
    <n v="6"/>
    <n v="0"/>
    <x v="64"/>
    <n v="27"/>
    <n v="5.9992715692376155"/>
    <s v="Wartian Herkku"/>
    <s v="Pirkko Koskitalo"/>
    <s v="90110"/>
    <x v="0"/>
    <s v="Finland"/>
    <x v="3"/>
  </r>
  <r>
    <n v="10637"/>
    <s v="QUEEN"/>
    <n v="11"/>
    <n v="6"/>
    <d v="2021-08-19T00:00:00"/>
    <x v="1"/>
    <n v="8"/>
    <n v="5"/>
    <s v="Thursday"/>
    <n v="20210826"/>
    <s v="DHL Express"/>
    <n v="210"/>
    <n v="21"/>
    <n v="21"/>
    <n v="10"/>
    <n v="0"/>
    <x v="0"/>
    <n v="5"/>
    <n v="7.3815383533820462"/>
    <s v="Queen Cozinha"/>
    <s v="Lúcia Carvalho"/>
    <s v="05487-020"/>
    <x v="1"/>
    <s v="Brazil"/>
    <x v="0"/>
  </r>
  <r>
    <n v="10637"/>
    <s v="QUEEN"/>
    <n v="50"/>
    <n v="6"/>
    <d v="2021-08-19T00:00:00"/>
    <x v="1"/>
    <n v="8"/>
    <n v="5"/>
    <s v="Thursday"/>
    <n v="20210826"/>
    <s v="DHL Express"/>
    <n v="385.93749969732016"/>
    <n v="16.25"/>
    <n v="15.437499987892807"/>
    <n v="25"/>
    <n v="5.000000074505806E-2"/>
    <x v="72"/>
    <n v="23"/>
    <n v="6.542170529867021"/>
    <s v="Queen Cozinha"/>
    <s v="Lúcia Carvalho"/>
    <s v="05487-020"/>
    <x v="1"/>
    <s v="Brazil"/>
    <x v="5"/>
  </r>
  <r>
    <n v="10637"/>
    <s v="QUEEN"/>
    <n v="56"/>
    <n v="6"/>
    <d v="2021-08-19T00:00:00"/>
    <x v="1"/>
    <n v="8"/>
    <n v="5"/>
    <s v="Thursday"/>
    <n v="20210901"/>
    <s v="DHL Express"/>
    <n v="2165.9999983012676"/>
    <n v="38"/>
    <n v="36.099999971687794"/>
    <n v="60"/>
    <n v="5.000000074505806E-2"/>
    <x v="33"/>
    <n v="26"/>
    <n v="12.985049050340091"/>
    <s v="Queen Cozinha"/>
    <s v="Lúcia Carvalho"/>
    <s v="05487-020"/>
    <x v="1"/>
    <s v="Brazil"/>
    <x v="1"/>
  </r>
  <r>
    <n v="10638"/>
    <s v="LINOD"/>
    <n v="45"/>
    <n v="3"/>
    <d v="2021-08-20T00:00:00"/>
    <x v="1"/>
    <n v="8"/>
    <n v="6"/>
    <s v="Friday"/>
    <n v="20210901"/>
    <s v="DHL Express"/>
    <n v="190"/>
    <n v="9.5"/>
    <n v="9.5"/>
    <n v="20"/>
    <n v="0"/>
    <x v="73"/>
    <n v="21"/>
    <n v="4.5986324879657294"/>
    <s v="LINO-Delicateses"/>
    <s v="Felipe Izquierdo"/>
    <s v="4980"/>
    <x v="1"/>
    <s v="Venezuela"/>
    <x v="3"/>
  </r>
  <r>
    <n v="10638"/>
    <s v="LINOD"/>
    <n v="65"/>
    <n v="3"/>
    <d v="2021-08-20T00:00:00"/>
    <x v="1"/>
    <n v="8"/>
    <n v="6"/>
    <s v="Friday"/>
    <n v="20210901"/>
    <s v="DHL Express"/>
    <n v="442.05"/>
    <n v="21.05"/>
    <n v="21.05"/>
    <n v="21"/>
    <n v="0"/>
    <x v="6"/>
    <n v="2"/>
    <n v="12.356901002694999"/>
    <s v="LINO-Delicateses"/>
    <s v="Felipe Izquierdo"/>
    <s v="4980"/>
    <x v="1"/>
    <s v="Venezuela"/>
    <x v="4"/>
  </r>
  <r>
    <n v="10638"/>
    <s v="LINOD"/>
    <n v="72"/>
    <n v="3"/>
    <d v="2021-08-20T00:00:00"/>
    <x v="1"/>
    <n v="8"/>
    <n v="6"/>
    <s v="Friday"/>
    <n v="20210827"/>
    <s v="DHL Express"/>
    <n v="2088"/>
    <n v="34.799999999999997"/>
    <n v="34.799999999999997"/>
    <n v="60"/>
    <n v="0"/>
    <x v="2"/>
    <n v="14"/>
    <n v="14.902797245173618"/>
    <s v="LINO-Delicateses"/>
    <s v="Felipe Izquierdo"/>
    <s v="4980"/>
    <x v="1"/>
    <s v="Venezuela"/>
    <x v="0"/>
  </r>
  <r>
    <n v="10639"/>
    <s v="SANTG"/>
    <n v="18"/>
    <n v="7"/>
    <d v="2021-08-20T00:00:00"/>
    <x v="1"/>
    <n v="8"/>
    <n v="6"/>
    <s v="Friday"/>
    <n v="20210828"/>
    <s v="UPS"/>
    <n v="500"/>
    <n v="62.5"/>
    <n v="62.5"/>
    <n v="8"/>
    <n v="0"/>
    <x v="59"/>
    <n v="7"/>
    <n v="20.144415838276313"/>
    <s v="Santé Gourmet"/>
    <s v="Jonas Bergulfsen"/>
    <s v="4110"/>
    <x v="0"/>
    <s v="Norway"/>
    <x v="3"/>
  </r>
  <r>
    <n v="10640"/>
    <s v="WANDK"/>
    <n v="69"/>
    <n v="4"/>
    <d v="2021-08-21T00:00:00"/>
    <x v="1"/>
    <n v="8"/>
    <n v="7"/>
    <s v="Saturday"/>
    <n v="20210828"/>
    <s v="DHL Express"/>
    <n v="540"/>
    <n v="36"/>
    <n v="27"/>
    <n v="20"/>
    <n v="0.25"/>
    <x v="60"/>
    <n v="15"/>
    <n v="12.894008605174344"/>
    <s v="Die Wandernde Kuh"/>
    <s v="Rita Müller"/>
    <s v="70563"/>
    <x v="0"/>
    <s v="Germany"/>
    <x v="0"/>
  </r>
  <r>
    <n v="10640"/>
    <s v="WANDK"/>
    <n v="70"/>
    <n v="4"/>
    <d v="2021-08-21T00:00:00"/>
    <x v="1"/>
    <n v="8"/>
    <n v="7"/>
    <s v="Saturday"/>
    <n v="20210826"/>
    <s v="DHL Express"/>
    <n v="168.75"/>
    <n v="15"/>
    <n v="11.25"/>
    <n v="15"/>
    <n v="0.25"/>
    <x v="30"/>
    <n v="7"/>
    <n v="4.3219663299234155"/>
    <s v="Die Wandernde Kuh"/>
    <s v="Rita Müller"/>
    <s v="70563"/>
    <x v="0"/>
    <s v="Germany"/>
    <x v="6"/>
  </r>
  <r>
    <n v="10641"/>
    <s v="HILAA"/>
    <n v="2"/>
    <n v="4"/>
    <d v="2021-08-22T00:00:00"/>
    <x v="1"/>
    <n v="8"/>
    <n v="1"/>
    <s v="Sunday"/>
    <n v="20210826"/>
    <s v="DHL"/>
    <n v="950"/>
    <n v="19"/>
    <n v="19"/>
    <n v="50"/>
    <n v="0"/>
    <x v="18"/>
    <n v="1"/>
    <n v="9.9064127385757743"/>
    <s v="HILARION-Abastos"/>
    <s v="Carlos Hernández"/>
    <s v="5022"/>
    <x v="1"/>
    <s v="Venezuela"/>
    <x v="6"/>
  </r>
  <r>
    <n v="10641"/>
    <s v="HILAA"/>
    <n v="40"/>
    <n v="4"/>
    <d v="2021-08-22T00:00:00"/>
    <x v="1"/>
    <n v="8"/>
    <n v="1"/>
    <s v="Sunday"/>
    <n v="20210905"/>
    <s v="DHL"/>
    <n v="1104"/>
    <n v="18.399999999999999"/>
    <n v="18.399999999999999"/>
    <n v="60"/>
    <n v="0"/>
    <x v="37"/>
    <n v="19"/>
    <n v="11.939905659925371"/>
    <s v="HILARION-Abastos"/>
    <s v="Carlos Hernández"/>
    <s v="5022"/>
    <x v="1"/>
    <s v="Venezuela"/>
    <x v="3"/>
  </r>
  <r>
    <n v="10642"/>
    <s v="SIMOB"/>
    <n v="21"/>
    <n v="7"/>
    <d v="2021-08-22T00:00:00"/>
    <x v="1"/>
    <n v="8"/>
    <n v="1"/>
    <s v="Sunday"/>
    <n v="20210905"/>
    <s v="UPS"/>
    <n v="239.99999910593033"/>
    <n v="10"/>
    <n v="7.9999999701976776"/>
    <n v="30"/>
    <n v="0.20000000298023221"/>
    <x v="27"/>
    <n v="8"/>
    <n v="8.5451596278118238"/>
    <s v="Simons bistro"/>
    <s v="Jytte Petersen"/>
    <s v="1734"/>
    <x v="0"/>
    <s v="Denmark"/>
    <x v="5"/>
  </r>
  <r>
    <n v="10642"/>
    <s v="SIMOB"/>
    <n v="61"/>
    <n v="7"/>
    <d v="2021-08-22T00:00:00"/>
    <x v="1"/>
    <n v="8"/>
    <n v="1"/>
    <s v="Sunday"/>
    <n v="20210902"/>
    <s v="UPS"/>
    <n v="455.99999830126762"/>
    <n v="28.5"/>
    <n v="22.799999915063381"/>
    <n v="20"/>
    <n v="0.20000000298023221"/>
    <x v="75"/>
    <n v="29"/>
    <n v="10.457549197381082"/>
    <s v="Simons bistro"/>
    <s v="Jytte Petersen"/>
    <s v="1734"/>
    <x v="0"/>
    <s v="Denmark"/>
    <x v="4"/>
  </r>
  <r>
    <n v="10643"/>
    <s v="ALFKI"/>
    <n v="28"/>
    <n v="6"/>
    <d v="2021-08-25T00:00:00"/>
    <x v="1"/>
    <n v="8"/>
    <n v="4"/>
    <s v="Wednesday"/>
    <n v="20210902"/>
    <s v="DHL Express"/>
    <n v="513"/>
    <n v="45.6"/>
    <n v="34.200000000000003"/>
    <n v="15"/>
    <n v="0.25"/>
    <x v="44"/>
    <n v="12"/>
    <n v="23.763027335506571"/>
    <s v="Alfreds Futterkiste"/>
    <s v="Maria Anders"/>
    <s v="12209"/>
    <x v="0"/>
    <s v="Germany"/>
    <x v="2"/>
  </r>
  <r>
    <n v="10643"/>
    <s v="ALFKI"/>
    <n v="39"/>
    <n v="6"/>
    <d v="2021-08-25T00:00:00"/>
    <x v="1"/>
    <n v="8"/>
    <n v="4"/>
    <s v="Wednesday"/>
    <n v="20210902"/>
    <s v="DHL Express"/>
    <n v="283.5"/>
    <n v="18"/>
    <n v="13.5"/>
    <n v="21"/>
    <n v="0.25"/>
    <x v="13"/>
    <n v="18"/>
    <n v="13.522215154598831"/>
    <s v="Alfreds Futterkiste"/>
    <s v="Maria Anders"/>
    <s v="12209"/>
    <x v="0"/>
    <s v="Germany"/>
    <x v="6"/>
  </r>
  <r>
    <n v="10643"/>
    <s v="ALFKI"/>
    <n v="46"/>
    <n v="6"/>
    <d v="2021-08-25T00:00:00"/>
    <x v="1"/>
    <n v="8"/>
    <n v="4"/>
    <s v="Wednesday"/>
    <n v="20210901"/>
    <s v="DHL Express"/>
    <n v="18"/>
    <n v="12"/>
    <n v="9"/>
    <n v="2"/>
    <n v="0.25"/>
    <x v="54"/>
    <n v="21"/>
    <n v="5.504627786254181"/>
    <s v="Alfreds Futterkiste"/>
    <s v="Maria Anders"/>
    <s v="12209"/>
    <x v="0"/>
    <s v="Germany"/>
    <x v="3"/>
  </r>
  <r>
    <n v="10644"/>
    <s v="WELLI"/>
    <n v="18"/>
    <n v="3"/>
    <d v="2021-08-25T00:00:00"/>
    <x v="1"/>
    <n v="8"/>
    <n v="4"/>
    <s v="Wednesday"/>
    <n v="20210901"/>
    <s v="DHL"/>
    <n v="224.99999962747097"/>
    <n v="62.5"/>
    <n v="56.249999906867743"/>
    <n v="4"/>
    <n v="0.10000000149011611"/>
    <x v="59"/>
    <n v="7"/>
    <n v="20.144415838276313"/>
    <s v="Wellington Importadora"/>
    <s v="Paula Parente"/>
    <s v="08737-363"/>
    <x v="1"/>
    <s v="Brazil"/>
    <x v="3"/>
  </r>
  <r>
    <n v="10644"/>
    <s v="WELLI"/>
    <n v="43"/>
    <n v="3"/>
    <d v="2021-08-25T00:00:00"/>
    <x v="1"/>
    <n v="8"/>
    <n v="4"/>
    <s v="Wednesday"/>
    <n v="20210901"/>
    <s v="DHL"/>
    <n v="920"/>
    <n v="46"/>
    <n v="46"/>
    <n v="20"/>
    <n v="0"/>
    <x v="40"/>
    <n v="20"/>
    <n v="33.719701744549674"/>
    <s v="Wellington Importadora"/>
    <s v="Paula Parente"/>
    <s v="08737-363"/>
    <x v="1"/>
    <s v="Brazil"/>
    <x v="6"/>
  </r>
  <r>
    <n v="10644"/>
    <s v="WELLI"/>
    <n v="46"/>
    <n v="3"/>
    <d v="2021-08-25T00:00:00"/>
    <x v="1"/>
    <n v="8"/>
    <n v="4"/>
    <s v="Wednesday"/>
    <n v="20210902"/>
    <s v="DHL"/>
    <n v="226.79999962449074"/>
    <n v="12"/>
    <n v="10.799999982118607"/>
    <n v="21"/>
    <n v="0.10000000149011611"/>
    <x v="54"/>
    <n v="21"/>
    <n v="5.504627786254181"/>
    <s v="Wellington Importadora"/>
    <s v="Paula Parente"/>
    <s v="08737-363"/>
    <x v="1"/>
    <s v="Brazil"/>
    <x v="3"/>
  </r>
  <r>
    <n v="10645"/>
    <s v="HANAR"/>
    <n v="18"/>
    <n v="4"/>
    <d v="2021-08-26T00:00:00"/>
    <x v="1"/>
    <n v="8"/>
    <n v="5"/>
    <s v="Thursday"/>
    <n v="20210902"/>
    <s v="DHL Express"/>
    <n v="1250"/>
    <n v="62.5"/>
    <n v="62.5"/>
    <n v="20"/>
    <n v="0"/>
    <x v="59"/>
    <n v="7"/>
    <n v="20.144415838276313"/>
    <s v="Hanari Carnes"/>
    <s v="Mario Pontes"/>
    <s v="05454-876"/>
    <x v="1"/>
    <s v="Brazil"/>
    <x v="3"/>
  </r>
  <r>
    <n v="10645"/>
    <s v="HANAR"/>
    <n v="36"/>
    <n v="4"/>
    <d v="2021-08-26T00:00:00"/>
    <x v="1"/>
    <n v="8"/>
    <n v="5"/>
    <s v="Thursday"/>
    <n v="20210903"/>
    <s v="DHL Express"/>
    <n v="285"/>
    <n v="19"/>
    <n v="19"/>
    <n v="15"/>
    <n v="0"/>
    <x v="20"/>
    <n v="17"/>
    <n v="14.515505674132482"/>
    <s v="Hanari Carnes"/>
    <s v="Mario Pontes"/>
    <s v="05454-876"/>
    <x v="1"/>
    <s v="Brazil"/>
    <x v="3"/>
  </r>
  <r>
    <n v="10646"/>
    <s v="HUNGO"/>
    <n v="1"/>
    <n v="9"/>
    <d v="2021-08-27T00:00:00"/>
    <x v="1"/>
    <n v="8"/>
    <n v="6"/>
    <s v="Friday"/>
    <n v="20210903"/>
    <s v="UPS"/>
    <n v="202.5"/>
    <n v="18"/>
    <n v="13.5"/>
    <n v="15"/>
    <n v="0.25"/>
    <x v="52"/>
    <n v="1"/>
    <n v="9.9412796083453241"/>
    <s v="Hungry Owl All-Night Grocers"/>
    <s v="Patricia McKenna"/>
    <m/>
    <x v="0"/>
    <s v="Ireland"/>
    <x v="6"/>
  </r>
  <r>
    <n v="10646"/>
    <s v="HUNGO"/>
    <n v="10"/>
    <n v="9"/>
    <d v="2021-08-27T00:00:00"/>
    <x v="1"/>
    <n v="8"/>
    <n v="6"/>
    <s v="Friday"/>
    <n v="20210903"/>
    <s v="UPS"/>
    <n v="418.5"/>
    <n v="31"/>
    <n v="23.25"/>
    <n v="18"/>
    <n v="0.25"/>
    <x v="41"/>
    <n v="4"/>
    <n v="11.047328272500083"/>
    <s v="Hungry Owl All-Night Grocers"/>
    <s v="Patricia McKenna"/>
    <m/>
    <x v="0"/>
    <s v="Ireland"/>
    <x v="3"/>
  </r>
  <r>
    <n v="10646"/>
    <s v="HUNGO"/>
    <n v="71"/>
    <n v="9"/>
    <d v="2021-08-27T00:00:00"/>
    <x v="1"/>
    <n v="8"/>
    <n v="6"/>
    <s v="Friday"/>
    <n v="20210903"/>
    <s v="UPS"/>
    <n v="483.75"/>
    <n v="21.5"/>
    <n v="16.125"/>
    <n v="30"/>
    <n v="0.25"/>
    <x v="42"/>
    <n v="15"/>
    <n v="15.813450604529082"/>
    <s v="Hungry Owl All-Night Grocers"/>
    <s v="Patricia McKenna"/>
    <m/>
    <x v="0"/>
    <s v="Ireland"/>
    <x v="0"/>
  </r>
  <r>
    <n v="10646"/>
    <s v="HUNGO"/>
    <n v="77"/>
    <n v="9"/>
    <d v="2021-08-27T00:00:00"/>
    <x v="1"/>
    <n v="8"/>
    <n v="6"/>
    <s v="Friday"/>
    <n v="20210903"/>
    <s v="UPS"/>
    <n v="341.25"/>
    <n v="13"/>
    <n v="9.75"/>
    <n v="35"/>
    <n v="0.25"/>
    <x v="23"/>
    <n v="12"/>
    <n v="9.7871799999999993"/>
    <s v="Hungry Owl All-Night Grocers"/>
    <s v="Patricia McKenna"/>
    <m/>
    <x v="0"/>
    <s v="Ireland"/>
    <x v="4"/>
  </r>
  <r>
    <n v="10647"/>
    <s v="QUEDE"/>
    <n v="19"/>
    <n v="4"/>
    <d v="2021-08-27T00:00:00"/>
    <x v="1"/>
    <n v="8"/>
    <n v="6"/>
    <s v="Friday"/>
    <n v="20210903"/>
    <s v="DHL"/>
    <n v="276"/>
    <n v="9.1999999999999993"/>
    <n v="9.1999999999999993"/>
    <n v="30"/>
    <n v="0"/>
    <x v="49"/>
    <n v="8"/>
    <n v="7.994614939930428"/>
    <s v="Que Delícia"/>
    <s v="Bernardo Batista"/>
    <s v="02389-673"/>
    <x v="1"/>
    <s v="Brazil"/>
    <x v="5"/>
  </r>
  <r>
    <n v="10647"/>
    <s v="QUEDE"/>
    <n v="39"/>
    <n v="4"/>
    <d v="2021-08-27T00:00:00"/>
    <x v="1"/>
    <n v="8"/>
    <n v="6"/>
    <s v="Friday"/>
    <n v="20210909"/>
    <s v="DHL"/>
    <n v="360"/>
    <n v="18"/>
    <n v="18"/>
    <n v="20"/>
    <n v="0"/>
    <x v="13"/>
    <n v="18"/>
    <n v="13.522215154598831"/>
    <s v="Que Delícia"/>
    <s v="Bernardo Batista"/>
    <s v="02389-673"/>
    <x v="1"/>
    <s v="Brazil"/>
    <x v="6"/>
  </r>
  <r>
    <n v="10648"/>
    <s v="RICAR"/>
    <n v="22"/>
    <n v="5"/>
    <d v="2021-08-28T00:00:00"/>
    <x v="1"/>
    <n v="8"/>
    <n v="7"/>
    <s v="Saturday"/>
    <n v="20210909"/>
    <s v="DHL"/>
    <n v="315"/>
    <n v="21"/>
    <n v="21"/>
    <n v="15"/>
    <n v="0"/>
    <x v="7"/>
    <n v="9"/>
    <n v="6.5214240951904641"/>
    <s v="Ricardo Adocicados"/>
    <s v="Janete Limeira"/>
    <s v="02389-890"/>
    <x v="1"/>
    <s v="Brazil"/>
    <x v="1"/>
  </r>
  <r>
    <n v="10648"/>
    <s v="RICAR"/>
    <n v="24"/>
    <n v="5"/>
    <d v="2021-08-28T00:00:00"/>
    <x v="1"/>
    <n v="8"/>
    <n v="7"/>
    <s v="Saturday"/>
    <n v="20210829"/>
    <s v="DHL"/>
    <n v="57.374999597668648"/>
    <n v="4.5"/>
    <n v="3.8249999731779099"/>
    <n v="15"/>
    <n v="0.15000000596046451"/>
    <x v="15"/>
    <n v="10"/>
    <n v="2.1230577042655105"/>
    <s v="Ricardo Adocicados"/>
    <s v="Janete Limeira"/>
    <s v="02389-890"/>
    <x v="1"/>
    <s v="Brazil"/>
    <x v="6"/>
  </r>
  <r>
    <n v="10649"/>
    <s v="MAISD"/>
    <n v="28"/>
    <n v="5"/>
    <d v="2021-08-28T00:00:00"/>
    <x v="1"/>
    <n v="8"/>
    <n v="7"/>
    <s v="Saturday"/>
    <n v="20210829"/>
    <s v="UPS"/>
    <n v="912"/>
    <n v="45.6"/>
    <n v="45.6"/>
    <n v="20"/>
    <n v="0"/>
    <x v="44"/>
    <n v="12"/>
    <n v="23.763027335506571"/>
    <s v="Maison Dewey"/>
    <s v="Catherine Dewey"/>
    <s v="B-1180"/>
    <x v="0"/>
    <s v="Belgium"/>
    <x v="2"/>
  </r>
  <r>
    <n v="10649"/>
    <s v="MAISD"/>
    <n v="72"/>
    <n v="5"/>
    <d v="2021-08-28T00:00:00"/>
    <x v="1"/>
    <n v="8"/>
    <n v="7"/>
    <s v="Saturday"/>
    <n v="20210903"/>
    <s v="UPS"/>
    <n v="522"/>
    <n v="34.799999999999997"/>
    <n v="34.799999999999997"/>
    <n v="15"/>
    <n v="0"/>
    <x v="2"/>
    <n v="14"/>
    <n v="14.902797245173618"/>
    <s v="Maison Dewey"/>
    <s v="Catherine Dewey"/>
    <s v="B-1180"/>
    <x v="0"/>
    <s v="Belgium"/>
    <x v="0"/>
  </r>
  <r>
    <n v="10650"/>
    <s v="FAMIA"/>
    <n v="30"/>
    <n v="5"/>
    <d v="2021-08-29T00:00:00"/>
    <x v="1"/>
    <n v="8"/>
    <n v="1"/>
    <s v="Sunday"/>
    <n v="20210903"/>
    <s v="UPS"/>
    <n v="776.7"/>
    <n v="25.89"/>
    <n v="25.89"/>
    <n v="30"/>
    <n v="0"/>
    <x v="34"/>
    <n v="13"/>
    <n v="15.141134761320492"/>
    <s v="Familia Arquibaldo"/>
    <s v="Aria Cruz"/>
    <s v="05442-030"/>
    <x v="1"/>
    <s v="Brazil"/>
    <x v="3"/>
  </r>
  <r>
    <n v="10650"/>
    <s v="FAMIA"/>
    <n v="53"/>
    <n v="5"/>
    <d v="2021-08-29T00:00:00"/>
    <x v="1"/>
    <n v="8"/>
    <n v="1"/>
    <s v="Sunday"/>
    <n v="20210903"/>
    <s v="UPS"/>
    <n v="778.99999938905239"/>
    <n v="32.799999999999997"/>
    <n v="31.159999975562094"/>
    <n v="25"/>
    <n v="5.000000074505806E-2"/>
    <x v="22"/>
    <n v="24"/>
    <n v="11.283141843590998"/>
    <s v="Familia Arquibaldo"/>
    <s v="Aria Cruz"/>
    <s v="05442-030"/>
    <x v="1"/>
    <s v="Brazil"/>
    <x v="7"/>
  </r>
  <r>
    <n v="10650"/>
    <s v="FAMIA"/>
    <n v="54"/>
    <n v="5"/>
    <d v="2021-08-29T00:00:00"/>
    <x v="1"/>
    <n v="8"/>
    <n v="1"/>
    <s v="Sunday"/>
    <n v="20210911"/>
    <s v="UPS"/>
    <n v="223.5"/>
    <n v="7.45"/>
    <n v="7.45"/>
    <n v="30"/>
    <n v="0"/>
    <x v="55"/>
    <n v="25"/>
    <n v="5.7031720626915998"/>
    <s v="Familia Arquibaldo"/>
    <s v="Aria Cruz"/>
    <s v="05442-030"/>
    <x v="1"/>
    <s v="Brazil"/>
    <x v="7"/>
  </r>
  <r>
    <n v="10651"/>
    <s v="WANDK"/>
    <n v="19"/>
    <n v="8"/>
    <d v="2021-09-01T00:00:00"/>
    <x v="1"/>
    <n v="9"/>
    <n v="4"/>
    <s v="Wednesday"/>
    <n v="20210911"/>
    <s v="DHL"/>
    <n v="82.8"/>
    <n v="9.1999999999999993"/>
    <n v="6.8999999999999995"/>
    <n v="12"/>
    <n v="0.25"/>
    <x v="49"/>
    <n v="8"/>
    <n v="7.994614939930428"/>
    <s v="Die Wandernde Kuh"/>
    <s v="Rita Müller"/>
    <s v="70563"/>
    <x v="0"/>
    <s v="Germany"/>
    <x v="5"/>
  </r>
  <r>
    <n v="10651"/>
    <s v="WANDK"/>
    <n v="22"/>
    <n v="8"/>
    <d v="2021-09-01T00:00:00"/>
    <x v="1"/>
    <n v="9"/>
    <n v="4"/>
    <s v="Wednesday"/>
    <n v="20210908"/>
    <s v="DHL"/>
    <n v="315"/>
    <n v="21"/>
    <n v="15.75"/>
    <n v="20"/>
    <n v="0.25"/>
    <x v="7"/>
    <n v="9"/>
    <n v="6.5214240951904641"/>
    <s v="Die Wandernde Kuh"/>
    <s v="Rita Müller"/>
    <s v="70563"/>
    <x v="0"/>
    <s v="Germany"/>
    <x v="1"/>
  </r>
  <r>
    <n v="10652"/>
    <s v="GOURL"/>
    <n v="30"/>
    <n v="4"/>
    <d v="2021-09-01T00:00:00"/>
    <x v="1"/>
    <n v="9"/>
    <n v="4"/>
    <s v="Wednesday"/>
    <n v="20210908"/>
    <s v="DHL"/>
    <n v="38.835000000000001"/>
    <n v="25.89"/>
    <n v="19.4175"/>
    <n v="2"/>
    <n v="0.25"/>
    <x v="34"/>
    <n v="13"/>
    <n v="15.141134761320492"/>
    <s v="Gourmet Lanchonetes"/>
    <s v="André Fonseca"/>
    <s v="04876-786"/>
    <x v="1"/>
    <s v="Brazil"/>
    <x v="3"/>
  </r>
  <r>
    <n v="10652"/>
    <s v="GOURL"/>
    <n v="42"/>
    <n v="4"/>
    <d v="2021-09-01T00:00:00"/>
    <x v="1"/>
    <n v="9"/>
    <n v="4"/>
    <s v="Wednesday"/>
    <n v="20210919"/>
    <s v="DHL"/>
    <n v="280"/>
    <n v="14"/>
    <n v="14"/>
    <n v="20"/>
    <n v="0"/>
    <x v="1"/>
    <n v="20"/>
    <n v="10.762412487567216"/>
    <s v="Gourmet Lanchonetes"/>
    <s v="André Fonseca"/>
    <s v="04876-786"/>
    <x v="1"/>
    <s v="Brazil"/>
    <x v="1"/>
  </r>
  <r>
    <n v="10653"/>
    <s v="FRANK"/>
    <n v="16"/>
    <n v="1"/>
    <d v="2021-09-02T00:00:00"/>
    <x v="1"/>
    <n v="9"/>
    <n v="5"/>
    <s v="Thursday"/>
    <n v="20210919"/>
    <s v="DHL Express"/>
    <n v="471.14999921992421"/>
    <n v="17.45"/>
    <n v="15.704999973997474"/>
    <n v="30"/>
    <n v="0.10000000149011611"/>
    <x v="19"/>
    <n v="7"/>
    <n v="12.75283918323947"/>
    <s v="Frankenversand"/>
    <s v="Peter Franken"/>
    <s v="80805"/>
    <x v="0"/>
    <s v="Germany"/>
    <x v="5"/>
  </r>
  <r>
    <n v="10653"/>
    <s v="FRANK"/>
    <n v="60"/>
    <n v="1"/>
    <d v="2021-09-02T00:00:00"/>
    <x v="1"/>
    <n v="9"/>
    <n v="5"/>
    <s v="Thursday"/>
    <n v="20210911"/>
    <s v="DHL Express"/>
    <n v="611.99999898672104"/>
    <n v="34"/>
    <n v="30.599999949336052"/>
    <n v="20"/>
    <n v="0.10000000149011611"/>
    <x v="11"/>
    <n v="28"/>
    <n v="17.186056815854748"/>
    <s v="Frankenversand"/>
    <s v="Peter Franken"/>
    <s v="80805"/>
    <x v="0"/>
    <s v="Germany"/>
    <x v="0"/>
  </r>
  <r>
    <n v="10654"/>
    <s v="BERGS"/>
    <n v="4"/>
    <n v="5"/>
    <d v="2021-09-02T00:00:00"/>
    <x v="1"/>
    <n v="9"/>
    <n v="5"/>
    <s v="Thursday"/>
    <n v="20210911"/>
    <s v="DHL Express"/>
    <n v="237.59999960660934"/>
    <n v="22"/>
    <n v="19.799999967217445"/>
    <n v="12"/>
    <n v="0.10000000149011611"/>
    <x v="62"/>
    <n v="2"/>
    <n v="13.396192586104789"/>
    <s v="Berglunds snabbköp"/>
    <s v="Christina Berglund"/>
    <s v="S-958 22"/>
    <x v="0"/>
    <s v="Sweden"/>
    <x v="4"/>
  </r>
  <r>
    <n v="10654"/>
    <s v="BERGS"/>
    <n v="39"/>
    <n v="5"/>
    <d v="2021-09-02T00:00:00"/>
    <x v="1"/>
    <n v="9"/>
    <n v="5"/>
    <s v="Thursday"/>
    <n v="20210911"/>
    <s v="DHL Express"/>
    <n v="323.9999994635582"/>
    <n v="18"/>
    <n v="16.19999997317791"/>
    <n v="20"/>
    <n v="0.10000000149011611"/>
    <x v="13"/>
    <n v="18"/>
    <n v="13.522215154598831"/>
    <s v="Berglunds snabbköp"/>
    <s v="Christina Berglund"/>
    <s v="S-958 22"/>
    <x v="0"/>
    <s v="Sweden"/>
    <x v="6"/>
  </r>
  <r>
    <n v="10654"/>
    <s v="BERGS"/>
    <n v="54"/>
    <n v="5"/>
    <d v="2021-09-02T00:00:00"/>
    <x v="1"/>
    <n v="9"/>
    <n v="5"/>
    <s v="Thursday"/>
    <n v="20210911"/>
    <s v="DHL Express"/>
    <n v="40.229999933391809"/>
    <n v="7.45"/>
    <n v="6.7049999888986349"/>
    <n v="6"/>
    <n v="0.10000000149011611"/>
    <x v="55"/>
    <n v="25"/>
    <n v="5.7031720626915998"/>
    <s v="Berglunds snabbköp"/>
    <s v="Christina Berglund"/>
    <s v="S-958 22"/>
    <x v="0"/>
    <s v="Sweden"/>
    <x v="7"/>
  </r>
  <r>
    <n v="10655"/>
    <s v="REGGC"/>
    <n v="41"/>
    <n v="1"/>
    <d v="2021-09-03T00:00:00"/>
    <x v="1"/>
    <n v="9"/>
    <n v="6"/>
    <s v="Friday"/>
    <n v="20210910"/>
    <s v="DHL"/>
    <n v="154.39999942481518"/>
    <n v="9.65"/>
    <n v="7.7199999712407594"/>
    <n v="20"/>
    <n v="0.20000000298023221"/>
    <x v="5"/>
    <n v="19"/>
    <n v="6.0463867884479576"/>
    <s v="Reggiani Caseifici"/>
    <s v="Maurizio Moroni"/>
    <s v="42100"/>
    <x v="0"/>
    <s v="Italy"/>
    <x v="3"/>
  </r>
  <r>
    <n v="10656"/>
    <s v="GREAL"/>
    <n v="14"/>
    <n v="6"/>
    <d v="2021-09-04T00:00:00"/>
    <x v="1"/>
    <n v="9"/>
    <n v="7"/>
    <s v="Saturday"/>
    <n v="20210910"/>
    <s v="DHL Express"/>
    <n v="62.774999896064401"/>
    <n v="23.25"/>
    <n v="20.9249999653548"/>
    <n v="3"/>
    <n v="0.10000000149011611"/>
    <x v="3"/>
    <n v="6"/>
    <n v="19.281771520737859"/>
    <s v="Great Lakes Food Market"/>
    <s v="Howard Snyder"/>
    <s v="97403"/>
    <x v="1"/>
    <s v="USA"/>
    <x v="2"/>
  </r>
  <r>
    <n v="10656"/>
    <s v="GREAL"/>
    <n v="44"/>
    <n v="6"/>
    <d v="2021-09-04T00:00:00"/>
    <x v="1"/>
    <n v="9"/>
    <n v="7"/>
    <s v="Saturday"/>
    <n v="20210910"/>
    <s v="DHL Express"/>
    <n v="490.13999918848276"/>
    <n v="19.45"/>
    <n v="17.504999971017241"/>
    <n v="28"/>
    <n v="0.10000000149011611"/>
    <x v="45"/>
    <n v="20"/>
    <n v="10.842050263532254"/>
    <s v="Great Lakes Food Market"/>
    <s v="Howard Snyder"/>
    <s v="97403"/>
    <x v="1"/>
    <s v="USA"/>
    <x v="4"/>
  </r>
  <r>
    <n v="10656"/>
    <s v="GREAL"/>
    <n v="47"/>
    <n v="6"/>
    <d v="2021-09-04T00:00:00"/>
    <x v="1"/>
    <n v="9"/>
    <n v="7"/>
    <s v="Saturday"/>
    <n v="20210915"/>
    <s v="DHL Express"/>
    <n v="51.299999915063381"/>
    <n v="9.5"/>
    <n v="8.5499999858438969"/>
    <n v="6"/>
    <n v="0.10000000149011611"/>
    <x v="69"/>
    <n v="22"/>
    <n v="6.92246398648025"/>
    <s v="Great Lakes Food Market"/>
    <s v="Howard Snyder"/>
    <s v="97403"/>
    <x v="1"/>
    <s v="USA"/>
    <x v="5"/>
  </r>
  <r>
    <n v="10657"/>
    <s v="SAVEA"/>
    <n v="15"/>
    <n v="2"/>
    <d v="2021-09-04T00:00:00"/>
    <x v="1"/>
    <n v="9"/>
    <n v="7"/>
    <s v="Saturday"/>
    <n v="20210915"/>
    <s v="DHL"/>
    <n v="775"/>
    <n v="15.5"/>
    <n v="15.5"/>
    <n v="50"/>
    <n v="0"/>
    <x v="50"/>
    <n v="6"/>
    <n v="12.475763823869734"/>
    <s v="Save-a-lot Markets"/>
    <s v="Jose Pavarotti"/>
    <s v="83720"/>
    <x v="1"/>
    <s v="USA"/>
    <x v="4"/>
  </r>
  <r>
    <n v="10657"/>
    <s v="SAVEA"/>
    <n v="41"/>
    <n v="2"/>
    <d v="2021-09-04T00:00:00"/>
    <x v="1"/>
    <n v="9"/>
    <n v="7"/>
    <s v="Saturday"/>
    <n v="20210915"/>
    <s v="DHL"/>
    <n v="231.60000000000002"/>
    <n v="9.65"/>
    <n v="9.65"/>
    <n v="24"/>
    <n v="0"/>
    <x v="5"/>
    <n v="19"/>
    <n v="6.0463867884479576"/>
    <s v="Save-a-lot Markets"/>
    <s v="Jose Pavarotti"/>
    <s v="83720"/>
    <x v="1"/>
    <s v="USA"/>
    <x v="3"/>
  </r>
  <r>
    <n v="10657"/>
    <s v="SAVEA"/>
    <n v="46"/>
    <n v="2"/>
    <d v="2021-09-04T00:00:00"/>
    <x v="1"/>
    <n v="9"/>
    <n v="7"/>
    <s v="Saturday"/>
    <n v="20210915"/>
    <s v="DHL"/>
    <n v="540"/>
    <n v="12"/>
    <n v="12"/>
    <n v="45"/>
    <n v="0"/>
    <x v="54"/>
    <n v="21"/>
    <n v="5.504627786254181"/>
    <s v="Save-a-lot Markets"/>
    <s v="Jose Pavarotti"/>
    <s v="83720"/>
    <x v="1"/>
    <s v="USA"/>
    <x v="3"/>
  </r>
  <r>
    <n v="10657"/>
    <s v="SAVEA"/>
    <n v="47"/>
    <n v="2"/>
    <d v="2021-09-04T00:00:00"/>
    <x v="1"/>
    <n v="9"/>
    <n v="7"/>
    <s v="Saturday"/>
    <n v="20210915"/>
    <s v="DHL"/>
    <n v="95"/>
    <n v="9.5"/>
    <n v="9.5"/>
    <n v="10"/>
    <n v="0"/>
    <x v="69"/>
    <n v="22"/>
    <n v="6.92246398648025"/>
    <s v="Save-a-lot Markets"/>
    <s v="Jose Pavarotti"/>
    <s v="83720"/>
    <x v="1"/>
    <s v="USA"/>
    <x v="5"/>
  </r>
  <r>
    <n v="10657"/>
    <s v="SAVEA"/>
    <n v="56"/>
    <n v="2"/>
    <d v="2021-09-04T00:00:00"/>
    <x v="1"/>
    <n v="9"/>
    <n v="7"/>
    <s v="Saturday"/>
    <n v="20210915"/>
    <s v="DHL"/>
    <n v="1710"/>
    <n v="38"/>
    <n v="38"/>
    <n v="45"/>
    <n v="0"/>
    <x v="33"/>
    <n v="26"/>
    <n v="12.985049050340091"/>
    <s v="Save-a-lot Markets"/>
    <s v="Jose Pavarotti"/>
    <s v="83720"/>
    <x v="1"/>
    <s v="USA"/>
    <x v="1"/>
  </r>
  <r>
    <n v="10657"/>
    <s v="SAVEA"/>
    <n v="60"/>
    <n v="2"/>
    <d v="2021-09-04T00:00:00"/>
    <x v="1"/>
    <n v="9"/>
    <n v="7"/>
    <s v="Saturday"/>
    <n v="20210908"/>
    <s v="DHL"/>
    <n v="1020"/>
    <n v="34"/>
    <n v="34"/>
    <n v="30"/>
    <n v="0"/>
    <x v="11"/>
    <n v="28"/>
    <n v="17.186056815854748"/>
    <s v="Save-a-lot Markets"/>
    <s v="Jose Pavarotti"/>
    <s v="83720"/>
    <x v="1"/>
    <s v="USA"/>
    <x v="0"/>
  </r>
  <r>
    <n v="10658"/>
    <s v="QUICK"/>
    <n v="21"/>
    <n v="4"/>
    <d v="2021-09-05T00:00:00"/>
    <x v="1"/>
    <n v="9"/>
    <n v="1"/>
    <s v="Sunday"/>
    <n v="20210908"/>
    <s v="DHL Express"/>
    <n v="600"/>
    <n v="10"/>
    <n v="10"/>
    <n v="60"/>
    <n v="0"/>
    <x v="27"/>
    <n v="8"/>
    <n v="8.5451596278118238"/>
    <s v="QUICK-Stop"/>
    <s v="Horst Kloss"/>
    <s v="01307"/>
    <x v="0"/>
    <s v="Germany"/>
    <x v="5"/>
  </r>
  <r>
    <n v="10658"/>
    <s v="QUICK"/>
    <n v="40"/>
    <n v="4"/>
    <d v="2021-09-05T00:00:00"/>
    <x v="1"/>
    <n v="9"/>
    <n v="1"/>
    <s v="Sunday"/>
    <n v="20210908"/>
    <s v="DHL Express"/>
    <n v="1223.5999990403652"/>
    <n v="18.399999999999999"/>
    <n v="17.479999986290931"/>
    <n v="70"/>
    <n v="5.000000074505806E-2"/>
    <x v="37"/>
    <n v="19"/>
    <n v="11.939905659925371"/>
    <s v="QUICK-Stop"/>
    <s v="Horst Kloss"/>
    <s v="01307"/>
    <x v="0"/>
    <s v="Germany"/>
    <x v="3"/>
  </r>
  <r>
    <n v="10658"/>
    <s v="QUICK"/>
    <n v="60"/>
    <n v="4"/>
    <d v="2021-09-05T00:00:00"/>
    <x v="1"/>
    <n v="9"/>
    <n v="1"/>
    <s v="Sunday"/>
    <n v="20210908"/>
    <s v="DHL Express"/>
    <n v="1776.4999986067414"/>
    <n v="34"/>
    <n v="32.299999974668026"/>
    <n v="55"/>
    <n v="5.000000074505806E-2"/>
    <x v="11"/>
    <n v="28"/>
    <n v="17.186056815854748"/>
    <s v="QUICK-Stop"/>
    <s v="Horst Kloss"/>
    <s v="01307"/>
    <x v="0"/>
    <s v="Germany"/>
    <x v="0"/>
  </r>
  <r>
    <n v="10658"/>
    <s v="QUICK"/>
    <n v="77"/>
    <n v="4"/>
    <d v="2021-09-05T00:00:00"/>
    <x v="1"/>
    <n v="9"/>
    <n v="1"/>
    <s v="Sunday"/>
    <n v="20210910"/>
    <s v="DHL Express"/>
    <n v="864.49999932199717"/>
    <n v="13"/>
    <n v="12.349999990314245"/>
    <n v="70"/>
    <n v="5.000000074505806E-2"/>
    <x v="23"/>
    <n v="12"/>
    <n v="9.7871799999999993"/>
    <s v="QUICK-Stop"/>
    <s v="Horst Kloss"/>
    <s v="01307"/>
    <x v="0"/>
    <s v="Germany"/>
    <x v="4"/>
  </r>
  <r>
    <n v="10659"/>
    <s v="QUEEN"/>
    <n v="31"/>
    <n v="7"/>
    <d v="2021-09-05T00:00:00"/>
    <x v="1"/>
    <n v="9"/>
    <n v="1"/>
    <s v="Sunday"/>
    <n v="20210910"/>
    <s v="DHL"/>
    <n v="237.49999981373549"/>
    <n v="12.5"/>
    <n v="11.874999990686774"/>
    <n v="20"/>
    <n v="5.000000074505806E-2"/>
    <x v="12"/>
    <n v="14"/>
    <n v="8.9210025428745876"/>
    <s v="Queen Cozinha"/>
    <s v="Lúcia Carvalho"/>
    <s v="05487-020"/>
    <x v="1"/>
    <s v="Brazil"/>
    <x v="0"/>
  </r>
  <r>
    <n v="10659"/>
    <s v="QUEEN"/>
    <n v="40"/>
    <n v="7"/>
    <d v="2021-09-05T00:00:00"/>
    <x v="1"/>
    <n v="9"/>
    <n v="1"/>
    <s v="Sunday"/>
    <n v="20210910"/>
    <s v="DHL"/>
    <n v="419.51999967098232"/>
    <n v="18.399999999999999"/>
    <n v="17.479999986290931"/>
    <n v="24"/>
    <n v="5.000000074505806E-2"/>
    <x v="37"/>
    <n v="19"/>
    <n v="11.939905659925371"/>
    <s v="Queen Cozinha"/>
    <s v="Lúcia Carvalho"/>
    <s v="05487-020"/>
    <x v="1"/>
    <s v="Brazil"/>
    <x v="3"/>
  </r>
  <r>
    <n v="10659"/>
    <s v="QUEEN"/>
    <n v="70"/>
    <n v="7"/>
    <d v="2021-09-05T00:00:00"/>
    <x v="1"/>
    <n v="9"/>
    <n v="1"/>
    <s v="Sunday"/>
    <n v="20211015"/>
    <s v="DHL"/>
    <n v="569.99999955296516"/>
    <n v="15"/>
    <n v="14.249999988824129"/>
    <n v="40"/>
    <n v="5.000000074505806E-2"/>
    <x v="30"/>
    <n v="7"/>
    <n v="4.3219663299234155"/>
    <s v="Queen Cozinha"/>
    <s v="Lúcia Carvalho"/>
    <s v="05487-020"/>
    <x v="1"/>
    <s v="Brazil"/>
    <x v="6"/>
  </r>
  <r>
    <n v="10660"/>
    <s v="HUNGC"/>
    <n v="20"/>
    <n v="8"/>
    <d v="2021-09-08T00:00:00"/>
    <x v="1"/>
    <n v="9"/>
    <n v="4"/>
    <s v="Wednesday"/>
    <n v="20210915"/>
    <s v="DHL Express"/>
    <n v="1701"/>
    <n v="81"/>
    <n v="81"/>
    <n v="21"/>
    <n v="0"/>
    <x v="9"/>
    <n v="8"/>
    <n v="57.815472307491099"/>
    <s v="Hungry Coyote Import Store"/>
    <s v="Yoshi Latimer"/>
    <s v="97827"/>
    <x v="1"/>
    <s v="USA"/>
    <x v="5"/>
  </r>
  <r>
    <n v="10661"/>
    <s v="HUNGO"/>
    <n v="39"/>
    <n v="7"/>
    <d v="2021-09-09T00:00:00"/>
    <x v="1"/>
    <n v="9"/>
    <n v="5"/>
    <s v="Thursday"/>
    <n v="20210915"/>
    <s v="UPS"/>
    <n v="43.199999839067459"/>
    <n v="18"/>
    <n v="14.39999994635582"/>
    <n v="3"/>
    <n v="0.20000000298023221"/>
    <x v="13"/>
    <n v="18"/>
    <n v="13.522215154598831"/>
    <s v="Hungry Owl All-Night Grocers"/>
    <s v="Patricia McKenna"/>
    <m/>
    <x v="0"/>
    <s v="Ireland"/>
    <x v="6"/>
  </r>
  <r>
    <n v="10661"/>
    <s v="HUNGO"/>
    <n v="58"/>
    <n v="7"/>
    <d v="2021-09-09T00:00:00"/>
    <x v="1"/>
    <n v="9"/>
    <n v="5"/>
    <s v="Thursday"/>
    <n v="20210918"/>
    <s v="UPS"/>
    <n v="519.39999806508422"/>
    <n v="13.25"/>
    <n v="10.599999960511923"/>
    <n v="49"/>
    <n v="0.20000000298023221"/>
    <x v="64"/>
    <n v="27"/>
    <n v="5.9992715692376155"/>
    <s v="Hungry Owl All-Night Grocers"/>
    <s v="Patricia McKenna"/>
    <m/>
    <x v="0"/>
    <s v="Ireland"/>
    <x v="3"/>
  </r>
  <r>
    <n v="10662"/>
    <s v="LONEP"/>
    <n v="68"/>
    <n v="3"/>
    <d v="2021-09-09T00:00:00"/>
    <x v="1"/>
    <n v="9"/>
    <n v="5"/>
    <s v="Thursday"/>
    <n v="20211003"/>
    <s v="DHL"/>
    <n v="125"/>
    <n v="12.5"/>
    <n v="12.5"/>
    <n v="10"/>
    <n v="0"/>
    <x v="56"/>
    <n v="8"/>
    <n v="9.881917469522989"/>
    <s v="Lonesome Pine Restaurant"/>
    <s v="Fran Wilson"/>
    <s v="97219"/>
    <x v="1"/>
    <s v="USA"/>
    <x v="5"/>
  </r>
  <r>
    <n v="10663"/>
    <s v="BONAP"/>
    <n v="40"/>
    <n v="2"/>
    <d v="2021-09-10T00:00:00"/>
    <x v="1"/>
    <n v="9"/>
    <n v="6"/>
    <s v="Friday"/>
    <n v="20211003"/>
    <s v="DHL"/>
    <n v="524.39999958872795"/>
    <n v="18.399999999999999"/>
    <n v="17.479999986290931"/>
    <n v="30"/>
    <n v="5.000000074505806E-2"/>
    <x v="37"/>
    <n v="19"/>
    <n v="11.939905659925371"/>
    <s v="Bon app'"/>
    <s v="Laurence Lebihan"/>
    <s v="13008"/>
    <x v="0"/>
    <s v="France"/>
    <x v="3"/>
  </r>
  <r>
    <n v="10663"/>
    <s v="BONAP"/>
    <n v="42"/>
    <n v="2"/>
    <d v="2021-09-10T00:00:00"/>
    <x v="1"/>
    <n v="9"/>
    <n v="6"/>
    <s v="Friday"/>
    <n v="20211003"/>
    <s v="DHL"/>
    <n v="398.99999968707561"/>
    <n v="14"/>
    <n v="13.299999989569187"/>
    <n v="30"/>
    <n v="5.000000074505806E-2"/>
    <x v="1"/>
    <n v="20"/>
    <n v="10.762412487567216"/>
    <s v="Bon app'"/>
    <s v="Laurence Lebihan"/>
    <s v="13008"/>
    <x v="0"/>
    <s v="France"/>
    <x v="1"/>
  </r>
  <r>
    <n v="10663"/>
    <s v="BONAP"/>
    <n v="51"/>
    <n v="2"/>
    <d v="2021-09-10T00:00:00"/>
    <x v="1"/>
    <n v="9"/>
    <n v="6"/>
    <s v="Friday"/>
    <n v="20210919"/>
    <s v="DHL"/>
    <n v="1006.9999992102385"/>
    <n v="53"/>
    <n v="50.349999960511923"/>
    <n v="20"/>
    <n v="5.000000074505806E-2"/>
    <x v="4"/>
    <n v="24"/>
    <n v="18.835525116961144"/>
    <s v="Bon app'"/>
    <s v="Laurence Lebihan"/>
    <s v="13008"/>
    <x v="0"/>
    <s v="France"/>
    <x v="2"/>
  </r>
  <r>
    <n v="10664"/>
    <s v="FURIB"/>
    <n v="10"/>
    <n v="1"/>
    <d v="2021-09-10T00:00:00"/>
    <x v="1"/>
    <n v="9"/>
    <n v="6"/>
    <s v="Friday"/>
    <n v="20210919"/>
    <s v="UPS"/>
    <n v="632.39999556541443"/>
    <n v="31"/>
    <n v="26.349999815225601"/>
    <n v="24"/>
    <n v="0.15000000596046451"/>
    <x v="41"/>
    <n v="4"/>
    <n v="11.047328272500083"/>
    <s v="Furia Bacalhau e Frutos do Mar"/>
    <s v="Lino Rodriguez"/>
    <s v="1675"/>
    <x v="0"/>
    <s v="Portugal"/>
    <x v="3"/>
  </r>
  <r>
    <n v="10664"/>
    <s v="FURIB"/>
    <n v="56"/>
    <n v="1"/>
    <d v="2021-09-10T00:00:00"/>
    <x v="1"/>
    <n v="9"/>
    <n v="6"/>
    <s v="Friday"/>
    <n v="20210919"/>
    <s v="UPS"/>
    <n v="387.5999972820282"/>
    <n v="38"/>
    <n v="32.29999977350235"/>
    <n v="12"/>
    <n v="0.15000000596046451"/>
    <x v="33"/>
    <n v="26"/>
    <n v="12.985049050340091"/>
    <s v="Furia Bacalhau e Frutos do Mar"/>
    <s v="Lino Rodriguez"/>
    <s v="1675"/>
    <x v="0"/>
    <s v="Portugal"/>
    <x v="1"/>
  </r>
  <r>
    <n v="10664"/>
    <s v="FURIB"/>
    <n v="65"/>
    <n v="1"/>
    <d v="2021-09-10T00:00:00"/>
    <x v="1"/>
    <n v="9"/>
    <n v="6"/>
    <s v="Friday"/>
    <n v="20210917"/>
    <s v="UPS"/>
    <n v="268.38749811798334"/>
    <n v="21.05"/>
    <n v="17.892499874532223"/>
    <n v="15"/>
    <n v="0.15000000596046451"/>
    <x v="6"/>
    <n v="2"/>
    <n v="12.356901002694999"/>
    <s v="Furia Bacalhau e Frutos do Mar"/>
    <s v="Lino Rodriguez"/>
    <s v="1675"/>
    <x v="0"/>
    <s v="Portugal"/>
    <x v="4"/>
  </r>
  <r>
    <n v="10665"/>
    <s v="LONEP"/>
    <n v="51"/>
    <n v="1"/>
    <d v="2021-09-11T00:00:00"/>
    <x v="1"/>
    <n v="9"/>
    <n v="7"/>
    <s v="Saturday"/>
    <n v="20210917"/>
    <s v="DHL"/>
    <n v="1060"/>
    <n v="53"/>
    <n v="53"/>
    <n v="20"/>
    <n v="0"/>
    <x v="4"/>
    <n v="24"/>
    <n v="18.835525116961144"/>
    <s v="Lonesome Pine Restaurant"/>
    <s v="Fran Wilson"/>
    <s v="97219"/>
    <x v="1"/>
    <s v="USA"/>
    <x v="2"/>
  </r>
  <r>
    <n v="10665"/>
    <s v="LONEP"/>
    <n v="59"/>
    <n v="1"/>
    <d v="2021-09-11T00:00:00"/>
    <x v="1"/>
    <n v="9"/>
    <n v="7"/>
    <s v="Saturday"/>
    <n v="20210917"/>
    <s v="DHL"/>
    <n v="55"/>
    <n v="55"/>
    <n v="55"/>
    <n v="1"/>
    <n v="0"/>
    <x v="21"/>
    <n v="28"/>
    <n v="29.299646906924384"/>
    <s v="Lonesome Pine Restaurant"/>
    <s v="Fran Wilson"/>
    <s v="97219"/>
    <x v="1"/>
    <s v="USA"/>
    <x v="0"/>
  </r>
  <r>
    <n v="10665"/>
    <s v="LONEP"/>
    <n v="76"/>
    <n v="1"/>
    <d v="2021-09-11T00:00:00"/>
    <x v="1"/>
    <n v="9"/>
    <n v="7"/>
    <s v="Saturday"/>
    <n v="20210922"/>
    <s v="DHL"/>
    <n v="180"/>
    <n v="18"/>
    <n v="18"/>
    <n v="10"/>
    <n v="0"/>
    <x v="38"/>
    <n v="23"/>
    <n v="11.35067307451974"/>
    <s v="Lonesome Pine Restaurant"/>
    <s v="Fran Wilson"/>
    <s v="97219"/>
    <x v="1"/>
    <s v="USA"/>
    <x v="6"/>
  </r>
  <r>
    <n v="10666"/>
    <s v="RICSU"/>
    <n v="29"/>
    <n v="7"/>
    <d v="2021-09-12T00:00:00"/>
    <x v="1"/>
    <n v="9"/>
    <n v="1"/>
    <s v="Sunday"/>
    <n v="20210922"/>
    <s v="DHL"/>
    <n v="4456.4400000000005"/>
    <n v="123.79"/>
    <n v="123.79"/>
    <n v="36"/>
    <n v="0"/>
    <x v="39"/>
    <n v="12"/>
    <n v="78.453085124436214"/>
    <s v="Richter Supermarkt"/>
    <s v="Michael Holz"/>
    <s v="1203"/>
    <x v="0"/>
    <s v="Switzerland"/>
    <x v="7"/>
  </r>
  <r>
    <n v="10666"/>
    <s v="RICSU"/>
    <n v="65"/>
    <n v="7"/>
    <d v="2021-09-12T00:00:00"/>
    <x v="1"/>
    <n v="9"/>
    <n v="1"/>
    <s v="Sunday"/>
    <n v="20210919"/>
    <s v="DHL"/>
    <n v="210.5"/>
    <n v="21.05"/>
    <n v="21.05"/>
    <n v="10"/>
    <n v="0"/>
    <x v="6"/>
    <n v="2"/>
    <n v="12.356901002694999"/>
    <s v="Richter Supermarkt"/>
    <s v="Michael Holz"/>
    <s v="1203"/>
    <x v="0"/>
    <s v="Switzerland"/>
    <x v="4"/>
  </r>
  <r>
    <n v="10667"/>
    <s v="ERNSH"/>
    <n v="69"/>
    <n v="7"/>
    <d v="2021-09-12T00:00:00"/>
    <x v="1"/>
    <n v="9"/>
    <n v="1"/>
    <s v="Sunday"/>
    <n v="20210919"/>
    <s v="DHL Express"/>
    <n v="1295.9999951720238"/>
    <n v="36"/>
    <n v="28.799999892711639"/>
    <n v="45"/>
    <n v="0.20000000298023221"/>
    <x v="60"/>
    <n v="15"/>
    <n v="12.894008605174344"/>
    <s v="Ernst Handel"/>
    <s v="Roland Mendel"/>
    <s v="8010"/>
    <x v="0"/>
    <s v="Austria"/>
    <x v="0"/>
  </r>
  <r>
    <n v="10667"/>
    <s v="ERNSH"/>
    <n v="71"/>
    <n v="7"/>
    <d v="2021-09-12T00:00:00"/>
    <x v="1"/>
    <n v="9"/>
    <n v="1"/>
    <s v="Sunday"/>
    <n v="20210923"/>
    <s v="DHL Express"/>
    <n v="240.7999991029501"/>
    <n v="21.5"/>
    <n v="17.199999935925007"/>
    <n v="14"/>
    <n v="0.20000000298023221"/>
    <x v="42"/>
    <n v="15"/>
    <n v="15.813450604529082"/>
    <s v="Ernst Handel"/>
    <s v="Roland Mendel"/>
    <s v="8010"/>
    <x v="0"/>
    <s v="Austria"/>
    <x v="0"/>
  </r>
  <r>
    <n v="10668"/>
    <s v="WANDK"/>
    <n v="31"/>
    <n v="1"/>
    <d v="2021-09-15T00:00:00"/>
    <x v="1"/>
    <n v="9"/>
    <n v="4"/>
    <s v="Wednesday"/>
    <n v="20210923"/>
    <s v="DHL"/>
    <n v="89.999999850988388"/>
    <n v="12.5"/>
    <n v="11.249999981373549"/>
    <n v="8"/>
    <n v="0.10000000149011611"/>
    <x v="12"/>
    <n v="14"/>
    <n v="8.9210025428745876"/>
    <s v="Die Wandernde Kuh"/>
    <s v="Rita Müller"/>
    <s v="70563"/>
    <x v="0"/>
    <s v="Germany"/>
    <x v="0"/>
  </r>
  <r>
    <n v="10668"/>
    <s v="WANDK"/>
    <n v="55"/>
    <n v="1"/>
    <d v="2021-09-15T00:00:00"/>
    <x v="1"/>
    <n v="9"/>
    <n v="4"/>
    <s v="Wednesday"/>
    <n v="20210923"/>
    <s v="DHL"/>
    <n v="86.399999856948853"/>
    <n v="24"/>
    <n v="21.599999964237213"/>
    <n v="4"/>
    <n v="0.10000000149011611"/>
    <x v="16"/>
    <n v="25"/>
    <n v="18.144678468561601"/>
    <s v="Die Wandernde Kuh"/>
    <s v="Rita Müller"/>
    <s v="70563"/>
    <x v="0"/>
    <s v="Germany"/>
    <x v="7"/>
  </r>
  <r>
    <n v="10668"/>
    <s v="WANDK"/>
    <n v="64"/>
    <n v="1"/>
    <d v="2021-09-15T00:00:00"/>
    <x v="1"/>
    <n v="9"/>
    <n v="4"/>
    <s v="Wednesday"/>
    <n v="20210922"/>
    <s v="DHL"/>
    <n v="448.87499925680459"/>
    <n v="33.25"/>
    <n v="29.924999950453639"/>
    <n v="15"/>
    <n v="0.10000000149011611"/>
    <x v="58"/>
    <n v="12"/>
    <n v="21.348702933885775"/>
    <s v="Die Wandernde Kuh"/>
    <s v="Rita Müller"/>
    <s v="70563"/>
    <x v="0"/>
    <s v="Germany"/>
    <x v="1"/>
  </r>
  <r>
    <n v="10669"/>
    <s v="SIMOB"/>
    <n v="36"/>
    <n v="2"/>
    <d v="2021-09-15T00:00:00"/>
    <x v="1"/>
    <n v="9"/>
    <n v="4"/>
    <s v="Wednesday"/>
    <n v="20210918"/>
    <s v="DHL Express"/>
    <n v="570"/>
    <n v="19"/>
    <n v="19"/>
    <n v="30"/>
    <n v="0"/>
    <x v="20"/>
    <n v="17"/>
    <n v="14.515505674132482"/>
    <s v="Simons bistro"/>
    <s v="Jytte Petersen"/>
    <s v="1734"/>
    <x v="0"/>
    <s v="Denmark"/>
    <x v="3"/>
  </r>
  <r>
    <n v="10670"/>
    <s v="FRANK"/>
    <n v="23"/>
    <n v="4"/>
    <d v="2021-09-16T00:00:00"/>
    <x v="1"/>
    <n v="9"/>
    <n v="5"/>
    <s v="Thursday"/>
    <n v="20210918"/>
    <s v="DHL Express"/>
    <n v="288"/>
    <n v="9"/>
    <n v="9"/>
    <n v="32"/>
    <n v="0"/>
    <x v="70"/>
    <n v="9"/>
    <n v="5.2140991742329925"/>
    <s v="Frankenversand"/>
    <s v="Peter Franken"/>
    <s v="80805"/>
    <x v="0"/>
    <s v="Germany"/>
    <x v="1"/>
  </r>
  <r>
    <n v="10670"/>
    <s v="FRANK"/>
    <n v="46"/>
    <n v="4"/>
    <d v="2021-09-16T00:00:00"/>
    <x v="1"/>
    <n v="9"/>
    <n v="5"/>
    <s v="Thursday"/>
    <n v="20210918"/>
    <s v="DHL Express"/>
    <n v="720"/>
    <n v="12"/>
    <n v="12"/>
    <n v="60"/>
    <n v="0"/>
    <x v="54"/>
    <n v="21"/>
    <n v="5.504627786254181"/>
    <s v="Frankenversand"/>
    <s v="Peter Franken"/>
    <s v="80805"/>
    <x v="0"/>
    <s v="Germany"/>
    <x v="3"/>
  </r>
  <r>
    <n v="10670"/>
    <s v="FRANK"/>
    <n v="67"/>
    <n v="4"/>
    <d v="2021-09-16T00:00:00"/>
    <x v="1"/>
    <n v="9"/>
    <n v="5"/>
    <s v="Thursday"/>
    <n v="20210918"/>
    <s v="DHL Express"/>
    <n v="350"/>
    <n v="14"/>
    <n v="14"/>
    <n v="25"/>
    <n v="0"/>
    <x v="51"/>
    <n v="16"/>
    <n v="8.0791143090423496"/>
    <s v="Frankenversand"/>
    <s v="Peter Franken"/>
    <s v="80805"/>
    <x v="0"/>
    <s v="Germany"/>
    <x v="6"/>
  </r>
  <r>
    <n v="10670"/>
    <s v="FRANK"/>
    <n v="73"/>
    <n v="4"/>
    <d v="2021-09-16T00:00:00"/>
    <x v="1"/>
    <n v="9"/>
    <n v="5"/>
    <s v="Thursday"/>
    <n v="20210918"/>
    <s v="DHL Express"/>
    <n v="750"/>
    <n v="15"/>
    <n v="15"/>
    <n v="50"/>
    <n v="0"/>
    <x v="47"/>
    <n v="17"/>
    <n v="4.6045134272414314"/>
    <s v="Frankenversand"/>
    <s v="Peter Franken"/>
    <s v="80805"/>
    <x v="0"/>
    <s v="Germany"/>
    <x v="3"/>
  </r>
  <r>
    <n v="10670"/>
    <s v="FRANK"/>
    <n v="75"/>
    <n v="4"/>
    <d v="2021-09-16T00:00:00"/>
    <x v="1"/>
    <n v="9"/>
    <n v="5"/>
    <s v="Thursday"/>
    <n v="20210924"/>
    <s v="DHL Express"/>
    <n v="193.75"/>
    <n v="7.75"/>
    <n v="7.75"/>
    <n v="25"/>
    <n v="0"/>
    <x v="48"/>
    <n v="12"/>
    <n v="3.8495729671919596"/>
    <s v="Frankenversand"/>
    <s v="Peter Franken"/>
    <s v="80805"/>
    <x v="0"/>
    <s v="Germany"/>
    <x v="6"/>
  </r>
  <r>
    <n v="10671"/>
    <s v="FRANR"/>
    <n v="16"/>
    <n v="1"/>
    <d v="2021-09-17T00:00:00"/>
    <x v="1"/>
    <n v="9"/>
    <n v="6"/>
    <s v="Friday"/>
    <n v="20210924"/>
    <s v="DHL Express"/>
    <n v="174.5"/>
    <n v="17.45"/>
    <n v="17.45"/>
    <n v="10"/>
    <n v="0"/>
    <x v="19"/>
    <n v="7"/>
    <n v="12.75283918323947"/>
    <s v="France restauration"/>
    <s v="Carine Schmitt"/>
    <s v="44000"/>
    <x v="0"/>
    <s v="France"/>
    <x v="5"/>
  </r>
  <r>
    <n v="10671"/>
    <s v="FRANR"/>
    <n v="62"/>
    <n v="1"/>
    <d v="2021-09-17T00:00:00"/>
    <x v="1"/>
    <n v="9"/>
    <n v="6"/>
    <s v="Friday"/>
    <n v="20210924"/>
    <s v="DHL Express"/>
    <n v="493"/>
    <n v="49.3"/>
    <n v="49.3"/>
    <n v="10"/>
    <n v="0"/>
    <x v="29"/>
    <n v="29"/>
    <n v="34.868075459270003"/>
    <s v="France restauration"/>
    <s v="Carine Schmitt"/>
    <s v="44000"/>
    <x v="0"/>
    <s v="France"/>
    <x v="5"/>
  </r>
  <r>
    <n v="10671"/>
    <s v="FRANR"/>
    <n v="65"/>
    <n v="1"/>
    <d v="2021-09-17T00:00:00"/>
    <x v="1"/>
    <n v="9"/>
    <n v="6"/>
    <s v="Friday"/>
    <n v="20210926"/>
    <s v="DHL Express"/>
    <n v="252.60000000000002"/>
    <n v="21.05"/>
    <n v="21.05"/>
    <n v="12"/>
    <n v="0"/>
    <x v="6"/>
    <n v="2"/>
    <n v="12.356901002694999"/>
    <s v="France restauration"/>
    <s v="Carine Schmitt"/>
    <s v="44000"/>
    <x v="0"/>
    <s v="France"/>
    <x v="4"/>
  </r>
  <r>
    <n v="10672"/>
    <s v="BERGS"/>
    <n v="38"/>
    <n v="9"/>
    <d v="2021-09-17T00:00:00"/>
    <x v="1"/>
    <n v="9"/>
    <n v="6"/>
    <s v="Friday"/>
    <n v="20210926"/>
    <s v="DHL"/>
    <n v="3557.249994110316"/>
    <n v="263.5"/>
    <n v="237.1499996073544"/>
    <n v="15"/>
    <n v="0.10000000149011611"/>
    <x v="67"/>
    <n v="18"/>
    <n v="194.17724636053271"/>
    <s v="Berglunds snabbköp"/>
    <s v="Christina Berglund"/>
    <s v="S-958 22"/>
    <x v="0"/>
    <s v="Sweden"/>
    <x v="6"/>
  </r>
  <r>
    <n v="10672"/>
    <s v="BERGS"/>
    <n v="71"/>
    <n v="9"/>
    <d v="2021-09-17T00:00:00"/>
    <x v="1"/>
    <n v="9"/>
    <n v="6"/>
    <s v="Friday"/>
    <n v="20210919"/>
    <s v="DHL"/>
    <n v="258"/>
    <n v="21.5"/>
    <n v="21.5"/>
    <n v="12"/>
    <n v="0"/>
    <x v="42"/>
    <n v="15"/>
    <n v="15.813450604529082"/>
    <s v="Berglunds snabbköp"/>
    <s v="Christina Berglund"/>
    <s v="S-958 22"/>
    <x v="0"/>
    <s v="Sweden"/>
    <x v="0"/>
  </r>
  <r>
    <n v="10673"/>
    <s v="WILMK"/>
    <n v="16"/>
    <n v="2"/>
    <d v="2021-09-18T00:00:00"/>
    <x v="1"/>
    <n v="9"/>
    <n v="7"/>
    <s v="Saturday"/>
    <n v="20210919"/>
    <s v="DHL Express"/>
    <n v="52.349999999999994"/>
    <n v="17.45"/>
    <n v="17.45"/>
    <n v="3"/>
    <n v="0"/>
    <x v="19"/>
    <n v="7"/>
    <n v="12.75283918323947"/>
    <s v="Wilman Kala"/>
    <s v="Matti Karttunen"/>
    <s v="21240"/>
    <x v="0"/>
    <s v="Finland"/>
    <x v="5"/>
  </r>
  <r>
    <n v="10673"/>
    <s v="WILMK"/>
    <n v="42"/>
    <n v="2"/>
    <d v="2021-09-18T00:00:00"/>
    <x v="1"/>
    <n v="9"/>
    <n v="7"/>
    <s v="Saturday"/>
    <n v="20210919"/>
    <s v="DHL Express"/>
    <n v="84"/>
    <n v="14"/>
    <n v="14"/>
    <n v="6"/>
    <n v="0"/>
    <x v="1"/>
    <n v="20"/>
    <n v="10.762412487567216"/>
    <s v="Wilman Kala"/>
    <s v="Matti Karttunen"/>
    <s v="21240"/>
    <x v="0"/>
    <s v="Finland"/>
    <x v="1"/>
  </r>
  <r>
    <n v="10673"/>
    <s v="WILMK"/>
    <n v="43"/>
    <n v="2"/>
    <d v="2021-09-18T00:00:00"/>
    <x v="1"/>
    <n v="9"/>
    <n v="7"/>
    <s v="Saturday"/>
    <n v="20210930"/>
    <s v="DHL Express"/>
    <n v="276"/>
    <n v="46"/>
    <n v="46"/>
    <n v="6"/>
    <n v="0"/>
    <x v="40"/>
    <n v="20"/>
    <n v="33.719701744549674"/>
    <s v="Wilman Kala"/>
    <s v="Matti Karttunen"/>
    <s v="21240"/>
    <x v="0"/>
    <s v="Finland"/>
    <x v="6"/>
  </r>
  <r>
    <n v="10674"/>
    <s v="ISLAT"/>
    <n v="23"/>
    <n v="4"/>
    <d v="2021-09-18T00:00:00"/>
    <x v="1"/>
    <n v="9"/>
    <n v="7"/>
    <s v="Saturday"/>
    <n v="20210923"/>
    <s v="DHL"/>
    <n v="45"/>
    <n v="9"/>
    <n v="9"/>
    <n v="5"/>
    <n v="0"/>
    <x v="70"/>
    <n v="9"/>
    <n v="5.2140991742329925"/>
    <s v="Island Trading"/>
    <s v="Helen Bennett"/>
    <s v="PO31 7PJ"/>
    <x v="0"/>
    <s v="UK"/>
    <x v="1"/>
  </r>
  <r>
    <n v="10675"/>
    <s v="FRANK"/>
    <n v="14"/>
    <n v="5"/>
    <d v="2021-09-19T00:00:00"/>
    <x v="1"/>
    <n v="9"/>
    <n v="1"/>
    <s v="Sunday"/>
    <n v="20210923"/>
    <s v="DHL"/>
    <n v="697.5"/>
    <n v="23.25"/>
    <n v="23.25"/>
    <n v="30"/>
    <n v="0"/>
    <x v="3"/>
    <n v="6"/>
    <n v="19.281771520737859"/>
    <s v="Frankenversand"/>
    <s v="Peter Franken"/>
    <s v="80805"/>
    <x v="0"/>
    <s v="Germany"/>
    <x v="2"/>
  </r>
  <r>
    <n v="10675"/>
    <s v="FRANK"/>
    <n v="53"/>
    <n v="5"/>
    <d v="2021-09-19T00:00:00"/>
    <x v="1"/>
    <n v="9"/>
    <n v="1"/>
    <s v="Sunday"/>
    <n v="20210923"/>
    <s v="DHL"/>
    <n v="328"/>
    <n v="32.799999999999997"/>
    <n v="32.799999999999997"/>
    <n v="10"/>
    <n v="0"/>
    <x v="22"/>
    <n v="24"/>
    <n v="11.283141843590998"/>
    <s v="Frankenversand"/>
    <s v="Peter Franken"/>
    <s v="80805"/>
    <x v="0"/>
    <s v="Germany"/>
    <x v="7"/>
  </r>
  <r>
    <n v="10675"/>
    <s v="FRANK"/>
    <n v="58"/>
    <n v="5"/>
    <d v="2021-09-19T00:00:00"/>
    <x v="1"/>
    <n v="9"/>
    <n v="1"/>
    <s v="Sunday"/>
    <n v="20210929"/>
    <s v="DHL"/>
    <n v="397.5"/>
    <n v="13.25"/>
    <n v="13.25"/>
    <n v="30"/>
    <n v="0"/>
    <x v="64"/>
    <n v="27"/>
    <n v="5.9992715692376155"/>
    <s v="Frankenversand"/>
    <s v="Peter Franken"/>
    <s v="80805"/>
    <x v="0"/>
    <s v="Germany"/>
    <x v="3"/>
  </r>
  <r>
    <n v="10676"/>
    <s v="TORTU"/>
    <n v="10"/>
    <n v="2"/>
    <d v="2021-09-22T00:00:00"/>
    <x v="1"/>
    <n v="9"/>
    <n v="4"/>
    <s v="Wednesday"/>
    <n v="20210929"/>
    <s v="DHL"/>
    <n v="62"/>
    <n v="31"/>
    <n v="31"/>
    <n v="2"/>
    <n v="0"/>
    <x v="41"/>
    <n v="4"/>
    <n v="11.047328272500083"/>
    <s v="Tortuga Restaurante"/>
    <s v="Miguel Angel Paolino"/>
    <s v="05033"/>
    <x v="1"/>
    <s v="Mexico"/>
    <x v="3"/>
  </r>
  <r>
    <n v="10676"/>
    <s v="TORTU"/>
    <n v="19"/>
    <n v="2"/>
    <d v="2021-09-22T00:00:00"/>
    <x v="1"/>
    <n v="9"/>
    <n v="4"/>
    <s v="Wednesday"/>
    <n v="20210929"/>
    <s v="DHL"/>
    <n v="64.399999999999991"/>
    <n v="9.1999999999999993"/>
    <n v="9.1999999999999993"/>
    <n v="7"/>
    <n v="0"/>
    <x v="49"/>
    <n v="8"/>
    <n v="7.994614939930428"/>
    <s v="Tortuga Restaurante"/>
    <s v="Miguel Angel Paolino"/>
    <s v="05033"/>
    <x v="1"/>
    <s v="Mexico"/>
    <x v="5"/>
  </r>
  <r>
    <n v="10676"/>
    <s v="TORTU"/>
    <n v="44"/>
    <n v="2"/>
    <d v="2021-09-22T00:00:00"/>
    <x v="1"/>
    <n v="9"/>
    <n v="4"/>
    <s v="Wednesday"/>
    <n v="20210926"/>
    <s v="DHL"/>
    <n v="408.45"/>
    <n v="19.45"/>
    <n v="19.45"/>
    <n v="21"/>
    <n v="0"/>
    <x v="45"/>
    <n v="20"/>
    <n v="10.842050263532254"/>
    <s v="Tortuga Restaurante"/>
    <s v="Miguel Angel Paolino"/>
    <s v="05033"/>
    <x v="1"/>
    <s v="Mexico"/>
    <x v="4"/>
  </r>
  <r>
    <n v="10677"/>
    <s v="ANTON"/>
    <n v="26"/>
    <n v="1"/>
    <d v="2021-09-22T00:00:00"/>
    <x v="1"/>
    <n v="9"/>
    <n v="4"/>
    <s v="Wednesday"/>
    <n v="20210926"/>
    <s v="UPS"/>
    <n v="796.36499441564081"/>
    <n v="31.23"/>
    <n v="26.545499813854693"/>
    <n v="30"/>
    <n v="0.15000000596046451"/>
    <x v="68"/>
    <n v="11"/>
    <n v="12.929370209027901"/>
    <s v="Antonio Moreno Taquería"/>
    <s v="Antonio Moreno"/>
    <s v="05023"/>
    <x v="1"/>
    <s v="Mexico"/>
    <x v="5"/>
  </r>
  <r>
    <n v="10677"/>
    <s v="ANTON"/>
    <n v="33"/>
    <n v="1"/>
    <d v="2021-09-22T00:00:00"/>
    <x v="1"/>
    <n v="9"/>
    <n v="4"/>
    <s v="Wednesday"/>
    <n v="20211016"/>
    <s v="UPS"/>
    <n v="16.99999988079071"/>
    <n v="2.5"/>
    <n v="2.1249999850988388"/>
    <n v="8"/>
    <n v="0.15000000596046451"/>
    <x v="10"/>
    <n v="15"/>
    <n v="1.3985746153494198"/>
    <s v="Antonio Moreno Taquería"/>
    <s v="Antonio Moreno"/>
    <s v="05023"/>
    <x v="1"/>
    <s v="Mexico"/>
    <x v="0"/>
  </r>
  <r>
    <n v="10678"/>
    <s v="SAVEA"/>
    <n v="12"/>
    <n v="7"/>
    <d v="2021-09-23T00:00:00"/>
    <x v="1"/>
    <n v="9"/>
    <n v="5"/>
    <s v="Thursday"/>
    <n v="20211016"/>
    <s v="UPS"/>
    <n v="3800"/>
    <n v="38"/>
    <n v="38"/>
    <n v="100"/>
    <n v="0"/>
    <x v="36"/>
    <n v="5"/>
    <n v="30.407974809079235"/>
    <s v="Save-a-lot Markets"/>
    <s v="Jose Pavarotti"/>
    <s v="83720"/>
    <x v="1"/>
    <s v="USA"/>
    <x v="0"/>
  </r>
  <r>
    <n v="10678"/>
    <s v="SAVEA"/>
    <n v="33"/>
    <n v="7"/>
    <d v="2021-09-23T00:00:00"/>
    <x v="1"/>
    <n v="9"/>
    <n v="5"/>
    <s v="Thursday"/>
    <n v="20211016"/>
    <s v="UPS"/>
    <n v="75"/>
    <n v="2.5"/>
    <n v="2.5"/>
    <n v="30"/>
    <n v="0"/>
    <x v="10"/>
    <n v="15"/>
    <n v="1.3985746153494198"/>
    <s v="Save-a-lot Markets"/>
    <s v="Jose Pavarotti"/>
    <s v="83720"/>
    <x v="1"/>
    <s v="USA"/>
    <x v="0"/>
  </r>
  <r>
    <n v="10678"/>
    <s v="SAVEA"/>
    <n v="41"/>
    <n v="7"/>
    <d v="2021-09-23T00:00:00"/>
    <x v="1"/>
    <n v="9"/>
    <n v="5"/>
    <s v="Thursday"/>
    <n v="20211016"/>
    <s v="UPS"/>
    <n v="1158"/>
    <n v="9.65"/>
    <n v="9.65"/>
    <n v="120"/>
    <n v="0"/>
    <x v="5"/>
    <n v="19"/>
    <n v="6.0463867884479576"/>
    <s v="Save-a-lot Markets"/>
    <s v="Jose Pavarotti"/>
    <s v="83720"/>
    <x v="1"/>
    <s v="USA"/>
    <x v="3"/>
  </r>
  <r>
    <n v="10678"/>
    <s v="SAVEA"/>
    <n v="54"/>
    <n v="7"/>
    <d v="2021-09-23T00:00:00"/>
    <x v="1"/>
    <n v="9"/>
    <n v="5"/>
    <s v="Thursday"/>
    <n v="20210930"/>
    <s v="UPS"/>
    <n v="223.5"/>
    <n v="7.45"/>
    <n v="7.45"/>
    <n v="30"/>
    <n v="0"/>
    <x v="55"/>
    <n v="25"/>
    <n v="5.7031720626915998"/>
    <s v="Save-a-lot Markets"/>
    <s v="Jose Pavarotti"/>
    <s v="83720"/>
    <x v="1"/>
    <s v="USA"/>
    <x v="7"/>
  </r>
  <r>
    <n v="10679"/>
    <s v="BLONP"/>
    <n v="59"/>
    <n v="8"/>
    <d v="2021-09-23T00:00:00"/>
    <x v="1"/>
    <n v="9"/>
    <n v="5"/>
    <s v="Thursday"/>
    <n v="20210926"/>
    <s v="UPS"/>
    <n v="660"/>
    <n v="55"/>
    <n v="55"/>
    <n v="12"/>
    <n v="0"/>
    <x v="21"/>
    <n v="28"/>
    <n v="29.299646906924384"/>
    <s v="Blondesddsl père et fils"/>
    <s v="Frédérique Citeaux"/>
    <s v="67000"/>
    <x v="0"/>
    <s v="France"/>
    <x v="0"/>
  </r>
  <r>
    <n v="10680"/>
    <s v="OLDWO"/>
    <n v="16"/>
    <n v="1"/>
    <d v="2021-09-24T00:00:00"/>
    <x v="1"/>
    <n v="9"/>
    <n v="6"/>
    <s v="Friday"/>
    <n v="20210926"/>
    <s v="DHL Express"/>
    <n v="654.37499999999989"/>
    <n v="17.45"/>
    <n v="13.087499999999999"/>
    <n v="50"/>
    <n v="0.25"/>
    <x v="19"/>
    <n v="7"/>
    <n v="12.75283918323947"/>
    <s v="Old World Delicatessen"/>
    <s v="Rene Phillips"/>
    <s v="99508"/>
    <x v="1"/>
    <s v="USA"/>
    <x v="5"/>
  </r>
  <r>
    <n v="10680"/>
    <s v="OLDWO"/>
    <n v="31"/>
    <n v="1"/>
    <d v="2021-09-24T00:00:00"/>
    <x v="1"/>
    <n v="9"/>
    <n v="6"/>
    <s v="Friday"/>
    <n v="20210926"/>
    <s v="DHL Express"/>
    <n v="187.5"/>
    <n v="12.5"/>
    <n v="9.375"/>
    <n v="20"/>
    <n v="0.25"/>
    <x v="12"/>
    <n v="14"/>
    <n v="8.9210025428745876"/>
    <s v="Old World Delicatessen"/>
    <s v="Rene Phillips"/>
    <s v="99508"/>
    <x v="1"/>
    <s v="USA"/>
    <x v="0"/>
  </r>
  <r>
    <n v="10680"/>
    <s v="OLDWO"/>
    <n v="42"/>
    <n v="1"/>
    <d v="2021-09-24T00:00:00"/>
    <x v="1"/>
    <n v="9"/>
    <n v="6"/>
    <s v="Friday"/>
    <n v="20210930"/>
    <s v="DHL Express"/>
    <n v="420"/>
    <n v="14"/>
    <n v="10.5"/>
    <n v="40"/>
    <n v="0.25"/>
    <x v="1"/>
    <n v="20"/>
    <n v="10.762412487567216"/>
    <s v="Old World Delicatessen"/>
    <s v="Rene Phillips"/>
    <s v="99508"/>
    <x v="1"/>
    <s v="USA"/>
    <x v="1"/>
  </r>
  <r>
    <n v="10681"/>
    <s v="GREAL"/>
    <n v="19"/>
    <n v="3"/>
    <d v="2021-09-25T00:00:00"/>
    <x v="1"/>
    <n v="9"/>
    <n v="7"/>
    <s v="Saturday"/>
    <n v="20210930"/>
    <s v="UPS"/>
    <n v="248.39999958872795"/>
    <n v="9.1999999999999993"/>
    <n v="8.2799999862909317"/>
    <n v="30"/>
    <n v="0.10000000149011611"/>
    <x v="49"/>
    <n v="8"/>
    <n v="7.994614939930428"/>
    <s v="Great Lakes Food Market"/>
    <s v="Howard Snyder"/>
    <s v="97403"/>
    <x v="1"/>
    <s v="USA"/>
    <x v="5"/>
  </r>
  <r>
    <n v="10681"/>
    <s v="GREAL"/>
    <n v="21"/>
    <n v="3"/>
    <d v="2021-09-25T00:00:00"/>
    <x v="1"/>
    <n v="9"/>
    <n v="7"/>
    <s v="Saturday"/>
    <n v="20210930"/>
    <s v="UPS"/>
    <n v="107.99999982118607"/>
    <n v="10"/>
    <n v="8.9999999850988388"/>
    <n v="12"/>
    <n v="0.10000000149011611"/>
    <x v="27"/>
    <n v="8"/>
    <n v="8.5451596278118238"/>
    <s v="Great Lakes Food Market"/>
    <s v="Howard Snyder"/>
    <s v="97403"/>
    <x v="1"/>
    <s v="USA"/>
    <x v="5"/>
  </r>
  <r>
    <n v="10681"/>
    <s v="GREAL"/>
    <n v="64"/>
    <n v="3"/>
    <d v="2021-09-25T00:00:00"/>
    <x v="1"/>
    <n v="9"/>
    <n v="7"/>
    <s v="Saturday"/>
    <n v="20211001"/>
    <s v="UPS"/>
    <n v="931"/>
    <n v="33.25"/>
    <n v="33.25"/>
    <n v="28"/>
    <n v="0"/>
    <x v="58"/>
    <n v="12"/>
    <n v="21.348702933885775"/>
    <s v="Great Lakes Food Market"/>
    <s v="Howard Snyder"/>
    <s v="97403"/>
    <x v="1"/>
    <s v="USA"/>
    <x v="1"/>
  </r>
  <r>
    <n v="10682"/>
    <s v="ANTON"/>
    <n v="33"/>
    <n v="3"/>
    <d v="2021-09-25T00:00:00"/>
    <x v="1"/>
    <n v="9"/>
    <n v="7"/>
    <s v="Saturday"/>
    <n v="20211001"/>
    <s v="DHL"/>
    <n v="75"/>
    <n v="2.5"/>
    <n v="2.5"/>
    <n v="30"/>
    <n v="0"/>
    <x v="10"/>
    <n v="15"/>
    <n v="1.3985746153494198"/>
    <s v="Antonio Moreno Taquería"/>
    <s v="Antonio Moreno"/>
    <s v="05023"/>
    <x v="1"/>
    <s v="Mexico"/>
    <x v="0"/>
  </r>
  <r>
    <n v="10682"/>
    <s v="ANTON"/>
    <n v="66"/>
    <n v="3"/>
    <d v="2021-09-25T00:00:00"/>
    <x v="1"/>
    <n v="9"/>
    <n v="7"/>
    <s v="Saturday"/>
    <n v="20211001"/>
    <s v="DHL"/>
    <n v="68"/>
    <n v="17"/>
    <n v="17"/>
    <n v="4"/>
    <n v="0"/>
    <x v="61"/>
    <n v="2"/>
    <n v="4.7723602845439919"/>
    <s v="Antonio Moreno Taquería"/>
    <s v="Antonio Moreno"/>
    <s v="05023"/>
    <x v="1"/>
    <s v="Mexico"/>
    <x v="4"/>
  </r>
  <r>
    <n v="10682"/>
    <s v="ANTON"/>
    <n v="75"/>
    <n v="3"/>
    <d v="2021-09-25T00:00:00"/>
    <x v="1"/>
    <n v="9"/>
    <n v="7"/>
    <s v="Saturday"/>
    <n v="20211001"/>
    <s v="DHL"/>
    <n v="232.5"/>
    <n v="7.75"/>
    <n v="7.75"/>
    <n v="30"/>
    <n v="0"/>
    <x v="48"/>
    <n v="12"/>
    <n v="3.8495729671919596"/>
    <s v="Antonio Moreno Taquería"/>
    <s v="Antonio Moreno"/>
    <s v="05023"/>
    <x v="1"/>
    <s v="Mexico"/>
    <x v="6"/>
  </r>
  <r>
    <n v="10683"/>
    <s v="DUMON"/>
    <n v="52"/>
    <n v="2"/>
    <d v="2021-09-26T00:00:00"/>
    <x v="1"/>
    <n v="9"/>
    <n v="1"/>
    <s v="Sunday"/>
    <n v="20210930"/>
    <s v="DHL Express"/>
    <n v="63"/>
    <n v="7"/>
    <n v="7"/>
    <n v="9"/>
    <n v="0"/>
    <x v="65"/>
    <n v="24"/>
    <n v="2.7531089859539"/>
    <s v="Du monde entier"/>
    <s v="Janine Labrune"/>
    <s v="44000"/>
    <x v="0"/>
    <s v="France"/>
    <x v="1"/>
  </r>
  <r>
    <n v="10684"/>
    <s v="OTTIK"/>
    <n v="40"/>
    <n v="3"/>
    <d v="2021-09-26T00:00:00"/>
    <x v="1"/>
    <n v="9"/>
    <n v="1"/>
    <s v="Sunday"/>
    <n v="20210930"/>
    <s v="DHL Express"/>
    <n v="368"/>
    <n v="18.399999999999999"/>
    <n v="18.399999999999999"/>
    <n v="20"/>
    <n v="0"/>
    <x v="37"/>
    <n v="19"/>
    <n v="11.939905659925371"/>
    <s v="Ottilies Käseladen"/>
    <s v="Henriette Pfalzheim"/>
    <s v="50739"/>
    <x v="0"/>
    <s v="Germany"/>
    <x v="3"/>
  </r>
  <r>
    <n v="10684"/>
    <s v="OTTIK"/>
    <n v="47"/>
    <n v="3"/>
    <d v="2021-09-26T00:00:00"/>
    <x v="1"/>
    <n v="9"/>
    <n v="1"/>
    <s v="Sunday"/>
    <n v="20210930"/>
    <s v="DHL Express"/>
    <n v="380"/>
    <n v="9.5"/>
    <n v="9.5"/>
    <n v="40"/>
    <n v="0"/>
    <x v="69"/>
    <n v="22"/>
    <n v="6.92246398648025"/>
    <s v="Ottilies Käseladen"/>
    <s v="Henriette Pfalzheim"/>
    <s v="50739"/>
    <x v="0"/>
    <s v="Germany"/>
    <x v="5"/>
  </r>
  <r>
    <n v="10684"/>
    <s v="OTTIK"/>
    <n v="60"/>
    <n v="3"/>
    <d v="2021-09-26T00:00:00"/>
    <x v="1"/>
    <n v="9"/>
    <n v="1"/>
    <s v="Sunday"/>
    <n v="20211003"/>
    <s v="DHL Express"/>
    <n v="1020"/>
    <n v="34"/>
    <n v="34"/>
    <n v="30"/>
    <n v="0"/>
    <x v="11"/>
    <n v="28"/>
    <n v="17.186056815854748"/>
    <s v="Ottilies Käseladen"/>
    <s v="Henriette Pfalzheim"/>
    <s v="50739"/>
    <x v="0"/>
    <s v="Germany"/>
    <x v="0"/>
  </r>
  <r>
    <n v="10685"/>
    <s v="GOURL"/>
    <n v="10"/>
    <n v="4"/>
    <d v="2021-09-29T00:00:00"/>
    <x v="1"/>
    <n v="9"/>
    <n v="4"/>
    <s v="Wednesday"/>
    <n v="20211003"/>
    <s v="DHL"/>
    <n v="620"/>
    <n v="31"/>
    <n v="31"/>
    <n v="20"/>
    <n v="0"/>
    <x v="41"/>
    <n v="4"/>
    <n v="11.047328272500083"/>
    <s v="Gourmet Lanchonetes"/>
    <s v="André Fonseca"/>
    <s v="04876-786"/>
    <x v="1"/>
    <s v="Brazil"/>
    <x v="3"/>
  </r>
  <r>
    <n v="10685"/>
    <s v="GOURL"/>
    <n v="41"/>
    <n v="4"/>
    <d v="2021-09-29T00:00:00"/>
    <x v="1"/>
    <n v="9"/>
    <n v="4"/>
    <s v="Wednesday"/>
    <n v="20211003"/>
    <s v="DHL"/>
    <n v="38.6"/>
    <n v="9.65"/>
    <n v="9.65"/>
    <n v="4"/>
    <n v="0"/>
    <x v="5"/>
    <n v="19"/>
    <n v="6.0463867884479576"/>
    <s v="Gourmet Lanchonetes"/>
    <s v="André Fonseca"/>
    <s v="04876-786"/>
    <x v="1"/>
    <s v="Brazil"/>
    <x v="3"/>
  </r>
  <r>
    <n v="10685"/>
    <s v="GOURL"/>
    <n v="47"/>
    <n v="4"/>
    <d v="2021-09-29T00:00:00"/>
    <x v="1"/>
    <n v="9"/>
    <n v="4"/>
    <s v="Wednesday"/>
    <n v="20211008"/>
    <s v="DHL"/>
    <n v="142.5"/>
    <n v="9.5"/>
    <n v="9.5"/>
    <n v="15"/>
    <n v="0"/>
    <x v="69"/>
    <n v="22"/>
    <n v="6.92246398648025"/>
    <s v="Gourmet Lanchonetes"/>
    <s v="André Fonseca"/>
    <s v="04876-786"/>
    <x v="1"/>
    <s v="Brazil"/>
    <x v="5"/>
  </r>
  <r>
    <n v="10686"/>
    <s v="PICCO"/>
    <n v="17"/>
    <n v="2"/>
    <d v="2021-09-30T00:00:00"/>
    <x v="1"/>
    <n v="9"/>
    <n v="5"/>
    <s v="Thursday"/>
    <n v="20211008"/>
    <s v="DHL Express"/>
    <n v="935.99999651312828"/>
    <n v="39"/>
    <n v="31.199999883770943"/>
    <n v="30"/>
    <n v="0.20000000298023221"/>
    <x v="35"/>
    <n v="7"/>
    <n v="24.774912809223483"/>
    <s v="Piccolo und mehr"/>
    <s v="Georg Pipps"/>
    <s v="5020"/>
    <x v="0"/>
    <s v="Austria"/>
    <x v="7"/>
  </r>
  <r>
    <n v="10686"/>
    <s v="PICCO"/>
    <n v="26"/>
    <n v="2"/>
    <d v="2021-09-30T00:00:00"/>
    <x v="1"/>
    <n v="9"/>
    <n v="5"/>
    <s v="Thursday"/>
    <n v="20211030"/>
    <s v="DHL Express"/>
    <n v="468.45"/>
    <n v="31.23"/>
    <n v="31.23"/>
    <n v="15"/>
    <n v="0"/>
    <x v="68"/>
    <n v="11"/>
    <n v="12.929370209027901"/>
    <s v="Piccolo und mehr"/>
    <s v="Georg Pipps"/>
    <s v="5020"/>
    <x v="0"/>
    <s v="Austria"/>
    <x v="5"/>
  </r>
  <r>
    <n v="10687"/>
    <s v="HUNGO"/>
    <n v="9"/>
    <n v="9"/>
    <d v="2021-09-30T00:00:00"/>
    <x v="1"/>
    <n v="9"/>
    <n v="5"/>
    <s v="Thursday"/>
    <n v="20211030"/>
    <s v="DHL"/>
    <n v="3637.5"/>
    <n v="97"/>
    <n v="72.75"/>
    <n v="50"/>
    <n v="0.25"/>
    <x v="76"/>
    <n v="4"/>
    <n v="50.619422065150324"/>
    <s v="Hungry Owl All-Night Grocers"/>
    <s v="Patricia McKenna"/>
    <m/>
    <x v="0"/>
    <s v="Ireland"/>
    <x v="7"/>
  </r>
  <r>
    <n v="10687"/>
    <s v="HUNGO"/>
    <n v="29"/>
    <n v="9"/>
    <d v="2021-09-30T00:00:00"/>
    <x v="1"/>
    <n v="9"/>
    <n v="5"/>
    <s v="Thursday"/>
    <n v="20211030"/>
    <s v="DHL"/>
    <n v="1237.9000000000001"/>
    <n v="123.79"/>
    <n v="123.79"/>
    <n v="10"/>
    <n v="0"/>
    <x v="39"/>
    <n v="12"/>
    <n v="78.453085124436214"/>
    <s v="Hungry Owl All-Night Grocers"/>
    <s v="Patricia McKenna"/>
    <m/>
    <x v="0"/>
    <s v="Ireland"/>
    <x v="7"/>
  </r>
  <r>
    <n v="10687"/>
    <s v="HUNGO"/>
    <n v="36"/>
    <n v="9"/>
    <d v="2021-09-30T00:00:00"/>
    <x v="1"/>
    <n v="9"/>
    <n v="5"/>
    <s v="Thursday"/>
    <n v="20211007"/>
    <s v="DHL"/>
    <n v="85.5"/>
    <n v="19"/>
    <n v="14.25"/>
    <n v="6"/>
    <n v="0.25"/>
    <x v="20"/>
    <n v="17"/>
    <n v="14.515505674132482"/>
    <s v="Hungry Owl All-Night Grocers"/>
    <s v="Patricia McKenna"/>
    <m/>
    <x v="0"/>
    <s v="Ireland"/>
    <x v="3"/>
  </r>
  <r>
    <n v="10688"/>
    <s v="VAFFE"/>
    <n v="10"/>
    <n v="4"/>
    <d v="2021-10-01T00:00:00"/>
    <x v="1"/>
    <n v="10"/>
    <n v="6"/>
    <s v="Friday"/>
    <n v="20211007"/>
    <s v="DHL"/>
    <n v="502.19999916851521"/>
    <n v="31"/>
    <n v="27.8999999538064"/>
    <n v="18"/>
    <n v="0.10000000149011611"/>
    <x v="41"/>
    <n v="4"/>
    <n v="11.047328272500083"/>
    <s v="Vaffeljernet"/>
    <s v="Palle Ibsen"/>
    <s v="8200"/>
    <x v="0"/>
    <s v="Denmark"/>
    <x v="3"/>
  </r>
  <r>
    <n v="10688"/>
    <s v="VAFFE"/>
    <n v="28"/>
    <n v="4"/>
    <d v="2021-10-01T00:00:00"/>
    <x v="1"/>
    <n v="10"/>
    <n v="6"/>
    <s v="Friday"/>
    <n v="20211007"/>
    <s v="DHL"/>
    <n v="2462.3999959230423"/>
    <n v="45.6"/>
    <n v="41.039999932050705"/>
    <n v="60"/>
    <n v="0.10000000149011611"/>
    <x v="44"/>
    <n v="12"/>
    <n v="23.763027335506571"/>
    <s v="Vaffeljernet"/>
    <s v="Palle Ibsen"/>
    <s v="8200"/>
    <x v="0"/>
    <s v="Denmark"/>
    <x v="2"/>
  </r>
  <r>
    <n v="10688"/>
    <s v="VAFFE"/>
    <n v="34"/>
    <n v="4"/>
    <d v="2021-10-01T00:00:00"/>
    <x v="1"/>
    <n v="10"/>
    <n v="6"/>
    <s v="Friday"/>
    <n v="20211007"/>
    <s v="DHL"/>
    <n v="196"/>
    <n v="14"/>
    <n v="14"/>
    <n v="14"/>
    <n v="0"/>
    <x v="53"/>
    <n v="16"/>
    <n v="9.0738672986425506"/>
    <s v="Vaffeljernet"/>
    <s v="Palle Ibsen"/>
    <s v="8200"/>
    <x v="0"/>
    <s v="Denmark"/>
    <x v="6"/>
  </r>
  <r>
    <n v="10689"/>
    <s v="BERGS"/>
    <n v="1"/>
    <n v="1"/>
    <d v="2021-10-01T00:00:00"/>
    <x v="1"/>
    <n v="10"/>
    <n v="6"/>
    <s v="Friday"/>
    <n v="20211003"/>
    <s v="DHL"/>
    <n v="472.5"/>
    <n v="18"/>
    <n v="13.5"/>
    <n v="35"/>
    <n v="0.25"/>
    <x v="52"/>
    <n v="1"/>
    <n v="9.9412796083453241"/>
    <s v="Berglunds snabbköp"/>
    <s v="Christina Berglund"/>
    <s v="S-958 22"/>
    <x v="0"/>
    <s v="Sweden"/>
    <x v="6"/>
  </r>
  <r>
    <n v="10690"/>
    <s v="HANAR"/>
    <n v="56"/>
    <n v="1"/>
    <d v="2021-10-02T00:00:00"/>
    <x v="1"/>
    <n v="10"/>
    <n v="7"/>
    <s v="Saturday"/>
    <n v="20211003"/>
    <s v="DHL Express"/>
    <n v="570"/>
    <n v="38"/>
    <n v="28.5"/>
    <n v="20"/>
    <n v="0.25"/>
    <x v="33"/>
    <n v="26"/>
    <n v="12.985049050340091"/>
    <s v="Hanari Carnes"/>
    <s v="Mario Pontes"/>
    <s v="05454-876"/>
    <x v="1"/>
    <s v="Brazil"/>
    <x v="1"/>
  </r>
  <r>
    <n v="10690"/>
    <s v="HANAR"/>
    <n v="77"/>
    <n v="1"/>
    <d v="2021-10-02T00:00:00"/>
    <x v="1"/>
    <n v="10"/>
    <n v="7"/>
    <s v="Saturday"/>
    <n v="20211022"/>
    <s v="DHL Express"/>
    <n v="292.5"/>
    <n v="13"/>
    <n v="9.75"/>
    <n v="30"/>
    <n v="0.25"/>
    <x v="23"/>
    <n v="12"/>
    <n v="9.7871799999999993"/>
    <s v="Hanari Carnes"/>
    <s v="Mario Pontes"/>
    <s v="05454-876"/>
    <x v="1"/>
    <s v="Brazil"/>
    <x v="4"/>
  </r>
  <r>
    <n v="10691"/>
    <s v="QUICK"/>
    <n v="1"/>
    <n v="2"/>
    <d v="2021-10-03T00:00:00"/>
    <x v="1"/>
    <n v="10"/>
    <n v="1"/>
    <s v="Sunday"/>
    <n v="20211022"/>
    <s v="DHL"/>
    <n v="540"/>
    <n v="18"/>
    <n v="18"/>
    <n v="30"/>
    <n v="0"/>
    <x v="52"/>
    <n v="1"/>
    <n v="9.9412796083453241"/>
    <s v="QUICK-Stop"/>
    <s v="Horst Kloss"/>
    <s v="01307"/>
    <x v="0"/>
    <s v="Germany"/>
    <x v="6"/>
  </r>
  <r>
    <n v="10691"/>
    <s v="QUICK"/>
    <n v="29"/>
    <n v="2"/>
    <d v="2021-10-03T00:00:00"/>
    <x v="1"/>
    <n v="10"/>
    <n v="1"/>
    <s v="Sunday"/>
    <n v="20211022"/>
    <s v="DHL"/>
    <n v="4951.6000000000004"/>
    <n v="123.79"/>
    <n v="123.79"/>
    <n v="40"/>
    <n v="0"/>
    <x v="39"/>
    <n v="12"/>
    <n v="78.453085124436214"/>
    <s v="QUICK-Stop"/>
    <s v="Horst Kloss"/>
    <s v="01307"/>
    <x v="0"/>
    <s v="Germany"/>
    <x v="7"/>
  </r>
  <r>
    <n v="10691"/>
    <s v="QUICK"/>
    <n v="43"/>
    <n v="2"/>
    <d v="2021-10-03T00:00:00"/>
    <x v="1"/>
    <n v="10"/>
    <n v="1"/>
    <s v="Sunday"/>
    <n v="20211022"/>
    <s v="DHL"/>
    <n v="1840"/>
    <n v="46"/>
    <n v="46"/>
    <n v="40"/>
    <n v="0"/>
    <x v="40"/>
    <n v="20"/>
    <n v="33.719701744549674"/>
    <s v="QUICK-Stop"/>
    <s v="Horst Kloss"/>
    <s v="01307"/>
    <x v="0"/>
    <s v="Germany"/>
    <x v="6"/>
  </r>
  <r>
    <n v="10691"/>
    <s v="QUICK"/>
    <n v="44"/>
    <n v="2"/>
    <d v="2021-10-03T00:00:00"/>
    <x v="1"/>
    <n v="10"/>
    <n v="1"/>
    <s v="Sunday"/>
    <n v="20211022"/>
    <s v="DHL"/>
    <n v="466.79999999999995"/>
    <n v="19.45"/>
    <n v="19.45"/>
    <n v="24"/>
    <n v="0"/>
    <x v="45"/>
    <n v="20"/>
    <n v="10.842050263532254"/>
    <s v="QUICK-Stop"/>
    <s v="Horst Kloss"/>
    <s v="01307"/>
    <x v="0"/>
    <s v="Germany"/>
    <x v="4"/>
  </r>
  <r>
    <n v="10691"/>
    <s v="QUICK"/>
    <n v="62"/>
    <n v="2"/>
    <d v="2021-10-03T00:00:00"/>
    <x v="1"/>
    <n v="10"/>
    <n v="1"/>
    <s v="Sunday"/>
    <n v="20211013"/>
    <s v="DHL"/>
    <n v="2366.3999999999996"/>
    <n v="49.3"/>
    <n v="49.3"/>
    <n v="48"/>
    <n v="0"/>
    <x v="29"/>
    <n v="29"/>
    <n v="34.868075459270003"/>
    <s v="QUICK-Stop"/>
    <s v="Horst Kloss"/>
    <s v="01307"/>
    <x v="0"/>
    <s v="Germany"/>
    <x v="5"/>
  </r>
  <r>
    <n v="10692"/>
    <s v="ALFKI"/>
    <n v="63"/>
    <n v="4"/>
    <d v="2021-10-03T00:00:00"/>
    <x v="1"/>
    <n v="10"/>
    <n v="1"/>
    <s v="Sunday"/>
    <n v="20211010"/>
    <s v="DHL"/>
    <n v="878"/>
    <n v="43.9"/>
    <n v="43.9"/>
    <n v="20"/>
    <n v="0"/>
    <x v="46"/>
    <n v="7"/>
    <n v="26.405205149492534"/>
    <s v="Alfreds Futterkiste"/>
    <s v="Maria Anders"/>
    <s v="12209"/>
    <x v="0"/>
    <s v="Germany"/>
    <x v="4"/>
  </r>
  <r>
    <n v="10693"/>
    <s v="WHITC"/>
    <n v="9"/>
    <n v="3"/>
    <d v="2021-10-06T00:00:00"/>
    <x v="1"/>
    <n v="10"/>
    <n v="4"/>
    <s v="Wednesday"/>
    <n v="20211010"/>
    <s v="UPS"/>
    <n v="582"/>
    <n v="97"/>
    <n v="97"/>
    <n v="6"/>
    <n v="0"/>
    <x v="76"/>
    <n v="4"/>
    <n v="50.619422065150324"/>
    <s v="White Clover Markets"/>
    <s v="Karl Jablonski"/>
    <s v="98128"/>
    <x v="1"/>
    <s v="USA"/>
    <x v="7"/>
  </r>
  <r>
    <n v="10693"/>
    <s v="WHITC"/>
    <n v="54"/>
    <n v="3"/>
    <d v="2021-10-06T00:00:00"/>
    <x v="1"/>
    <n v="10"/>
    <n v="4"/>
    <s v="Wednesday"/>
    <n v="20211010"/>
    <s v="UPS"/>
    <n v="379.94999733567238"/>
    <n v="7.45"/>
    <n v="6.3324999555945398"/>
    <n v="60"/>
    <n v="0.15000000596046451"/>
    <x v="55"/>
    <n v="25"/>
    <n v="5.7031720626915998"/>
    <s v="White Clover Markets"/>
    <s v="Karl Jablonski"/>
    <s v="98128"/>
    <x v="1"/>
    <s v="USA"/>
    <x v="7"/>
  </r>
  <r>
    <n v="10693"/>
    <s v="WHITC"/>
    <n v="69"/>
    <n v="3"/>
    <d v="2021-10-06T00:00:00"/>
    <x v="1"/>
    <n v="10"/>
    <n v="4"/>
    <s v="Wednesday"/>
    <n v="20211010"/>
    <s v="UPS"/>
    <n v="917.99999356269836"/>
    <n v="36"/>
    <n v="30.599999785423279"/>
    <n v="30"/>
    <n v="0.15000000596046451"/>
    <x v="60"/>
    <n v="15"/>
    <n v="12.894008605174344"/>
    <s v="White Clover Markets"/>
    <s v="Karl Jablonski"/>
    <s v="98128"/>
    <x v="1"/>
    <s v="USA"/>
    <x v="0"/>
  </r>
  <r>
    <n v="10693"/>
    <s v="WHITC"/>
    <n v="73"/>
    <n v="3"/>
    <d v="2021-10-06T00:00:00"/>
    <x v="1"/>
    <n v="10"/>
    <n v="4"/>
    <s v="Wednesday"/>
    <n v="20211009"/>
    <s v="UPS"/>
    <n v="191.24999865889549"/>
    <n v="15"/>
    <n v="12.749999910593033"/>
    <n v="15"/>
    <n v="0.15000000596046451"/>
    <x v="47"/>
    <n v="17"/>
    <n v="4.6045134272414314"/>
    <s v="White Clover Markets"/>
    <s v="Karl Jablonski"/>
    <s v="98128"/>
    <x v="1"/>
    <s v="USA"/>
    <x v="3"/>
  </r>
  <r>
    <n v="10694"/>
    <s v="QUICK"/>
    <n v="7"/>
    <n v="8"/>
    <d v="2021-10-06T00:00:00"/>
    <x v="1"/>
    <n v="10"/>
    <n v="4"/>
    <s v="Wednesday"/>
    <n v="20211009"/>
    <s v="UPS"/>
    <n v="2700"/>
    <n v="30"/>
    <n v="30"/>
    <n v="90"/>
    <n v="0"/>
    <x v="32"/>
    <n v="3"/>
    <n v="16.995648153812226"/>
    <s v="QUICK-Stop"/>
    <s v="Horst Kloss"/>
    <s v="01307"/>
    <x v="0"/>
    <s v="Germany"/>
    <x v="2"/>
  </r>
  <r>
    <n v="10694"/>
    <s v="QUICK"/>
    <n v="59"/>
    <n v="8"/>
    <d v="2021-10-06T00:00:00"/>
    <x v="1"/>
    <n v="10"/>
    <n v="4"/>
    <s v="Wednesday"/>
    <n v="20211009"/>
    <s v="UPS"/>
    <n v="1375"/>
    <n v="55"/>
    <n v="55"/>
    <n v="25"/>
    <n v="0"/>
    <x v="21"/>
    <n v="28"/>
    <n v="29.299646906924384"/>
    <s v="QUICK-Stop"/>
    <s v="Horst Kloss"/>
    <s v="01307"/>
    <x v="0"/>
    <s v="Germany"/>
    <x v="0"/>
  </r>
  <r>
    <n v="10694"/>
    <s v="QUICK"/>
    <n v="70"/>
    <n v="8"/>
    <d v="2021-10-06T00:00:00"/>
    <x v="1"/>
    <n v="10"/>
    <n v="4"/>
    <s v="Wednesday"/>
    <n v="20211014"/>
    <s v="UPS"/>
    <n v="750"/>
    <n v="15"/>
    <n v="15"/>
    <n v="50"/>
    <n v="0"/>
    <x v="30"/>
    <n v="7"/>
    <n v="4.3219663299234155"/>
    <s v="QUICK-Stop"/>
    <s v="Horst Kloss"/>
    <s v="01307"/>
    <x v="0"/>
    <s v="Germany"/>
    <x v="6"/>
  </r>
  <r>
    <n v="10695"/>
    <s v="WILMK"/>
    <n v="8"/>
    <n v="7"/>
    <d v="2021-10-07T00:00:00"/>
    <x v="1"/>
    <n v="10"/>
    <n v="5"/>
    <s v="Thursday"/>
    <n v="20211014"/>
    <s v="DHL Express"/>
    <n v="400"/>
    <n v="40"/>
    <n v="40"/>
    <n v="10"/>
    <n v="0"/>
    <x v="71"/>
    <n v="3"/>
    <n v="29.042861179974402"/>
    <s v="Wilman Kala"/>
    <s v="Matti Karttunen"/>
    <s v="21240"/>
    <x v="0"/>
    <s v="Finland"/>
    <x v="4"/>
  </r>
  <r>
    <n v="10695"/>
    <s v="WILMK"/>
    <n v="12"/>
    <n v="7"/>
    <d v="2021-10-07T00:00:00"/>
    <x v="1"/>
    <n v="10"/>
    <n v="5"/>
    <s v="Thursday"/>
    <n v="20211014"/>
    <s v="DHL Express"/>
    <n v="152"/>
    <n v="38"/>
    <n v="38"/>
    <n v="4"/>
    <n v="0"/>
    <x v="36"/>
    <n v="5"/>
    <n v="30.407974809079235"/>
    <s v="Wilman Kala"/>
    <s v="Matti Karttunen"/>
    <s v="21240"/>
    <x v="0"/>
    <s v="Finland"/>
    <x v="0"/>
  </r>
  <r>
    <n v="10695"/>
    <s v="WILMK"/>
    <n v="24"/>
    <n v="7"/>
    <d v="2021-10-07T00:00:00"/>
    <x v="1"/>
    <n v="10"/>
    <n v="5"/>
    <s v="Thursday"/>
    <n v="20211014"/>
    <s v="DHL Express"/>
    <n v="90"/>
    <n v="4.5"/>
    <n v="4.5"/>
    <n v="20"/>
    <n v="0"/>
    <x v="15"/>
    <n v="10"/>
    <n v="2.1230577042655105"/>
    <s v="Wilman Kala"/>
    <s v="Matti Karttunen"/>
    <s v="21240"/>
    <x v="0"/>
    <s v="Finland"/>
    <x v="6"/>
  </r>
  <r>
    <n v="10696"/>
    <s v="WHITC"/>
    <n v="17"/>
    <n v="8"/>
    <d v="2021-10-08T00:00:00"/>
    <x v="1"/>
    <n v="10"/>
    <n v="6"/>
    <s v="Friday"/>
    <n v="20211014"/>
    <s v="UPS"/>
    <n v="780"/>
    <n v="39"/>
    <n v="39"/>
    <n v="20"/>
    <n v="0"/>
    <x v="35"/>
    <n v="7"/>
    <n v="24.774912809223483"/>
    <s v="White Clover Markets"/>
    <s v="Karl Jablonski"/>
    <s v="98128"/>
    <x v="1"/>
    <s v="USA"/>
    <x v="7"/>
  </r>
  <r>
    <n v="10696"/>
    <s v="WHITC"/>
    <n v="46"/>
    <n v="8"/>
    <d v="2021-10-08T00:00:00"/>
    <x v="1"/>
    <n v="10"/>
    <n v="6"/>
    <s v="Friday"/>
    <n v="20211014"/>
    <s v="UPS"/>
    <n v="216"/>
    <n v="12"/>
    <n v="12"/>
    <n v="18"/>
    <n v="0"/>
    <x v="54"/>
    <n v="21"/>
    <n v="5.504627786254181"/>
    <s v="White Clover Markets"/>
    <s v="Karl Jablonski"/>
    <s v="98128"/>
    <x v="1"/>
    <s v="USA"/>
    <x v="3"/>
  </r>
  <r>
    <n v="10697"/>
    <s v="LINOD"/>
    <n v="19"/>
    <n v="3"/>
    <d v="2021-10-08T00:00:00"/>
    <x v="1"/>
    <n v="10"/>
    <n v="6"/>
    <s v="Friday"/>
    <n v="20211014"/>
    <s v="DHL Express"/>
    <n v="48.3"/>
    <n v="9.1999999999999993"/>
    <n v="6.8999999999999995"/>
    <n v="7"/>
    <n v="0.25"/>
    <x v="49"/>
    <n v="8"/>
    <n v="7.994614939930428"/>
    <s v="LINO-Delicateses"/>
    <s v="Felipe Izquierdo"/>
    <s v="4980"/>
    <x v="1"/>
    <s v="Venezuela"/>
    <x v="5"/>
  </r>
  <r>
    <n v="10697"/>
    <s v="LINOD"/>
    <n v="35"/>
    <n v="3"/>
    <d v="2021-10-08T00:00:00"/>
    <x v="1"/>
    <n v="10"/>
    <n v="6"/>
    <s v="Friday"/>
    <n v="20211014"/>
    <s v="DHL Express"/>
    <n v="121.5"/>
    <n v="18"/>
    <n v="13.5"/>
    <n v="9"/>
    <n v="0.25"/>
    <x v="31"/>
    <n v="16"/>
    <n v="11.144616765926688"/>
    <s v="LINO-Delicateses"/>
    <s v="Felipe Izquierdo"/>
    <s v="4980"/>
    <x v="1"/>
    <s v="Venezuela"/>
    <x v="6"/>
  </r>
  <r>
    <n v="10697"/>
    <s v="LINOD"/>
    <n v="58"/>
    <n v="3"/>
    <d v="2021-10-08T00:00:00"/>
    <x v="1"/>
    <n v="10"/>
    <n v="6"/>
    <s v="Friday"/>
    <n v="20211014"/>
    <s v="DHL Express"/>
    <n v="298.125"/>
    <n v="13.25"/>
    <n v="9.9375"/>
    <n v="30"/>
    <n v="0.25"/>
    <x v="64"/>
    <n v="27"/>
    <n v="5.9992715692376155"/>
    <s v="LINO-Delicateses"/>
    <s v="Felipe Izquierdo"/>
    <s v="4980"/>
    <x v="1"/>
    <s v="Venezuela"/>
    <x v="3"/>
  </r>
  <r>
    <n v="10697"/>
    <s v="LINOD"/>
    <n v="70"/>
    <n v="3"/>
    <d v="2021-10-08T00:00:00"/>
    <x v="1"/>
    <n v="10"/>
    <n v="6"/>
    <s v="Friday"/>
    <n v="20211017"/>
    <s v="DHL Express"/>
    <n v="337.5"/>
    <n v="15"/>
    <n v="11.25"/>
    <n v="30"/>
    <n v="0.25"/>
    <x v="30"/>
    <n v="7"/>
    <n v="4.3219663299234155"/>
    <s v="LINO-Delicateses"/>
    <s v="Felipe Izquierdo"/>
    <s v="4980"/>
    <x v="1"/>
    <s v="Venezuela"/>
    <x v="6"/>
  </r>
  <r>
    <n v="10698"/>
    <s v="ERNSH"/>
    <n v="11"/>
    <n v="4"/>
    <d v="2021-10-09T00:00:00"/>
    <x v="1"/>
    <n v="10"/>
    <n v="7"/>
    <s v="Saturday"/>
    <n v="20211017"/>
    <s v="DHL Express"/>
    <n v="315"/>
    <n v="21"/>
    <n v="21"/>
    <n v="15"/>
    <n v="0"/>
    <x v="0"/>
    <n v="5"/>
    <n v="7.3815383533820462"/>
    <s v="Ernst Handel"/>
    <s v="Roland Mendel"/>
    <s v="8010"/>
    <x v="0"/>
    <s v="Austria"/>
    <x v="0"/>
  </r>
  <r>
    <n v="10698"/>
    <s v="ERNSH"/>
    <n v="17"/>
    <n v="4"/>
    <d v="2021-10-09T00:00:00"/>
    <x v="1"/>
    <n v="10"/>
    <n v="7"/>
    <s v="Saturday"/>
    <n v="20211017"/>
    <s v="DHL Express"/>
    <n v="296.39999976754189"/>
    <n v="39"/>
    <n v="37.049999970942736"/>
    <n v="8"/>
    <n v="5.000000074505806E-2"/>
    <x v="35"/>
    <n v="7"/>
    <n v="24.774912809223483"/>
    <s v="Ernst Handel"/>
    <s v="Roland Mendel"/>
    <s v="8010"/>
    <x v="0"/>
    <s v="Austria"/>
    <x v="7"/>
  </r>
  <r>
    <n v="10698"/>
    <s v="ERNSH"/>
    <n v="29"/>
    <n v="4"/>
    <d v="2021-10-09T00:00:00"/>
    <x v="1"/>
    <n v="10"/>
    <n v="7"/>
    <s v="Saturday"/>
    <n v="20211017"/>
    <s v="DHL Express"/>
    <n v="1411.205998893231"/>
    <n v="123.79"/>
    <n v="117.60049990776926"/>
    <n v="12"/>
    <n v="5.000000074505806E-2"/>
    <x v="39"/>
    <n v="12"/>
    <n v="78.453085124436214"/>
    <s v="Ernst Handel"/>
    <s v="Roland Mendel"/>
    <s v="8010"/>
    <x v="0"/>
    <s v="Austria"/>
    <x v="7"/>
  </r>
  <r>
    <n v="10698"/>
    <s v="ERNSH"/>
    <n v="65"/>
    <n v="4"/>
    <d v="2021-10-09T00:00:00"/>
    <x v="1"/>
    <n v="10"/>
    <n v="7"/>
    <s v="Saturday"/>
    <n v="20211017"/>
    <s v="DHL Express"/>
    <n v="1299.8374989805745"/>
    <n v="21.05"/>
    <n v="19.99749998431653"/>
    <n v="65"/>
    <n v="5.000000074505806E-2"/>
    <x v="6"/>
    <n v="2"/>
    <n v="12.356901002694999"/>
    <s v="Ernst Handel"/>
    <s v="Roland Mendel"/>
    <s v="8010"/>
    <x v="0"/>
    <s v="Austria"/>
    <x v="4"/>
  </r>
  <r>
    <n v="10698"/>
    <s v="ERNSH"/>
    <n v="70"/>
    <n v="4"/>
    <d v="2021-10-09T00:00:00"/>
    <x v="1"/>
    <n v="10"/>
    <n v="7"/>
    <s v="Saturday"/>
    <n v="20211013"/>
    <s v="DHL Express"/>
    <n v="113.99999991059303"/>
    <n v="15"/>
    <n v="14.249999988824129"/>
    <n v="8"/>
    <n v="5.000000074505806E-2"/>
    <x v="30"/>
    <n v="7"/>
    <n v="4.3219663299234155"/>
    <s v="Ernst Handel"/>
    <s v="Roland Mendel"/>
    <s v="8010"/>
    <x v="0"/>
    <s v="Austria"/>
    <x v="6"/>
  </r>
  <r>
    <n v="10699"/>
    <s v="MORGK"/>
    <n v="47"/>
    <n v="3"/>
    <d v="2021-10-09T00:00:00"/>
    <x v="1"/>
    <n v="10"/>
    <n v="7"/>
    <s v="Saturday"/>
    <n v="20211016"/>
    <s v="UPS"/>
    <n v="114"/>
    <n v="9.5"/>
    <n v="9.5"/>
    <n v="12"/>
    <n v="0"/>
    <x v="69"/>
    <n v="22"/>
    <n v="6.92246398648025"/>
    <s v="Morgenstern Gesundkost"/>
    <s v="Alexander Feuer"/>
    <s v="04179"/>
    <x v="0"/>
    <s v="Germany"/>
    <x v="5"/>
  </r>
  <r>
    <n v="10700"/>
    <s v="SAVEA"/>
    <n v="1"/>
    <n v="3"/>
    <d v="2021-10-10T00:00:00"/>
    <x v="1"/>
    <n v="10"/>
    <n v="1"/>
    <s v="Sunday"/>
    <n v="20211016"/>
    <s v="DHL Express"/>
    <n v="71.999999731779099"/>
    <n v="18"/>
    <n v="14.39999994635582"/>
    <n v="5"/>
    <n v="0.20000000298023221"/>
    <x v="52"/>
    <n v="1"/>
    <n v="9.9412796083453241"/>
    <s v="Save-a-lot Markets"/>
    <s v="Jose Pavarotti"/>
    <s v="83720"/>
    <x v="1"/>
    <s v="USA"/>
    <x v="6"/>
  </r>
  <r>
    <n v="10700"/>
    <s v="SAVEA"/>
    <n v="34"/>
    <n v="3"/>
    <d v="2021-10-10T00:00:00"/>
    <x v="1"/>
    <n v="10"/>
    <n v="1"/>
    <s v="Sunday"/>
    <n v="20211016"/>
    <s v="DHL Express"/>
    <n v="134.39999949932098"/>
    <n v="14"/>
    <n v="11.199999958276749"/>
    <n v="12"/>
    <n v="0.20000000298023221"/>
    <x v="53"/>
    <n v="16"/>
    <n v="9.0738672986425506"/>
    <s v="Save-a-lot Markets"/>
    <s v="Jose Pavarotti"/>
    <s v="83720"/>
    <x v="1"/>
    <s v="USA"/>
    <x v="6"/>
  </r>
  <r>
    <n v="10700"/>
    <s v="SAVEA"/>
    <n v="68"/>
    <n v="3"/>
    <d v="2021-10-10T00:00:00"/>
    <x v="1"/>
    <n v="10"/>
    <n v="1"/>
    <s v="Sunday"/>
    <n v="20211016"/>
    <s v="DHL Express"/>
    <n v="399.99999850988388"/>
    <n v="12.5"/>
    <n v="9.999999962747097"/>
    <n v="40"/>
    <n v="0.20000000298023221"/>
    <x v="56"/>
    <n v="8"/>
    <n v="9.881917469522989"/>
    <s v="Save-a-lot Markets"/>
    <s v="Jose Pavarotti"/>
    <s v="83720"/>
    <x v="1"/>
    <s v="USA"/>
    <x v="5"/>
  </r>
  <r>
    <n v="10700"/>
    <s v="SAVEA"/>
    <n v="71"/>
    <n v="3"/>
    <d v="2021-10-10T00:00:00"/>
    <x v="1"/>
    <n v="10"/>
    <n v="1"/>
    <s v="Sunday"/>
    <n v="20211015"/>
    <s v="DHL Express"/>
    <n v="1031.9999961555004"/>
    <n v="21.5"/>
    <n v="17.199999935925007"/>
    <n v="60"/>
    <n v="0.20000000298023221"/>
    <x v="42"/>
    <n v="15"/>
    <n v="15.813450604529082"/>
    <s v="Save-a-lot Markets"/>
    <s v="Jose Pavarotti"/>
    <s v="83720"/>
    <x v="1"/>
    <s v="USA"/>
    <x v="0"/>
  </r>
  <r>
    <n v="10701"/>
    <s v="HUNGO"/>
    <n v="59"/>
    <n v="6"/>
    <d v="2021-10-13T00:00:00"/>
    <x v="1"/>
    <n v="10"/>
    <n v="4"/>
    <s v="Wednesday"/>
    <n v="20211015"/>
    <s v="UPS"/>
    <n v="1963.4999862313271"/>
    <n v="55"/>
    <n v="46.749999672174454"/>
    <n v="42"/>
    <n v="0.15000000596046451"/>
    <x v="21"/>
    <n v="28"/>
    <n v="29.299646906924384"/>
    <s v="Hungry Owl All-Night Grocers"/>
    <s v="Patricia McKenna"/>
    <m/>
    <x v="0"/>
    <s v="Ireland"/>
    <x v="0"/>
  </r>
  <r>
    <n v="10701"/>
    <s v="HUNGO"/>
    <n v="71"/>
    <n v="6"/>
    <d v="2021-10-13T00:00:00"/>
    <x v="1"/>
    <n v="10"/>
    <n v="4"/>
    <s v="Wednesday"/>
    <n v="20211015"/>
    <s v="UPS"/>
    <n v="365.49999743700027"/>
    <n v="21.5"/>
    <n v="18.274999871850014"/>
    <n v="20"/>
    <n v="0.15000000596046451"/>
    <x v="42"/>
    <n v="15"/>
    <n v="15.813450604529082"/>
    <s v="Hungry Owl All-Night Grocers"/>
    <s v="Patricia McKenna"/>
    <m/>
    <x v="0"/>
    <s v="Ireland"/>
    <x v="0"/>
  </r>
  <r>
    <n v="10701"/>
    <s v="HUNGO"/>
    <n v="76"/>
    <n v="6"/>
    <d v="2021-10-13T00:00:00"/>
    <x v="1"/>
    <n v="10"/>
    <n v="4"/>
    <s v="Wednesday"/>
    <n v="20211021"/>
    <s v="UPS"/>
    <n v="535.49999624490738"/>
    <n v="18"/>
    <n v="15.299999892711639"/>
    <n v="35"/>
    <n v="0.15000000596046451"/>
    <x v="38"/>
    <n v="23"/>
    <n v="11.35067307451974"/>
    <s v="Hungry Owl All-Night Grocers"/>
    <s v="Patricia McKenna"/>
    <m/>
    <x v="0"/>
    <s v="Ireland"/>
    <x v="6"/>
  </r>
  <r>
    <n v="10702"/>
    <s v="ALFKI"/>
    <n v="3"/>
    <n v="4"/>
    <d v="2021-10-13T00:00:00"/>
    <x v="1"/>
    <n v="10"/>
    <n v="4"/>
    <s v="Wednesday"/>
    <n v="20211021"/>
    <s v="DHL Express"/>
    <n v="60"/>
    <n v="10"/>
    <n v="10"/>
    <n v="6"/>
    <n v="0"/>
    <x v="57"/>
    <n v="1"/>
    <n v="8.7131018239662712"/>
    <s v="Alfreds Futterkiste"/>
    <s v="Maria Anders"/>
    <s v="12209"/>
    <x v="0"/>
    <s v="Germany"/>
    <x v="4"/>
  </r>
  <r>
    <n v="10702"/>
    <s v="ALFKI"/>
    <n v="76"/>
    <n v="4"/>
    <d v="2021-10-13T00:00:00"/>
    <x v="1"/>
    <n v="10"/>
    <n v="4"/>
    <s v="Wednesday"/>
    <n v="20211020"/>
    <s v="DHL Express"/>
    <n v="270"/>
    <n v="18"/>
    <n v="18"/>
    <n v="15"/>
    <n v="0"/>
    <x v="38"/>
    <n v="23"/>
    <n v="11.35067307451974"/>
    <s v="Alfreds Futterkiste"/>
    <s v="Maria Anders"/>
    <s v="12209"/>
    <x v="0"/>
    <s v="Germany"/>
    <x v="6"/>
  </r>
  <r>
    <n v="10703"/>
    <s v="FOLKO"/>
    <n v="2"/>
    <n v="6"/>
    <d v="2021-10-14T00:00:00"/>
    <x v="1"/>
    <n v="10"/>
    <n v="5"/>
    <s v="Thursday"/>
    <n v="20211020"/>
    <s v="DHL"/>
    <n v="95"/>
    <n v="19"/>
    <n v="19"/>
    <n v="5"/>
    <n v="0"/>
    <x v="18"/>
    <n v="1"/>
    <n v="9.9064127385757743"/>
    <s v="Folk och fä HB"/>
    <s v="Maria Larsson"/>
    <s v="S-844 67"/>
    <x v="0"/>
    <s v="Sweden"/>
    <x v="6"/>
  </r>
  <r>
    <n v="10703"/>
    <s v="FOLKO"/>
    <n v="59"/>
    <n v="6"/>
    <d v="2021-10-14T00:00:00"/>
    <x v="1"/>
    <n v="10"/>
    <n v="5"/>
    <s v="Thursday"/>
    <n v="20211020"/>
    <s v="DHL"/>
    <n v="1925"/>
    <n v="55"/>
    <n v="55"/>
    <n v="35"/>
    <n v="0"/>
    <x v="21"/>
    <n v="28"/>
    <n v="29.299646906924384"/>
    <s v="Folk och fä HB"/>
    <s v="Maria Larsson"/>
    <s v="S-844 67"/>
    <x v="0"/>
    <s v="Sweden"/>
    <x v="0"/>
  </r>
  <r>
    <n v="10703"/>
    <s v="FOLKO"/>
    <n v="73"/>
    <n v="6"/>
    <d v="2021-10-14T00:00:00"/>
    <x v="1"/>
    <n v="10"/>
    <n v="5"/>
    <s v="Thursday"/>
    <n v="20211107"/>
    <s v="DHL"/>
    <n v="525"/>
    <n v="15"/>
    <n v="15"/>
    <n v="35"/>
    <n v="0"/>
    <x v="47"/>
    <n v="17"/>
    <n v="4.6045134272414314"/>
    <s v="Folk och fä HB"/>
    <s v="Maria Larsson"/>
    <s v="S-844 67"/>
    <x v="0"/>
    <s v="Sweden"/>
    <x v="3"/>
  </r>
  <r>
    <n v="10704"/>
    <s v="QUEEN"/>
    <n v="4"/>
    <n v="6"/>
    <d v="2021-10-14T00:00:00"/>
    <x v="1"/>
    <n v="10"/>
    <n v="5"/>
    <s v="Thursday"/>
    <n v="20211107"/>
    <s v="DHL Express"/>
    <n v="132"/>
    <n v="22"/>
    <n v="22"/>
    <n v="6"/>
    <n v="0"/>
    <x v="62"/>
    <n v="2"/>
    <n v="13.396192586104789"/>
    <s v="Queen Cozinha"/>
    <s v="Lúcia Carvalho"/>
    <s v="05487-020"/>
    <x v="1"/>
    <s v="Brazil"/>
    <x v="4"/>
  </r>
  <r>
    <n v="10704"/>
    <s v="QUEEN"/>
    <n v="24"/>
    <n v="6"/>
    <d v="2021-10-14T00:00:00"/>
    <x v="1"/>
    <n v="10"/>
    <n v="5"/>
    <s v="Thursday"/>
    <n v="20211107"/>
    <s v="DHL Express"/>
    <n v="157.5"/>
    <n v="4.5"/>
    <n v="4.5"/>
    <n v="35"/>
    <n v="0"/>
    <x v="15"/>
    <n v="10"/>
    <n v="2.1230577042655105"/>
    <s v="Queen Cozinha"/>
    <s v="Lúcia Carvalho"/>
    <s v="05487-020"/>
    <x v="1"/>
    <s v="Brazil"/>
    <x v="6"/>
  </r>
  <r>
    <n v="10704"/>
    <s v="QUEEN"/>
    <n v="48"/>
    <n v="6"/>
    <d v="2021-10-14T00:00:00"/>
    <x v="1"/>
    <n v="10"/>
    <n v="5"/>
    <s v="Thursday"/>
    <n v="20211118"/>
    <s v="DHL Express"/>
    <n v="306"/>
    <n v="12.75"/>
    <n v="12.75"/>
    <n v="24"/>
    <n v="0"/>
    <x v="74"/>
    <n v="22"/>
    <n v="8.7212588249999996"/>
    <s v="Queen Cozinha"/>
    <s v="Lúcia Carvalho"/>
    <s v="05487-020"/>
    <x v="1"/>
    <s v="Brazil"/>
    <x v="5"/>
  </r>
  <r>
    <n v="10705"/>
    <s v="HILAA"/>
    <n v="31"/>
    <n v="9"/>
    <d v="2021-10-15T00:00:00"/>
    <x v="1"/>
    <n v="10"/>
    <n v="6"/>
    <s v="Friday"/>
    <n v="20211118"/>
    <s v="DHL"/>
    <n v="250"/>
    <n v="12.5"/>
    <n v="12.5"/>
    <n v="20"/>
    <n v="0"/>
    <x v="12"/>
    <n v="14"/>
    <n v="8.9210025428745876"/>
    <s v="HILARION-Abastos"/>
    <s v="Carlos Hernández"/>
    <s v="5022"/>
    <x v="1"/>
    <s v="Venezuela"/>
    <x v="0"/>
  </r>
  <r>
    <n v="10705"/>
    <s v="HILAA"/>
    <n v="32"/>
    <n v="9"/>
    <d v="2021-10-15T00:00:00"/>
    <x v="1"/>
    <n v="10"/>
    <n v="6"/>
    <s v="Friday"/>
    <n v="20211021"/>
    <s v="DHL"/>
    <n v="128"/>
    <n v="32"/>
    <n v="32"/>
    <n v="4"/>
    <n v="0"/>
    <x v="26"/>
    <n v="14"/>
    <n v="15.737004602670464"/>
    <s v="HILARION-Abastos"/>
    <s v="Carlos Hernández"/>
    <s v="5022"/>
    <x v="1"/>
    <s v="Venezuela"/>
    <x v="0"/>
  </r>
  <r>
    <n v="10706"/>
    <s v="OLDWO"/>
    <n v="16"/>
    <n v="8"/>
    <d v="2021-10-16T00:00:00"/>
    <x v="1"/>
    <n v="10"/>
    <n v="7"/>
    <s v="Saturday"/>
    <n v="20211021"/>
    <s v="UPS"/>
    <n v="349"/>
    <n v="17.45"/>
    <n v="17.45"/>
    <n v="20"/>
    <n v="0"/>
    <x v="19"/>
    <n v="7"/>
    <n v="12.75283918323947"/>
    <s v="Old World Delicatessen"/>
    <s v="Rene Phillips"/>
    <s v="99508"/>
    <x v="1"/>
    <s v="USA"/>
    <x v="5"/>
  </r>
  <r>
    <n v="10706"/>
    <s v="OLDWO"/>
    <n v="43"/>
    <n v="8"/>
    <d v="2021-10-16T00:00:00"/>
    <x v="1"/>
    <n v="10"/>
    <n v="7"/>
    <s v="Saturday"/>
    <n v="20211021"/>
    <s v="UPS"/>
    <n v="1104"/>
    <n v="46"/>
    <n v="46"/>
    <n v="24"/>
    <n v="0"/>
    <x v="40"/>
    <n v="20"/>
    <n v="33.719701744549674"/>
    <s v="Old World Delicatessen"/>
    <s v="Rene Phillips"/>
    <s v="99508"/>
    <x v="1"/>
    <s v="USA"/>
    <x v="6"/>
  </r>
  <r>
    <n v="10706"/>
    <s v="OLDWO"/>
    <n v="59"/>
    <n v="8"/>
    <d v="2021-10-16T00:00:00"/>
    <x v="1"/>
    <n v="10"/>
    <n v="7"/>
    <s v="Saturday"/>
    <n v="20211023"/>
    <s v="UPS"/>
    <n v="440"/>
    <n v="55"/>
    <n v="55"/>
    <n v="8"/>
    <n v="0"/>
    <x v="21"/>
    <n v="28"/>
    <n v="29.299646906924384"/>
    <s v="Old World Delicatessen"/>
    <s v="Rene Phillips"/>
    <s v="99508"/>
    <x v="1"/>
    <s v="USA"/>
    <x v="0"/>
  </r>
  <r>
    <n v="10707"/>
    <s v="AROUT"/>
    <n v="55"/>
    <n v="4"/>
    <d v="2021-10-16T00:00:00"/>
    <x v="1"/>
    <n v="10"/>
    <n v="7"/>
    <s v="Saturday"/>
    <n v="20211023"/>
    <s v="UPS"/>
    <n v="504"/>
    <n v="24"/>
    <n v="24"/>
    <n v="21"/>
    <n v="0"/>
    <x v="16"/>
    <n v="25"/>
    <n v="18.144678468561601"/>
    <s v="Around the Horn"/>
    <s v="Thomas Hardy"/>
    <s v="WA1 1DP"/>
    <x v="0"/>
    <s v="UK"/>
    <x v="7"/>
  </r>
  <r>
    <n v="10707"/>
    <s v="AROUT"/>
    <n v="57"/>
    <n v="4"/>
    <d v="2021-10-16T00:00:00"/>
    <x v="1"/>
    <n v="10"/>
    <n v="7"/>
    <s v="Saturday"/>
    <n v="20211023"/>
    <s v="UPS"/>
    <n v="780"/>
    <n v="19.5"/>
    <n v="19.5"/>
    <n v="40"/>
    <n v="0"/>
    <x v="8"/>
    <n v="26"/>
    <n v="13.98469118449494"/>
    <s v="Around the Horn"/>
    <s v="Thomas Hardy"/>
    <s v="WA1 1DP"/>
    <x v="0"/>
    <s v="UK"/>
    <x v="1"/>
  </r>
  <r>
    <n v="10707"/>
    <s v="AROUT"/>
    <n v="70"/>
    <n v="4"/>
    <d v="2021-10-16T00:00:00"/>
    <x v="1"/>
    <n v="10"/>
    <n v="7"/>
    <s v="Saturday"/>
    <n v="20211105"/>
    <s v="UPS"/>
    <n v="356.99999749660492"/>
    <n v="15"/>
    <n v="12.749999910593033"/>
    <n v="28"/>
    <n v="0.15000000596046451"/>
    <x v="30"/>
    <n v="7"/>
    <n v="4.3219663299234155"/>
    <s v="Around the Horn"/>
    <s v="Thomas Hardy"/>
    <s v="WA1 1DP"/>
    <x v="0"/>
    <s v="UK"/>
    <x v="6"/>
  </r>
  <r>
    <n v="10708"/>
    <s v="THEBI"/>
    <n v="5"/>
    <n v="6"/>
    <d v="2021-10-17T00:00:00"/>
    <x v="1"/>
    <n v="10"/>
    <n v="1"/>
    <s v="Sunday"/>
    <n v="20211105"/>
    <s v="DHL"/>
    <n v="85.4"/>
    <n v="21.35"/>
    <n v="21.35"/>
    <n v="4"/>
    <n v="0"/>
    <x v="25"/>
    <n v="2"/>
    <n v="13.896353834121228"/>
    <s v="The Big Cheese"/>
    <s v="Liz Nixon"/>
    <s v="97201"/>
    <x v="1"/>
    <s v="USA"/>
    <x v="4"/>
  </r>
  <r>
    <n v="10708"/>
    <s v="THEBI"/>
    <n v="36"/>
    <n v="6"/>
    <d v="2021-10-17T00:00:00"/>
    <x v="1"/>
    <n v="10"/>
    <n v="1"/>
    <s v="Sunday"/>
    <n v="20211120"/>
    <s v="DHL"/>
    <n v="95"/>
    <n v="19"/>
    <n v="19"/>
    <n v="5"/>
    <n v="0"/>
    <x v="20"/>
    <n v="17"/>
    <n v="14.515505674132482"/>
    <s v="The Big Cheese"/>
    <s v="Liz Nixon"/>
    <s v="97201"/>
    <x v="1"/>
    <s v="USA"/>
    <x v="3"/>
  </r>
  <r>
    <n v="10709"/>
    <s v="GOURL"/>
    <n v="8"/>
    <n v="1"/>
    <d v="2021-10-17T00:00:00"/>
    <x v="1"/>
    <n v="10"/>
    <n v="1"/>
    <s v="Sunday"/>
    <n v="20211120"/>
    <s v="UPS"/>
    <n v="1600"/>
    <n v="40"/>
    <n v="40"/>
    <n v="40"/>
    <n v="0"/>
    <x v="71"/>
    <n v="3"/>
    <n v="29.042861179974402"/>
    <s v="Gourmet Lanchonetes"/>
    <s v="André Fonseca"/>
    <s v="04876-786"/>
    <x v="1"/>
    <s v="Brazil"/>
    <x v="4"/>
  </r>
  <r>
    <n v="10709"/>
    <s v="GOURL"/>
    <n v="51"/>
    <n v="1"/>
    <d v="2021-10-17T00:00:00"/>
    <x v="1"/>
    <n v="10"/>
    <n v="1"/>
    <s v="Sunday"/>
    <n v="20211120"/>
    <s v="UPS"/>
    <n v="1484"/>
    <n v="53"/>
    <n v="53"/>
    <n v="28"/>
    <n v="0"/>
    <x v="4"/>
    <n v="24"/>
    <n v="18.835525116961144"/>
    <s v="Gourmet Lanchonetes"/>
    <s v="André Fonseca"/>
    <s v="04876-786"/>
    <x v="1"/>
    <s v="Brazil"/>
    <x v="2"/>
  </r>
  <r>
    <n v="10709"/>
    <s v="GOURL"/>
    <n v="60"/>
    <n v="1"/>
    <d v="2021-10-17T00:00:00"/>
    <x v="1"/>
    <n v="10"/>
    <n v="1"/>
    <s v="Sunday"/>
    <n v="20211023"/>
    <s v="UPS"/>
    <n v="340"/>
    <n v="34"/>
    <n v="34"/>
    <n v="10"/>
    <n v="0"/>
    <x v="11"/>
    <n v="28"/>
    <n v="17.186056815854748"/>
    <s v="Gourmet Lanchonetes"/>
    <s v="André Fonseca"/>
    <s v="04876-786"/>
    <x v="1"/>
    <s v="Brazil"/>
    <x v="0"/>
  </r>
  <r>
    <n v="10710"/>
    <s v="FRANS"/>
    <n v="19"/>
    <n v="1"/>
    <d v="2021-10-20T00:00:00"/>
    <x v="1"/>
    <n v="10"/>
    <n v="4"/>
    <s v="Wednesday"/>
    <n v="20211023"/>
    <s v="DHL Express"/>
    <n v="46"/>
    <n v="9.1999999999999993"/>
    <n v="9.1999999999999993"/>
    <n v="5"/>
    <n v="0"/>
    <x v="49"/>
    <n v="8"/>
    <n v="7.994614939930428"/>
    <s v="Franchi S.p.A."/>
    <s v="Paolo Accorti"/>
    <s v="10100"/>
    <x v="0"/>
    <s v="Italy"/>
    <x v="5"/>
  </r>
  <r>
    <n v="10710"/>
    <s v="FRANS"/>
    <n v="47"/>
    <n v="1"/>
    <d v="2021-10-20T00:00:00"/>
    <x v="1"/>
    <n v="10"/>
    <n v="4"/>
    <s v="Wednesday"/>
    <n v="20211029"/>
    <s v="DHL Express"/>
    <n v="47.5"/>
    <n v="9.5"/>
    <n v="9.5"/>
    <n v="5"/>
    <n v="0"/>
    <x v="69"/>
    <n v="22"/>
    <n v="6.92246398648025"/>
    <s v="Franchi S.p.A."/>
    <s v="Paolo Accorti"/>
    <s v="10100"/>
    <x v="0"/>
    <s v="Italy"/>
    <x v="5"/>
  </r>
  <r>
    <n v="10711"/>
    <s v="SAVEA"/>
    <n v="19"/>
    <n v="5"/>
    <d v="2021-10-21T00:00:00"/>
    <x v="1"/>
    <n v="10"/>
    <n v="5"/>
    <s v="Thursday"/>
    <n v="20211029"/>
    <s v="DHL"/>
    <n v="110.39999999999999"/>
    <n v="9.1999999999999993"/>
    <n v="9.1999999999999993"/>
    <n v="12"/>
    <n v="0"/>
    <x v="49"/>
    <n v="8"/>
    <n v="7.994614939930428"/>
    <s v="Save-a-lot Markets"/>
    <s v="Jose Pavarotti"/>
    <s v="83720"/>
    <x v="1"/>
    <s v="USA"/>
    <x v="5"/>
  </r>
  <r>
    <n v="10711"/>
    <s v="SAVEA"/>
    <n v="41"/>
    <n v="5"/>
    <d v="2021-10-21T00:00:00"/>
    <x v="1"/>
    <n v="10"/>
    <n v="5"/>
    <s v="Thursday"/>
    <n v="20211029"/>
    <s v="DHL"/>
    <n v="405.3"/>
    <n v="9.65"/>
    <n v="9.65"/>
    <n v="42"/>
    <n v="0"/>
    <x v="5"/>
    <n v="19"/>
    <n v="6.0463867884479576"/>
    <s v="Save-a-lot Markets"/>
    <s v="Jose Pavarotti"/>
    <s v="83720"/>
    <x v="1"/>
    <s v="USA"/>
    <x v="3"/>
  </r>
  <r>
    <n v="10711"/>
    <s v="SAVEA"/>
    <n v="53"/>
    <n v="5"/>
    <d v="2021-10-21T00:00:00"/>
    <x v="1"/>
    <n v="10"/>
    <n v="5"/>
    <s v="Thursday"/>
    <n v="20211031"/>
    <s v="DHL"/>
    <n v="3935.9999999999995"/>
    <n v="32.799999999999997"/>
    <n v="32.799999999999997"/>
    <n v="120"/>
    <n v="0"/>
    <x v="22"/>
    <n v="24"/>
    <n v="11.283141843590998"/>
    <s v="Save-a-lot Markets"/>
    <s v="Jose Pavarotti"/>
    <s v="83720"/>
    <x v="1"/>
    <s v="USA"/>
    <x v="7"/>
  </r>
  <r>
    <n v="10712"/>
    <s v="HUNGO"/>
    <n v="53"/>
    <n v="3"/>
    <d v="2021-10-21T00:00:00"/>
    <x v="1"/>
    <n v="10"/>
    <n v="5"/>
    <s v="Thursday"/>
    <n v="20211031"/>
    <s v="DHL Express"/>
    <n v="93.479999926686276"/>
    <n v="32.799999999999997"/>
    <n v="31.159999975562094"/>
    <n v="3"/>
    <n v="5.000000074505806E-2"/>
    <x v="22"/>
    <n v="24"/>
    <n v="11.283141843590998"/>
    <s v="Hungry Owl All-Night Grocers"/>
    <s v="Patricia McKenna"/>
    <m/>
    <x v="0"/>
    <s v="Ireland"/>
    <x v="7"/>
  </r>
  <r>
    <n v="10712"/>
    <s v="HUNGO"/>
    <n v="56"/>
    <n v="3"/>
    <d v="2021-10-21T00:00:00"/>
    <x v="1"/>
    <n v="10"/>
    <n v="5"/>
    <s v="Thursday"/>
    <n v="20211024"/>
    <s v="DHL Express"/>
    <n v="1140"/>
    <n v="38"/>
    <n v="38"/>
    <n v="30"/>
    <n v="0"/>
    <x v="33"/>
    <n v="26"/>
    <n v="12.985049050340091"/>
    <s v="Hungry Owl All-Night Grocers"/>
    <s v="Patricia McKenna"/>
    <m/>
    <x v="0"/>
    <s v="Ireland"/>
    <x v="1"/>
  </r>
  <r>
    <n v="10713"/>
    <s v="SAVEA"/>
    <n v="10"/>
    <n v="1"/>
    <d v="2021-10-22T00:00:00"/>
    <x v="1"/>
    <n v="10"/>
    <n v="6"/>
    <s v="Friday"/>
    <n v="20211024"/>
    <s v="DHL Express"/>
    <n v="558"/>
    <n v="31"/>
    <n v="31"/>
    <n v="18"/>
    <n v="0"/>
    <x v="41"/>
    <n v="4"/>
    <n v="11.047328272500083"/>
    <s v="Save-a-lot Markets"/>
    <s v="Jose Pavarotti"/>
    <s v="83720"/>
    <x v="1"/>
    <s v="USA"/>
    <x v="3"/>
  </r>
  <r>
    <n v="10713"/>
    <s v="SAVEA"/>
    <n v="26"/>
    <n v="1"/>
    <d v="2021-10-22T00:00:00"/>
    <x v="1"/>
    <n v="10"/>
    <n v="6"/>
    <s v="Friday"/>
    <n v="20211024"/>
    <s v="DHL Express"/>
    <n v="936.9"/>
    <n v="31.23"/>
    <n v="31.23"/>
    <n v="30"/>
    <n v="0"/>
    <x v="68"/>
    <n v="11"/>
    <n v="12.929370209027901"/>
    <s v="Save-a-lot Markets"/>
    <s v="Jose Pavarotti"/>
    <s v="83720"/>
    <x v="1"/>
    <s v="USA"/>
    <x v="5"/>
  </r>
  <r>
    <n v="10713"/>
    <s v="SAVEA"/>
    <n v="45"/>
    <n v="1"/>
    <d v="2021-10-22T00:00:00"/>
    <x v="1"/>
    <n v="10"/>
    <n v="6"/>
    <s v="Friday"/>
    <n v="20211024"/>
    <s v="DHL Express"/>
    <n v="1045"/>
    <n v="9.5"/>
    <n v="9.5"/>
    <n v="110"/>
    <n v="0"/>
    <x v="73"/>
    <n v="21"/>
    <n v="4.5986324879657294"/>
    <s v="Save-a-lot Markets"/>
    <s v="Jose Pavarotti"/>
    <s v="83720"/>
    <x v="1"/>
    <s v="USA"/>
    <x v="3"/>
  </r>
  <r>
    <n v="10713"/>
    <s v="SAVEA"/>
    <n v="46"/>
    <n v="1"/>
    <d v="2021-10-22T00:00:00"/>
    <x v="1"/>
    <n v="10"/>
    <n v="6"/>
    <s v="Friday"/>
    <n v="20211027"/>
    <s v="DHL Express"/>
    <n v="288"/>
    <n v="12"/>
    <n v="12"/>
    <n v="24"/>
    <n v="0"/>
    <x v="54"/>
    <n v="21"/>
    <n v="5.504627786254181"/>
    <s v="Save-a-lot Markets"/>
    <s v="Jose Pavarotti"/>
    <s v="83720"/>
    <x v="1"/>
    <s v="USA"/>
    <x v="3"/>
  </r>
  <r>
    <n v="10714"/>
    <s v="SAVEA"/>
    <n v="2"/>
    <n v="5"/>
    <d v="2021-10-22T00:00:00"/>
    <x v="1"/>
    <n v="10"/>
    <n v="6"/>
    <s v="Friday"/>
    <n v="20211027"/>
    <s v="UPS"/>
    <n v="427.5"/>
    <n v="19"/>
    <n v="14.25"/>
    <n v="30"/>
    <n v="0.25"/>
    <x v="18"/>
    <n v="1"/>
    <n v="9.9064127385757743"/>
    <s v="Save-a-lot Markets"/>
    <s v="Jose Pavarotti"/>
    <s v="83720"/>
    <x v="1"/>
    <s v="USA"/>
    <x v="6"/>
  </r>
  <r>
    <n v="10714"/>
    <s v="SAVEA"/>
    <n v="17"/>
    <n v="5"/>
    <d v="2021-10-22T00:00:00"/>
    <x v="1"/>
    <n v="10"/>
    <n v="6"/>
    <s v="Friday"/>
    <n v="20211027"/>
    <s v="UPS"/>
    <n v="789.75"/>
    <n v="39"/>
    <n v="29.25"/>
    <n v="27"/>
    <n v="0.25"/>
    <x v="35"/>
    <n v="7"/>
    <n v="24.774912809223483"/>
    <s v="Save-a-lot Markets"/>
    <s v="Jose Pavarotti"/>
    <s v="83720"/>
    <x v="1"/>
    <s v="USA"/>
    <x v="7"/>
  </r>
  <r>
    <n v="10714"/>
    <s v="SAVEA"/>
    <n v="47"/>
    <n v="5"/>
    <d v="2021-10-22T00:00:00"/>
    <x v="1"/>
    <n v="10"/>
    <n v="6"/>
    <s v="Friday"/>
    <n v="20211027"/>
    <s v="UPS"/>
    <n v="356.25"/>
    <n v="9.5"/>
    <n v="7.125"/>
    <n v="50"/>
    <n v="0.25"/>
    <x v="69"/>
    <n v="22"/>
    <n v="6.92246398648025"/>
    <s v="Save-a-lot Markets"/>
    <s v="Jose Pavarotti"/>
    <s v="83720"/>
    <x v="1"/>
    <s v="USA"/>
    <x v="5"/>
  </r>
  <r>
    <n v="10714"/>
    <s v="SAVEA"/>
    <n v="56"/>
    <n v="5"/>
    <d v="2021-10-22T00:00:00"/>
    <x v="1"/>
    <n v="10"/>
    <n v="6"/>
    <s v="Friday"/>
    <n v="20211027"/>
    <s v="UPS"/>
    <n v="513"/>
    <n v="38"/>
    <n v="28.5"/>
    <n v="18"/>
    <n v="0.25"/>
    <x v="33"/>
    <n v="26"/>
    <n v="12.985049050340091"/>
    <s v="Save-a-lot Markets"/>
    <s v="Jose Pavarotti"/>
    <s v="83720"/>
    <x v="1"/>
    <s v="USA"/>
    <x v="1"/>
  </r>
  <r>
    <n v="10714"/>
    <s v="SAVEA"/>
    <n v="58"/>
    <n v="5"/>
    <d v="2021-10-22T00:00:00"/>
    <x v="1"/>
    <n v="10"/>
    <n v="6"/>
    <s v="Friday"/>
    <n v="20211029"/>
    <s v="UPS"/>
    <n v="119.25"/>
    <n v="13.25"/>
    <n v="9.9375"/>
    <n v="12"/>
    <n v="0.25"/>
    <x v="64"/>
    <n v="27"/>
    <n v="5.9992715692376155"/>
    <s v="Save-a-lot Markets"/>
    <s v="Jose Pavarotti"/>
    <s v="83720"/>
    <x v="1"/>
    <s v="USA"/>
    <x v="3"/>
  </r>
  <r>
    <n v="10715"/>
    <s v="BONAP"/>
    <n v="10"/>
    <n v="3"/>
    <d v="2021-10-23T00:00:00"/>
    <x v="1"/>
    <n v="10"/>
    <n v="7"/>
    <s v="Saturday"/>
    <n v="20211029"/>
    <s v="DHL Express"/>
    <n v="651"/>
    <n v="31"/>
    <n v="31"/>
    <n v="21"/>
    <n v="0"/>
    <x v="41"/>
    <n v="4"/>
    <n v="11.047328272500083"/>
    <s v="Bon app'"/>
    <s v="Laurence Lebihan"/>
    <s v="13008"/>
    <x v="0"/>
    <s v="France"/>
    <x v="3"/>
  </r>
  <r>
    <n v="10715"/>
    <s v="BONAP"/>
    <n v="71"/>
    <n v="3"/>
    <d v="2021-10-23T00:00:00"/>
    <x v="1"/>
    <n v="10"/>
    <n v="7"/>
    <s v="Saturday"/>
    <n v="20211027"/>
    <s v="DHL Express"/>
    <n v="645"/>
    <n v="21.5"/>
    <n v="21.5"/>
    <n v="30"/>
    <n v="0"/>
    <x v="42"/>
    <n v="15"/>
    <n v="15.813450604529082"/>
    <s v="Bon app'"/>
    <s v="Laurence Lebihan"/>
    <s v="13008"/>
    <x v="0"/>
    <s v="France"/>
    <x v="0"/>
  </r>
  <r>
    <n v="10716"/>
    <s v="RANCH"/>
    <n v="21"/>
    <n v="4"/>
    <d v="2021-10-24T00:00:00"/>
    <x v="1"/>
    <n v="10"/>
    <n v="1"/>
    <s v="Sunday"/>
    <n v="20211027"/>
    <s v="DHL"/>
    <n v="50"/>
    <n v="10"/>
    <n v="10"/>
    <n v="5"/>
    <n v="0"/>
    <x v="27"/>
    <n v="8"/>
    <n v="8.5451596278118238"/>
    <s v="Rancho grande"/>
    <s v="Sergio Gutiérrez"/>
    <s v="1010"/>
    <x v="1"/>
    <n v="0"/>
    <x v="5"/>
  </r>
  <r>
    <n v="10716"/>
    <s v="RANCH"/>
    <n v="51"/>
    <n v="4"/>
    <d v="2021-10-24T00:00:00"/>
    <x v="1"/>
    <n v="10"/>
    <n v="1"/>
    <s v="Sunday"/>
    <n v="20211027"/>
    <s v="DHL"/>
    <n v="371"/>
    <n v="53"/>
    <n v="53"/>
    <n v="7"/>
    <n v="0"/>
    <x v="4"/>
    <n v="24"/>
    <n v="18.835525116961144"/>
    <s v="Rancho grande"/>
    <s v="Sergio Gutiérrez"/>
    <s v="1010"/>
    <x v="1"/>
    <n v="0"/>
    <x v="2"/>
  </r>
  <r>
    <n v="10716"/>
    <s v="RANCH"/>
    <n v="61"/>
    <n v="4"/>
    <d v="2021-10-24T00:00:00"/>
    <x v="1"/>
    <n v="10"/>
    <n v="1"/>
    <s v="Sunday"/>
    <n v="20211029"/>
    <s v="DHL"/>
    <n v="285"/>
    <n v="28.5"/>
    <n v="28.5"/>
    <n v="10"/>
    <n v="0"/>
    <x v="75"/>
    <n v="29"/>
    <n v="10.457549197381082"/>
    <s v="Rancho grande"/>
    <s v="Sergio Gutiérrez"/>
    <s v="1010"/>
    <x v="1"/>
    <n v="0"/>
    <x v="4"/>
  </r>
  <r>
    <n v="10717"/>
    <s v="FRANK"/>
    <n v="21"/>
    <n v="1"/>
    <d v="2021-10-24T00:00:00"/>
    <x v="1"/>
    <n v="10"/>
    <n v="1"/>
    <s v="Sunday"/>
    <n v="20211029"/>
    <s v="DHL"/>
    <n v="303.99999976158142"/>
    <n v="10"/>
    <n v="9.4999999925494194"/>
    <n v="32"/>
    <n v="5.000000074505806E-2"/>
    <x v="27"/>
    <n v="8"/>
    <n v="8.5451596278118238"/>
    <s v="Frankenversand"/>
    <s v="Peter Franken"/>
    <s v="80805"/>
    <x v="0"/>
    <s v="Germany"/>
    <x v="5"/>
  </r>
  <r>
    <n v="10717"/>
    <s v="FRANK"/>
    <n v="54"/>
    <n v="1"/>
    <d v="2021-10-24T00:00:00"/>
    <x v="1"/>
    <n v="10"/>
    <n v="1"/>
    <s v="Sunday"/>
    <n v="20211029"/>
    <s v="DHL"/>
    <n v="111.75"/>
    <n v="7.45"/>
    <n v="7.45"/>
    <n v="15"/>
    <n v="0"/>
    <x v="55"/>
    <n v="25"/>
    <n v="5.7031720626915998"/>
    <s v="Frankenversand"/>
    <s v="Peter Franken"/>
    <s v="80805"/>
    <x v="0"/>
    <s v="Germany"/>
    <x v="7"/>
  </r>
  <r>
    <n v="10717"/>
    <s v="FRANK"/>
    <n v="69"/>
    <n v="1"/>
    <d v="2021-10-24T00:00:00"/>
    <x v="1"/>
    <n v="10"/>
    <n v="1"/>
    <s v="Sunday"/>
    <n v="20211029"/>
    <s v="DHL"/>
    <n v="854.99999932944775"/>
    <n v="36"/>
    <n v="34.19999997317791"/>
    <n v="25"/>
    <n v="5.000000074505806E-2"/>
    <x v="60"/>
    <n v="15"/>
    <n v="12.894008605174344"/>
    <s v="Frankenversand"/>
    <s v="Peter Franken"/>
    <s v="80805"/>
    <x v="0"/>
    <s v="Germany"/>
    <x v="0"/>
  </r>
  <r>
    <n v="10718"/>
    <s v="KOENE"/>
    <n v="12"/>
    <n v="1"/>
    <d v="2021-10-27T00:00:00"/>
    <x v="1"/>
    <n v="10"/>
    <n v="4"/>
    <s v="Wednesday"/>
    <n v="20211029"/>
    <s v="UPS"/>
    <n v="1368"/>
    <n v="38"/>
    <n v="38"/>
    <n v="36"/>
    <n v="0"/>
    <x v="36"/>
    <n v="5"/>
    <n v="30.407974809079235"/>
    <s v="Königlich Essen"/>
    <s v="Philip Cramer"/>
    <s v="14776"/>
    <x v="0"/>
    <s v="Germany"/>
    <x v="0"/>
  </r>
  <r>
    <n v="10718"/>
    <s v="KOENE"/>
    <n v="16"/>
    <n v="1"/>
    <d v="2021-10-27T00:00:00"/>
    <x v="1"/>
    <n v="10"/>
    <n v="4"/>
    <s v="Wednesday"/>
    <n v="20211029"/>
    <s v="UPS"/>
    <n v="349"/>
    <n v="17.45"/>
    <n v="17.45"/>
    <n v="20"/>
    <n v="0"/>
    <x v="19"/>
    <n v="7"/>
    <n v="12.75283918323947"/>
    <s v="Königlich Essen"/>
    <s v="Philip Cramer"/>
    <s v="14776"/>
    <x v="0"/>
    <s v="Germany"/>
    <x v="5"/>
  </r>
  <r>
    <n v="10718"/>
    <s v="KOENE"/>
    <n v="36"/>
    <n v="1"/>
    <d v="2021-10-27T00:00:00"/>
    <x v="1"/>
    <n v="10"/>
    <n v="4"/>
    <s v="Wednesday"/>
    <n v="20211029"/>
    <s v="UPS"/>
    <n v="760"/>
    <n v="19"/>
    <n v="19"/>
    <n v="40"/>
    <n v="0"/>
    <x v="20"/>
    <n v="17"/>
    <n v="14.515505674132482"/>
    <s v="Königlich Essen"/>
    <s v="Philip Cramer"/>
    <s v="14776"/>
    <x v="0"/>
    <s v="Germany"/>
    <x v="3"/>
  </r>
  <r>
    <n v="10718"/>
    <s v="KOENE"/>
    <n v="62"/>
    <n v="1"/>
    <d v="2021-10-27T00:00:00"/>
    <x v="1"/>
    <n v="10"/>
    <n v="4"/>
    <s v="Wednesday"/>
    <n v="20211105"/>
    <s v="UPS"/>
    <n v="986"/>
    <n v="49.3"/>
    <n v="49.3"/>
    <n v="20"/>
    <n v="0"/>
    <x v="29"/>
    <n v="29"/>
    <n v="34.868075459270003"/>
    <s v="Königlich Essen"/>
    <s v="Philip Cramer"/>
    <s v="14776"/>
    <x v="0"/>
    <s v="Germany"/>
    <x v="5"/>
  </r>
  <r>
    <n v="10719"/>
    <s v="LETSS"/>
    <n v="18"/>
    <n v="8"/>
    <d v="2021-10-27T00:00:00"/>
    <x v="1"/>
    <n v="10"/>
    <n v="4"/>
    <s v="Wednesday"/>
    <n v="20211105"/>
    <s v="DHL"/>
    <n v="562.5"/>
    <n v="62.5"/>
    <n v="46.875"/>
    <n v="12"/>
    <n v="0.25"/>
    <x v="59"/>
    <n v="7"/>
    <n v="20.144415838276313"/>
    <s v="Let's Stop N Shop"/>
    <s v="Jaime Yorres"/>
    <s v="94117"/>
    <x v="1"/>
    <s v="USA"/>
    <x v="3"/>
  </r>
  <r>
    <n v="10719"/>
    <s v="LETSS"/>
    <n v="30"/>
    <n v="8"/>
    <d v="2021-10-27T00:00:00"/>
    <x v="1"/>
    <n v="10"/>
    <n v="4"/>
    <s v="Wednesday"/>
    <n v="20211105"/>
    <s v="DHL"/>
    <n v="58.252499999999998"/>
    <n v="25.89"/>
    <n v="19.4175"/>
    <n v="3"/>
    <n v="0.25"/>
    <x v="34"/>
    <n v="13"/>
    <n v="15.141134761320492"/>
    <s v="Let's Stop N Shop"/>
    <s v="Jaime Yorres"/>
    <s v="94117"/>
    <x v="1"/>
    <s v="USA"/>
    <x v="3"/>
  </r>
  <r>
    <n v="10719"/>
    <s v="LETSS"/>
    <n v="54"/>
    <n v="8"/>
    <d v="2021-10-27T00:00:00"/>
    <x v="1"/>
    <n v="10"/>
    <n v="4"/>
    <s v="Wednesday"/>
    <n v="20211105"/>
    <s v="DHL"/>
    <n v="223.5"/>
    <n v="7.45"/>
    <n v="5.5875000000000004"/>
    <n v="40"/>
    <n v="0.25"/>
    <x v="55"/>
    <n v="25"/>
    <n v="5.7031720626915998"/>
    <s v="Let's Stop N Shop"/>
    <s v="Jaime Yorres"/>
    <s v="94117"/>
    <x v="1"/>
    <s v="USA"/>
    <x v="7"/>
  </r>
  <r>
    <n v="10720"/>
    <s v="QUEDE"/>
    <n v="35"/>
    <n v="8"/>
    <d v="2021-10-28T00:00:00"/>
    <x v="1"/>
    <n v="10"/>
    <n v="5"/>
    <s v="Thursday"/>
    <n v="20211105"/>
    <s v="DHL"/>
    <n v="378"/>
    <n v="18"/>
    <n v="18"/>
    <n v="21"/>
    <n v="0"/>
    <x v="31"/>
    <n v="16"/>
    <n v="11.144616765926688"/>
    <s v="Que Delícia"/>
    <s v="Bernardo Batista"/>
    <s v="02389-673"/>
    <x v="1"/>
    <s v="Brazil"/>
    <x v="6"/>
  </r>
  <r>
    <n v="10720"/>
    <s v="QUEDE"/>
    <n v="71"/>
    <n v="8"/>
    <d v="2021-10-28T00:00:00"/>
    <x v="1"/>
    <n v="10"/>
    <n v="5"/>
    <s v="Thursday"/>
    <n v="20211031"/>
    <s v="DHL"/>
    <n v="172"/>
    <n v="21.5"/>
    <n v="21.5"/>
    <n v="8"/>
    <n v="0"/>
    <x v="42"/>
    <n v="15"/>
    <n v="15.813450604529082"/>
    <s v="Que Delícia"/>
    <s v="Bernardo Batista"/>
    <s v="02389-673"/>
    <x v="1"/>
    <s v="Brazil"/>
    <x v="0"/>
  </r>
  <r>
    <n v="10721"/>
    <s v="QUICK"/>
    <n v="44"/>
    <n v="5"/>
    <d v="2021-10-29T00:00:00"/>
    <x v="1"/>
    <n v="10"/>
    <n v="6"/>
    <s v="Friday"/>
    <n v="20211104"/>
    <s v="UPS"/>
    <n v="923.87499927543092"/>
    <n v="19.45"/>
    <n v="18.477499985508619"/>
    <n v="50"/>
    <n v="5.000000074505806E-2"/>
    <x v="45"/>
    <n v="20"/>
    <n v="10.842050263532254"/>
    <s v="QUICK-Stop"/>
    <s v="Horst Kloss"/>
    <s v="01307"/>
    <x v="0"/>
    <s v="Germany"/>
    <x v="4"/>
  </r>
  <r>
    <n v="10722"/>
    <s v="SAVEA"/>
    <n v="2"/>
    <n v="8"/>
    <d v="2021-10-29T00:00:00"/>
    <x v="1"/>
    <n v="10"/>
    <n v="6"/>
    <s v="Friday"/>
    <n v="20211104"/>
    <s v="DHL Express"/>
    <n v="57"/>
    <n v="19"/>
    <n v="19"/>
    <n v="3"/>
    <n v="0"/>
    <x v="18"/>
    <n v="1"/>
    <n v="9.9064127385757743"/>
    <s v="Save-a-lot Markets"/>
    <s v="Jose Pavarotti"/>
    <s v="83720"/>
    <x v="1"/>
    <s v="USA"/>
    <x v="6"/>
  </r>
  <r>
    <n v="10722"/>
    <s v="SAVEA"/>
    <n v="31"/>
    <n v="8"/>
    <d v="2021-10-29T00:00:00"/>
    <x v="1"/>
    <n v="10"/>
    <n v="6"/>
    <s v="Friday"/>
    <n v="20211104"/>
    <s v="DHL Express"/>
    <n v="625"/>
    <n v="12.5"/>
    <n v="12.5"/>
    <n v="50"/>
    <n v="0"/>
    <x v="12"/>
    <n v="14"/>
    <n v="8.9210025428745876"/>
    <s v="Save-a-lot Markets"/>
    <s v="Jose Pavarotti"/>
    <s v="83720"/>
    <x v="1"/>
    <s v="USA"/>
    <x v="0"/>
  </r>
  <r>
    <n v="10722"/>
    <s v="SAVEA"/>
    <n v="68"/>
    <n v="8"/>
    <d v="2021-10-29T00:00:00"/>
    <x v="1"/>
    <n v="10"/>
    <n v="6"/>
    <s v="Friday"/>
    <n v="20211104"/>
    <s v="DHL Express"/>
    <n v="562.5"/>
    <n v="12.5"/>
    <n v="12.5"/>
    <n v="45"/>
    <n v="0"/>
    <x v="56"/>
    <n v="8"/>
    <n v="9.881917469522989"/>
    <s v="Save-a-lot Markets"/>
    <s v="Jose Pavarotti"/>
    <s v="83720"/>
    <x v="1"/>
    <s v="USA"/>
    <x v="5"/>
  </r>
  <r>
    <n v="10722"/>
    <s v="SAVEA"/>
    <n v="75"/>
    <n v="8"/>
    <d v="2021-10-29T00:00:00"/>
    <x v="1"/>
    <n v="10"/>
    <n v="6"/>
    <s v="Friday"/>
    <n v="20211125"/>
    <s v="DHL Express"/>
    <n v="325.5"/>
    <n v="7.75"/>
    <n v="7.75"/>
    <n v="42"/>
    <n v="0"/>
    <x v="48"/>
    <n v="12"/>
    <n v="3.8495729671919596"/>
    <s v="Save-a-lot Markets"/>
    <s v="Jose Pavarotti"/>
    <s v="83720"/>
    <x v="1"/>
    <s v="USA"/>
    <x v="6"/>
  </r>
  <r>
    <n v="10723"/>
    <s v="WHITC"/>
    <n v="26"/>
    <n v="3"/>
    <d v="2021-10-30T00:00:00"/>
    <x v="1"/>
    <n v="10"/>
    <n v="7"/>
    <s v="Saturday"/>
    <n v="20211105"/>
    <s v="DHL Express"/>
    <n v="468.45"/>
    <n v="31.23"/>
    <n v="31.23"/>
    <n v="15"/>
    <n v="0"/>
    <x v="68"/>
    <n v="11"/>
    <n v="12.929370209027901"/>
    <s v="White Clover Markets"/>
    <s v="Karl Jablonski"/>
    <s v="98128"/>
    <x v="1"/>
    <s v="USA"/>
    <x v="5"/>
  </r>
  <r>
    <n v="10724"/>
    <s v="MEREP"/>
    <n v="10"/>
    <n v="8"/>
    <d v="2021-10-30T00:00:00"/>
    <x v="1"/>
    <n v="10"/>
    <n v="7"/>
    <s v="Saturday"/>
    <n v="20211105"/>
    <s v="DHL"/>
    <n v="496"/>
    <n v="31"/>
    <n v="31"/>
    <n v="16"/>
    <n v="0"/>
    <x v="41"/>
    <n v="4"/>
    <n v="11.047328272500083"/>
    <s v="Mère Paillarde"/>
    <s v="Jean Fresnière"/>
    <s v="H1J 1C3"/>
    <x v="1"/>
    <s v="Canada"/>
    <x v="3"/>
  </r>
  <r>
    <n v="10724"/>
    <s v="MEREP"/>
    <n v="61"/>
    <n v="8"/>
    <d v="2021-10-30T00:00:00"/>
    <x v="1"/>
    <n v="10"/>
    <n v="7"/>
    <s v="Saturday"/>
    <n v="20211105"/>
    <s v="DHL"/>
    <n v="142.5"/>
    <n v="28.5"/>
    <n v="28.5"/>
    <n v="5"/>
    <n v="0"/>
    <x v="75"/>
    <n v="29"/>
    <n v="10.457549197381082"/>
    <s v="Mère Paillarde"/>
    <s v="Jean Fresnière"/>
    <s v="H1J 1C3"/>
    <x v="1"/>
    <s v="Canada"/>
    <x v="4"/>
  </r>
  <r>
    <n v="10725"/>
    <s v="FAMIA"/>
    <n v="41"/>
    <n v="4"/>
    <d v="2021-10-31T00:00:00"/>
    <x v="1"/>
    <n v="10"/>
    <n v="1"/>
    <s v="Sunday"/>
    <n v="20211105"/>
    <s v="UPS"/>
    <n v="115.80000000000001"/>
    <n v="9.65"/>
    <n v="9.65"/>
    <n v="12"/>
    <n v="0"/>
    <x v="5"/>
    <n v="19"/>
    <n v="6.0463867884479576"/>
    <s v="Familia Arquibaldo"/>
    <s v="Aria Cruz"/>
    <s v="05442-030"/>
    <x v="1"/>
    <s v="Brazil"/>
    <x v="3"/>
  </r>
  <r>
    <n v="10725"/>
    <s v="FAMIA"/>
    <n v="52"/>
    <n v="4"/>
    <d v="2021-10-31T00:00:00"/>
    <x v="1"/>
    <n v="10"/>
    <n v="1"/>
    <s v="Sunday"/>
    <n v="20211105"/>
    <s v="UPS"/>
    <n v="28"/>
    <n v="7"/>
    <n v="7"/>
    <n v="4"/>
    <n v="0"/>
    <x v="65"/>
    <n v="24"/>
    <n v="2.7531089859539"/>
    <s v="Familia Arquibaldo"/>
    <s v="Aria Cruz"/>
    <s v="05442-030"/>
    <x v="1"/>
    <s v="Brazil"/>
    <x v="1"/>
  </r>
  <r>
    <n v="10725"/>
    <s v="FAMIA"/>
    <n v="55"/>
    <n v="4"/>
    <d v="2021-10-31T00:00:00"/>
    <x v="1"/>
    <n v="10"/>
    <n v="1"/>
    <s v="Sunday"/>
    <n v="20211205"/>
    <s v="UPS"/>
    <n v="144"/>
    <n v="24"/>
    <n v="24"/>
    <n v="6"/>
    <n v="0"/>
    <x v="16"/>
    <n v="25"/>
    <n v="18.144678468561601"/>
    <s v="Familia Arquibaldo"/>
    <s v="Aria Cruz"/>
    <s v="05442-030"/>
    <x v="1"/>
    <s v="Brazil"/>
    <x v="7"/>
  </r>
  <r>
    <n v="10726"/>
    <s v="EASTC"/>
    <n v="4"/>
    <n v="4"/>
    <d v="2021-11-03T00:00:00"/>
    <x v="1"/>
    <n v="11"/>
    <n v="4"/>
    <s v="Wednesday"/>
    <n v="20211205"/>
    <s v="DHL Express"/>
    <n v="550"/>
    <n v="22"/>
    <n v="22"/>
    <n v="25"/>
    <n v="0"/>
    <x v="62"/>
    <n v="2"/>
    <n v="13.396192586104789"/>
    <s v="Eastern Connection"/>
    <s v="Ann Devon"/>
    <s v="WX3 6FW"/>
    <x v="0"/>
    <s v="UK"/>
    <x v="4"/>
  </r>
  <r>
    <n v="10726"/>
    <s v="EASTC"/>
    <n v="11"/>
    <n v="4"/>
    <d v="2021-11-03T00:00:00"/>
    <x v="1"/>
    <n v="11"/>
    <n v="4"/>
    <s v="Wednesday"/>
    <n v="20211205"/>
    <s v="DHL Express"/>
    <n v="105"/>
    <n v="21"/>
    <n v="21"/>
    <n v="5"/>
    <n v="0"/>
    <x v="0"/>
    <n v="5"/>
    <n v="7.3815383533820462"/>
    <s v="Eastern Connection"/>
    <s v="Ann Devon"/>
    <s v="WX3 6FW"/>
    <x v="0"/>
    <s v="UK"/>
    <x v="0"/>
  </r>
  <r>
    <n v="10727"/>
    <s v="REGGC"/>
    <n v="17"/>
    <n v="2"/>
    <d v="2021-11-03T00:00:00"/>
    <x v="1"/>
    <n v="11"/>
    <n v="4"/>
    <s v="Wednesday"/>
    <n v="20211205"/>
    <s v="DHL Express"/>
    <n v="740.99999941885471"/>
    <n v="39"/>
    <n v="37.049999970942736"/>
    <n v="20"/>
    <n v="5.000000074505806E-2"/>
    <x v="35"/>
    <n v="7"/>
    <n v="24.774912809223483"/>
    <s v="Reggiani Caseifici"/>
    <s v="Maurizio Moroni"/>
    <s v="42100"/>
    <x v="0"/>
    <s v="Italy"/>
    <x v="7"/>
  </r>
  <r>
    <n v="10727"/>
    <s v="REGGC"/>
    <n v="56"/>
    <n v="2"/>
    <d v="2021-11-03T00:00:00"/>
    <x v="1"/>
    <n v="11"/>
    <n v="4"/>
    <s v="Wednesday"/>
    <n v="20211205"/>
    <s v="DHL Express"/>
    <n v="360.99999971687794"/>
    <n v="38"/>
    <n v="36.099999971687794"/>
    <n v="10"/>
    <n v="5.000000074505806E-2"/>
    <x v="33"/>
    <n v="26"/>
    <n v="12.985049050340091"/>
    <s v="Reggiani Caseifici"/>
    <s v="Maurizio Moroni"/>
    <s v="42100"/>
    <x v="0"/>
    <s v="Italy"/>
    <x v="1"/>
  </r>
  <r>
    <n v="10727"/>
    <s v="REGGC"/>
    <n v="59"/>
    <n v="2"/>
    <d v="2021-11-03T00:00:00"/>
    <x v="1"/>
    <n v="11"/>
    <n v="4"/>
    <s v="Wednesday"/>
    <n v="20211111"/>
    <s v="DHL Express"/>
    <n v="522.49999959021807"/>
    <n v="55"/>
    <n v="52.249999959021807"/>
    <n v="10"/>
    <n v="5.000000074505806E-2"/>
    <x v="21"/>
    <n v="28"/>
    <n v="29.299646906924384"/>
    <s v="Reggiani Caseifici"/>
    <s v="Maurizio Moroni"/>
    <s v="42100"/>
    <x v="0"/>
    <s v="Italy"/>
    <x v="0"/>
  </r>
  <r>
    <n v="10728"/>
    <s v="QUEEN"/>
    <n v="30"/>
    <n v="4"/>
    <d v="2021-11-04T00:00:00"/>
    <x v="1"/>
    <n v="11"/>
    <n v="5"/>
    <s v="Thursday"/>
    <n v="20211111"/>
    <s v="DHL"/>
    <n v="388.35"/>
    <n v="25.89"/>
    <n v="25.89"/>
    <n v="15"/>
    <n v="0"/>
    <x v="34"/>
    <n v="13"/>
    <n v="15.141134761320492"/>
    <s v="Queen Cozinha"/>
    <s v="Lúcia Carvalho"/>
    <s v="05487-020"/>
    <x v="1"/>
    <s v="Brazil"/>
    <x v="3"/>
  </r>
  <r>
    <n v="10728"/>
    <s v="QUEEN"/>
    <n v="40"/>
    <n v="4"/>
    <d v="2021-11-04T00:00:00"/>
    <x v="1"/>
    <n v="11"/>
    <n v="5"/>
    <s v="Thursday"/>
    <n v="20211111"/>
    <s v="DHL"/>
    <n v="110.39999999999999"/>
    <n v="18.399999999999999"/>
    <n v="18.399999999999999"/>
    <n v="6"/>
    <n v="0"/>
    <x v="37"/>
    <n v="19"/>
    <n v="11.939905659925371"/>
    <s v="Queen Cozinha"/>
    <s v="Lúcia Carvalho"/>
    <s v="05487-020"/>
    <x v="1"/>
    <s v="Brazil"/>
    <x v="3"/>
  </r>
  <r>
    <n v="10728"/>
    <s v="QUEEN"/>
    <n v="55"/>
    <n v="4"/>
    <d v="2021-11-04T00:00:00"/>
    <x v="1"/>
    <n v="11"/>
    <n v="5"/>
    <s v="Thursday"/>
    <n v="20211111"/>
    <s v="DHL"/>
    <n v="288"/>
    <n v="24"/>
    <n v="24"/>
    <n v="12"/>
    <n v="0"/>
    <x v="16"/>
    <n v="25"/>
    <n v="18.144678468561601"/>
    <s v="Queen Cozinha"/>
    <s v="Lúcia Carvalho"/>
    <s v="05487-020"/>
    <x v="1"/>
    <s v="Brazil"/>
    <x v="7"/>
  </r>
  <r>
    <n v="10728"/>
    <s v="QUEEN"/>
    <n v="60"/>
    <n v="4"/>
    <d v="2021-11-04T00:00:00"/>
    <x v="1"/>
    <n v="11"/>
    <n v="5"/>
    <s v="Thursday"/>
    <n v="20211114"/>
    <s v="DHL"/>
    <n v="510"/>
    <n v="34"/>
    <n v="34"/>
    <n v="15"/>
    <n v="0"/>
    <x v="11"/>
    <n v="28"/>
    <n v="17.186056815854748"/>
    <s v="Queen Cozinha"/>
    <s v="Lúcia Carvalho"/>
    <s v="05487-020"/>
    <x v="1"/>
    <s v="Brazil"/>
    <x v="0"/>
  </r>
  <r>
    <n v="10729"/>
    <s v="LINOD"/>
    <n v="1"/>
    <n v="8"/>
    <d v="2021-11-04T00:00:00"/>
    <x v="1"/>
    <n v="11"/>
    <n v="5"/>
    <s v="Thursday"/>
    <n v="20211114"/>
    <s v="UPS"/>
    <n v="900"/>
    <n v="18"/>
    <n v="18"/>
    <n v="50"/>
    <n v="0"/>
    <x v="52"/>
    <n v="1"/>
    <n v="9.9412796083453241"/>
    <s v="LINO-Delicateses"/>
    <s v="Felipe Izquierdo"/>
    <s v="4980"/>
    <x v="1"/>
    <s v="Venezuela"/>
    <x v="6"/>
  </r>
  <r>
    <n v="10729"/>
    <s v="LINOD"/>
    <n v="21"/>
    <n v="8"/>
    <d v="2021-11-04T00:00:00"/>
    <x v="1"/>
    <n v="11"/>
    <n v="5"/>
    <s v="Thursday"/>
    <n v="20211114"/>
    <s v="UPS"/>
    <n v="300"/>
    <n v="10"/>
    <n v="10"/>
    <n v="30"/>
    <n v="0"/>
    <x v="27"/>
    <n v="8"/>
    <n v="8.5451596278118238"/>
    <s v="LINO-Delicateses"/>
    <s v="Felipe Izquierdo"/>
    <s v="4980"/>
    <x v="1"/>
    <s v="Venezuela"/>
    <x v="5"/>
  </r>
  <r>
    <n v="10729"/>
    <s v="LINOD"/>
    <n v="50"/>
    <n v="8"/>
    <d v="2021-11-04T00:00:00"/>
    <x v="1"/>
    <n v="11"/>
    <n v="5"/>
    <s v="Thursday"/>
    <n v="20211114"/>
    <s v="UPS"/>
    <n v="650"/>
    <n v="16.25"/>
    <n v="16.25"/>
    <n v="40"/>
    <n v="0"/>
    <x v="72"/>
    <n v="23"/>
    <n v="6.542170529867021"/>
    <s v="LINO-Delicateses"/>
    <s v="Felipe Izquierdo"/>
    <s v="4980"/>
    <x v="1"/>
    <s v="Venezuela"/>
    <x v="5"/>
  </r>
  <r>
    <n v="10730"/>
    <s v="BONAP"/>
    <n v="16"/>
    <n v="5"/>
    <d v="2021-11-05T00:00:00"/>
    <x v="1"/>
    <n v="11"/>
    <n v="6"/>
    <s v="Friday"/>
    <n v="20211114"/>
    <s v="DHL Express"/>
    <n v="248.66249980498102"/>
    <n v="17.45"/>
    <n v="16.577499986998735"/>
    <n v="15"/>
    <n v="5.000000074505806E-2"/>
    <x v="19"/>
    <n v="7"/>
    <n v="12.75283918323947"/>
    <s v="Bon app'"/>
    <s v="Laurence Lebihan"/>
    <s v="13008"/>
    <x v="0"/>
    <s v="France"/>
    <x v="5"/>
  </r>
  <r>
    <n v="10730"/>
    <s v="BONAP"/>
    <n v="31"/>
    <n v="5"/>
    <d v="2021-11-05T00:00:00"/>
    <x v="1"/>
    <n v="11"/>
    <n v="6"/>
    <s v="Friday"/>
    <n v="20211114"/>
    <s v="DHL Express"/>
    <n v="35.624999972060323"/>
    <n v="12.5"/>
    <n v="11.874999990686774"/>
    <n v="3"/>
    <n v="5.000000074505806E-2"/>
    <x v="12"/>
    <n v="14"/>
    <n v="8.9210025428745876"/>
    <s v="Bon app'"/>
    <s v="Laurence Lebihan"/>
    <s v="13008"/>
    <x v="0"/>
    <s v="France"/>
    <x v="0"/>
  </r>
  <r>
    <n v="10730"/>
    <s v="BONAP"/>
    <n v="65"/>
    <n v="5"/>
    <d v="2021-11-05T00:00:00"/>
    <x v="1"/>
    <n v="11"/>
    <n v="6"/>
    <s v="Friday"/>
    <n v="20211114"/>
    <s v="DHL Express"/>
    <n v="199.97499984316531"/>
    <n v="21.05"/>
    <n v="19.99749998431653"/>
    <n v="10"/>
    <n v="5.000000074505806E-2"/>
    <x v="6"/>
    <n v="2"/>
    <n v="12.356901002694999"/>
    <s v="Bon app'"/>
    <s v="Laurence Lebihan"/>
    <s v="13008"/>
    <x v="0"/>
    <s v="France"/>
    <x v="4"/>
  </r>
  <r>
    <n v="10731"/>
    <s v="CHOPS"/>
    <n v="21"/>
    <n v="7"/>
    <d v="2021-11-06T00:00:00"/>
    <x v="1"/>
    <n v="11"/>
    <n v="7"/>
    <s v="Saturday"/>
    <n v="20211114"/>
    <s v="DHL Express"/>
    <n v="379.99999970197678"/>
    <n v="10"/>
    <n v="9.4999999925494194"/>
    <n v="40"/>
    <n v="5.000000074505806E-2"/>
    <x v="27"/>
    <n v="8"/>
    <n v="8.5451596278118238"/>
    <s v="Chop-suey Chinese"/>
    <s v="Yang Wang"/>
    <s v="3012"/>
    <x v="0"/>
    <s v="Switzerland"/>
    <x v="5"/>
  </r>
  <r>
    <n v="10731"/>
    <s v="CHOPS"/>
    <n v="51"/>
    <n v="7"/>
    <d v="2021-11-06T00:00:00"/>
    <x v="1"/>
    <n v="11"/>
    <n v="7"/>
    <s v="Saturday"/>
    <n v="20211107"/>
    <s v="DHL Express"/>
    <n v="1510.4999988153577"/>
    <n v="53"/>
    <n v="50.349999960511923"/>
    <n v="30"/>
    <n v="5.000000074505806E-2"/>
    <x v="4"/>
    <n v="24"/>
    <n v="18.835525116961144"/>
    <s v="Chop-suey Chinese"/>
    <s v="Yang Wang"/>
    <s v="3012"/>
    <x v="0"/>
    <s v="Switzerland"/>
    <x v="2"/>
  </r>
  <r>
    <n v="10732"/>
    <s v="BONAP"/>
    <n v="76"/>
    <n v="3"/>
    <d v="2021-11-06T00:00:00"/>
    <x v="1"/>
    <n v="11"/>
    <n v="7"/>
    <s v="Saturday"/>
    <n v="20211110"/>
    <s v="DHL Express"/>
    <n v="360"/>
    <n v="18"/>
    <n v="18"/>
    <n v="20"/>
    <n v="0"/>
    <x v="38"/>
    <n v="23"/>
    <n v="11.35067307451974"/>
    <s v="Bon app'"/>
    <s v="Laurence Lebihan"/>
    <s v="13008"/>
    <x v="0"/>
    <s v="France"/>
    <x v="6"/>
  </r>
  <r>
    <n v="10733"/>
    <s v="BERGS"/>
    <n v="14"/>
    <n v="1"/>
    <d v="2021-11-07T00:00:00"/>
    <x v="1"/>
    <n v="11"/>
    <n v="1"/>
    <s v="Sunday"/>
    <n v="20211110"/>
    <s v="UPS"/>
    <n v="372"/>
    <n v="23.25"/>
    <n v="23.25"/>
    <n v="16"/>
    <n v="0"/>
    <x v="3"/>
    <n v="6"/>
    <n v="19.281771520737859"/>
    <s v="Berglunds snabbköp"/>
    <s v="Christina Berglund"/>
    <s v="S-958 22"/>
    <x v="0"/>
    <s v="Sweden"/>
    <x v="2"/>
  </r>
  <r>
    <n v="10733"/>
    <s v="BERGS"/>
    <n v="28"/>
    <n v="1"/>
    <d v="2021-11-07T00:00:00"/>
    <x v="1"/>
    <n v="11"/>
    <n v="1"/>
    <s v="Sunday"/>
    <n v="20211110"/>
    <s v="UPS"/>
    <n v="912"/>
    <n v="45.6"/>
    <n v="45.6"/>
    <n v="20"/>
    <n v="0"/>
    <x v="44"/>
    <n v="12"/>
    <n v="23.763027335506571"/>
    <s v="Berglunds snabbköp"/>
    <s v="Christina Berglund"/>
    <s v="S-958 22"/>
    <x v="0"/>
    <s v="Sweden"/>
    <x v="2"/>
  </r>
  <r>
    <n v="10733"/>
    <s v="BERGS"/>
    <n v="52"/>
    <n v="1"/>
    <d v="2021-11-07T00:00:00"/>
    <x v="1"/>
    <n v="11"/>
    <n v="1"/>
    <s v="Sunday"/>
    <n v="20211112"/>
    <s v="UPS"/>
    <n v="175"/>
    <n v="7"/>
    <n v="7"/>
    <n v="25"/>
    <n v="0"/>
    <x v="65"/>
    <n v="24"/>
    <n v="2.7531089859539"/>
    <s v="Berglunds snabbköp"/>
    <s v="Christina Berglund"/>
    <s v="S-958 22"/>
    <x v="0"/>
    <s v="Sweden"/>
    <x v="1"/>
  </r>
  <r>
    <n v="10734"/>
    <s v="GOURL"/>
    <n v="6"/>
    <n v="2"/>
    <d v="2021-11-07T00:00:00"/>
    <x v="1"/>
    <n v="11"/>
    <n v="1"/>
    <s v="Sunday"/>
    <n v="20211112"/>
    <s v="UPS"/>
    <n v="750"/>
    <n v="25"/>
    <n v="25"/>
    <n v="30"/>
    <n v="0"/>
    <x v="63"/>
    <n v="3"/>
    <n v="17.141683844381447"/>
    <s v="Gourmet Lanchonetes"/>
    <s v="André Fonseca"/>
    <s v="04876-786"/>
    <x v="1"/>
    <s v="Brazil"/>
    <x v="4"/>
  </r>
  <r>
    <n v="10734"/>
    <s v="GOURL"/>
    <n v="30"/>
    <n v="2"/>
    <d v="2021-11-07T00:00:00"/>
    <x v="1"/>
    <n v="11"/>
    <n v="1"/>
    <s v="Sunday"/>
    <n v="20211112"/>
    <s v="UPS"/>
    <n v="388.35"/>
    <n v="25.89"/>
    <n v="25.89"/>
    <n v="15"/>
    <n v="0"/>
    <x v="34"/>
    <n v="13"/>
    <n v="15.141134761320492"/>
    <s v="Gourmet Lanchonetes"/>
    <s v="André Fonseca"/>
    <s v="04876-786"/>
    <x v="1"/>
    <s v="Brazil"/>
    <x v="3"/>
  </r>
  <r>
    <n v="10734"/>
    <s v="GOURL"/>
    <n v="76"/>
    <n v="2"/>
    <d v="2021-11-07T00:00:00"/>
    <x v="1"/>
    <n v="11"/>
    <n v="1"/>
    <s v="Sunday"/>
    <n v="20211121"/>
    <s v="UPS"/>
    <n v="360"/>
    <n v="18"/>
    <n v="18"/>
    <n v="20"/>
    <n v="0"/>
    <x v="38"/>
    <n v="23"/>
    <n v="11.35067307451974"/>
    <s v="Gourmet Lanchonetes"/>
    <s v="André Fonseca"/>
    <s v="04876-786"/>
    <x v="1"/>
    <s v="Brazil"/>
    <x v="6"/>
  </r>
  <r>
    <n v="10735"/>
    <s v="LETSS"/>
    <n v="61"/>
    <n v="6"/>
    <d v="2021-11-10T00:00:00"/>
    <x v="1"/>
    <n v="11"/>
    <n v="4"/>
    <s v="Wednesday"/>
    <n v="20211121"/>
    <s v="DHL"/>
    <n v="512.99999915063381"/>
    <n v="28.5"/>
    <n v="25.649999957531691"/>
    <n v="20"/>
    <n v="0.10000000149011611"/>
    <x v="75"/>
    <n v="29"/>
    <n v="10.457549197381082"/>
    <s v="Let's Stop N Shop"/>
    <s v="Jaime Yorres"/>
    <s v="94117"/>
    <x v="1"/>
    <s v="USA"/>
    <x v="4"/>
  </r>
  <r>
    <n v="10735"/>
    <s v="LETSS"/>
    <n v="77"/>
    <n v="6"/>
    <d v="2021-11-10T00:00:00"/>
    <x v="1"/>
    <n v="11"/>
    <n v="4"/>
    <s v="Wednesday"/>
    <n v="20211121"/>
    <s v="DHL"/>
    <n v="23.399999961256981"/>
    <n v="13"/>
    <n v="11.69999998062849"/>
    <n v="2"/>
    <n v="0.10000000149011611"/>
    <x v="23"/>
    <n v="12"/>
    <n v="9.7871799999999993"/>
    <s v="Let's Stop N Shop"/>
    <s v="Jaime Yorres"/>
    <s v="94117"/>
    <x v="1"/>
    <s v="USA"/>
    <x v="4"/>
  </r>
  <r>
    <n v="10736"/>
    <s v="HUNGO"/>
    <n v="65"/>
    <n v="9"/>
    <d v="2021-11-11T00:00:00"/>
    <x v="1"/>
    <n v="11"/>
    <n v="5"/>
    <s v="Thursday"/>
    <n v="20211121"/>
    <s v="DHL"/>
    <n v="842"/>
    <n v="21.05"/>
    <n v="21.05"/>
    <n v="40"/>
    <n v="0"/>
    <x v="6"/>
    <n v="2"/>
    <n v="12.356901002694999"/>
    <s v="Hungry Owl All-Night Grocers"/>
    <s v="Patricia McKenna"/>
    <m/>
    <x v="0"/>
    <s v="Ireland"/>
    <x v="4"/>
  </r>
  <r>
    <n v="10736"/>
    <s v="HUNGO"/>
    <n v="75"/>
    <n v="9"/>
    <d v="2021-11-11T00:00:00"/>
    <x v="1"/>
    <n v="11"/>
    <n v="5"/>
    <s v="Thursday"/>
    <n v="20211118"/>
    <s v="DHL"/>
    <n v="155"/>
    <n v="7.75"/>
    <n v="7.75"/>
    <n v="20"/>
    <n v="0"/>
    <x v="48"/>
    <n v="12"/>
    <n v="3.8495729671919596"/>
    <s v="Hungry Owl All-Night Grocers"/>
    <s v="Patricia McKenna"/>
    <m/>
    <x v="0"/>
    <s v="Ireland"/>
    <x v="6"/>
  </r>
  <r>
    <n v="10737"/>
    <s v="VINET"/>
    <n v="13"/>
    <n v="2"/>
    <d v="2021-11-11T00:00:00"/>
    <x v="1"/>
    <n v="11"/>
    <n v="5"/>
    <s v="Thursday"/>
    <n v="20211118"/>
    <s v="DHL"/>
    <n v="24"/>
    <n v="6"/>
    <n v="6"/>
    <n v="4"/>
    <n v="0"/>
    <x v="43"/>
    <n v="6"/>
    <n v="2.1837851755325639"/>
    <s v="Vins et alcools Chevalier"/>
    <s v="Paul Henriot"/>
    <s v="51100"/>
    <x v="0"/>
    <s v="France"/>
    <x v="3"/>
  </r>
  <r>
    <n v="10737"/>
    <s v="VINET"/>
    <n v="41"/>
    <n v="2"/>
    <d v="2021-11-11T00:00:00"/>
    <x v="1"/>
    <n v="11"/>
    <n v="5"/>
    <s v="Thursday"/>
    <n v="20211118"/>
    <s v="DHL"/>
    <n v="115.80000000000001"/>
    <n v="9.65"/>
    <n v="9.65"/>
    <n v="12"/>
    <n v="0"/>
    <x v="5"/>
    <n v="19"/>
    <n v="6.0463867884479576"/>
    <s v="Vins et alcools Chevalier"/>
    <s v="Paul Henriot"/>
    <s v="51100"/>
    <x v="0"/>
    <s v="France"/>
    <x v="3"/>
  </r>
  <r>
    <n v="10738"/>
    <s v="SPECD"/>
    <n v="16"/>
    <n v="2"/>
    <d v="2021-11-12T00:00:00"/>
    <x v="1"/>
    <n v="11"/>
    <n v="6"/>
    <s v="Friday"/>
    <n v="20211117"/>
    <s v="DHL Express"/>
    <n v="52.349999999999994"/>
    <n v="17.45"/>
    <n v="17.45"/>
    <n v="3"/>
    <n v="0"/>
    <x v="19"/>
    <n v="7"/>
    <n v="12.75283918323947"/>
    <s v="Spécialités du monde"/>
    <s v="Dominique Perrier"/>
    <s v="75016"/>
    <x v="0"/>
    <s v="France"/>
    <x v="5"/>
  </r>
  <r>
    <n v="10739"/>
    <s v="VINET"/>
    <n v="36"/>
    <n v="3"/>
    <d v="2021-11-12T00:00:00"/>
    <x v="1"/>
    <n v="11"/>
    <n v="6"/>
    <s v="Friday"/>
    <n v="20211117"/>
    <s v="UPS"/>
    <n v="114"/>
    <n v="19"/>
    <n v="19"/>
    <n v="6"/>
    <n v="0"/>
    <x v="20"/>
    <n v="17"/>
    <n v="14.515505674132482"/>
    <s v="Vins et alcools Chevalier"/>
    <s v="Paul Henriot"/>
    <s v="51100"/>
    <x v="0"/>
    <s v="France"/>
    <x v="3"/>
  </r>
  <r>
    <n v="10739"/>
    <s v="VINET"/>
    <n v="52"/>
    <n v="3"/>
    <d v="2021-11-12T00:00:00"/>
    <x v="1"/>
    <n v="11"/>
    <n v="6"/>
    <s v="Friday"/>
    <n v="20211125"/>
    <s v="UPS"/>
    <n v="126"/>
    <n v="7"/>
    <n v="7"/>
    <n v="18"/>
    <n v="0"/>
    <x v="65"/>
    <n v="24"/>
    <n v="2.7531089859539"/>
    <s v="Vins et alcools Chevalier"/>
    <s v="Paul Henriot"/>
    <s v="51100"/>
    <x v="0"/>
    <s v="France"/>
    <x v="1"/>
  </r>
  <r>
    <n v="10740"/>
    <s v="WHITC"/>
    <n v="28"/>
    <n v="4"/>
    <d v="2021-11-13T00:00:00"/>
    <x v="1"/>
    <n v="11"/>
    <n v="7"/>
    <s v="Saturday"/>
    <n v="20211125"/>
    <s v="DHL"/>
    <n v="182.39999932050708"/>
    <n v="45.6"/>
    <n v="36.479999864101416"/>
    <n v="5"/>
    <n v="0.20000000298023221"/>
    <x v="44"/>
    <n v="12"/>
    <n v="23.763027335506571"/>
    <s v="White Clover Markets"/>
    <s v="Karl Jablonski"/>
    <s v="98128"/>
    <x v="1"/>
    <s v="USA"/>
    <x v="2"/>
  </r>
  <r>
    <n v="10740"/>
    <s v="WHITC"/>
    <n v="35"/>
    <n v="4"/>
    <d v="2021-11-13T00:00:00"/>
    <x v="1"/>
    <n v="11"/>
    <n v="7"/>
    <s v="Saturday"/>
    <n v="20211125"/>
    <s v="DHL"/>
    <n v="503.99999812245369"/>
    <n v="18"/>
    <n v="14.39999994635582"/>
    <n v="35"/>
    <n v="0.20000000298023221"/>
    <x v="31"/>
    <n v="16"/>
    <n v="11.144616765926688"/>
    <s v="White Clover Markets"/>
    <s v="Karl Jablonski"/>
    <s v="98128"/>
    <x v="1"/>
    <s v="USA"/>
    <x v="6"/>
  </r>
  <r>
    <n v="10740"/>
    <s v="WHITC"/>
    <n v="45"/>
    <n v="4"/>
    <d v="2021-11-13T00:00:00"/>
    <x v="1"/>
    <n v="11"/>
    <n v="7"/>
    <s v="Saturday"/>
    <n v="20211125"/>
    <s v="DHL"/>
    <n v="303.99999886751175"/>
    <n v="9.5"/>
    <n v="7.5999999716877937"/>
    <n v="40"/>
    <n v="0.20000000298023221"/>
    <x v="73"/>
    <n v="21"/>
    <n v="4.5986324879657294"/>
    <s v="White Clover Markets"/>
    <s v="Karl Jablonski"/>
    <s v="98128"/>
    <x v="1"/>
    <s v="USA"/>
    <x v="3"/>
  </r>
  <r>
    <n v="10740"/>
    <s v="WHITC"/>
    <n v="56"/>
    <n v="4"/>
    <d v="2021-11-13T00:00:00"/>
    <x v="1"/>
    <n v="11"/>
    <n v="7"/>
    <s v="Saturday"/>
    <n v="20211118"/>
    <s v="DHL"/>
    <n v="425.59999841451645"/>
    <n v="38"/>
    <n v="30.399999886751175"/>
    <n v="14"/>
    <n v="0.20000000298023221"/>
    <x v="33"/>
    <n v="26"/>
    <n v="12.985049050340091"/>
    <s v="White Clover Markets"/>
    <s v="Karl Jablonski"/>
    <s v="98128"/>
    <x v="1"/>
    <s v="USA"/>
    <x v="1"/>
  </r>
  <r>
    <n v="10741"/>
    <s v="AROUT"/>
    <n v="2"/>
    <n v="4"/>
    <d v="2021-11-14T00:00:00"/>
    <x v="1"/>
    <n v="11"/>
    <n v="1"/>
    <s v="Sunday"/>
    <n v="20211118"/>
    <s v="UPS"/>
    <n v="227.99999915063381"/>
    <n v="19"/>
    <n v="15.199999943375587"/>
    <n v="15"/>
    <n v="0.20000000298023221"/>
    <x v="18"/>
    <n v="1"/>
    <n v="9.9064127385757743"/>
    <s v="Around the Horn"/>
    <s v="Thomas Hardy"/>
    <s v="WA1 1DP"/>
    <x v="0"/>
    <s v="UK"/>
    <x v="6"/>
  </r>
  <r>
    <n v="10742"/>
    <s v="BOTTM"/>
    <n v="3"/>
    <n v="3"/>
    <d v="2021-11-14T00:00:00"/>
    <x v="1"/>
    <n v="11"/>
    <n v="1"/>
    <s v="Sunday"/>
    <n v="20211118"/>
    <s v="UPS"/>
    <n v="200"/>
    <n v="10"/>
    <n v="10"/>
    <n v="20"/>
    <n v="0"/>
    <x v="57"/>
    <n v="1"/>
    <n v="8.7131018239662712"/>
    <s v="Bottom-Dollar Markets"/>
    <s v="Elizabeth Lincoln"/>
    <s v="T2F 8M4"/>
    <x v="1"/>
    <s v="Canada"/>
    <x v="4"/>
  </r>
  <r>
    <n v="10742"/>
    <s v="BOTTM"/>
    <n v="60"/>
    <n v="3"/>
    <d v="2021-11-14T00:00:00"/>
    <x v="1"/>
    <n v="11"/>
    <n v="1"/>
    <s v="Sunday"/>
    <n v="20211118"/>
    <s v="UPS"/>
    <n v="1700"/>
    <n v="34"/>
    <n v="34"/>
    <n v="50"/>
    <n v="0"/>
    <x v="11"/>
    <n v="28"/>
    <n v="17.186056815854748"/>
    <s v="Bottom-Dollar Markets"/>
    <s v="Elizabeth Lincoln"/>
    <s v="T2F 8M4"/>
    <x v="1"/>
    <s v="Canada"/>
    <x v="0"/>
  </r>
  <r>
    <n v="10742"/>
    <s v="BOTTM"/>
    <n v="72"/>
    <n v="3"/>
    <d v="2021-11-14T00:00:00"/>
    <x v="1"/>
    <n v="11"/>
    <n v="1"/>
    <s v="Sunday"/>
    <n v="20211121"/>
    <s v="UPS"/>
    <n v="1218"/>
    <n v="34.799999999999997"/>
    <n v="34.799999999999997"/>
    <n v="35"/>
    <n v="0"/>
    <x v="2"/>
    <n v="14"/>
    <n v="14.902797245173618"/>
    <s v="Bottom-Dollar Markets"/>
    <s v="Elizabeth Lincoln"/>
    <s v="T2F 8M4"/>
    <x v="1"/>
    <s v="Canada"/>
    <x v="0"/>
  </r>
  <r>
    <n v="10743"/>
    <s v="AROUT"/>
    <n v="46"/>
    <n v="1"/>
    <d v="2021-11-17T00:00:00"/>
    <x v="1"/>
    <n v="11"/>
    <n v="4"/>
    <s v="Wednesday"/>
    <n v="20211124"/>
    <s v="DHL"/>
    <n v="319.19999974966049"/>
    <n v="12"/>
    <n v="11.399999991059303"/>
    <n v="28"/>
    <n v="5.000000074505806E-2"/>
    <x v="54"/>
    <n v="21"/>
    <n v="5.504627786254181"/>
    <s v="Around the Horn"/>
    <s v="Thomas Hardy"/>
    <s v="WA1 1DP"/>
    <x v="0"/>
    <s v="UK"/>
    <x v="3"/>
  </r>
  <r>
    <n v="10744"/>
    <s v="VAFFE"/>
    <n v="40"/>
    <n v="6"/>
    <d v="2021-11-17T00:00:00"/>
    <x v="1"/>
    <n v="11"/>
    <n v="4"/>
    <s v="Wednesday"/>
    <n v="20211127"/>
    <s v="DHL Express"/>
    <n v="735.99999725818634"/>
    <n v="18.399999999999999"/>
    <n v="14.719999945163726"/>
    <n v="50"/>
    <n v="0.20000000298023221"/>
    <x v="37"/>
    <n v="19"/>
    <n v="11.939905659925371"/>
    <s v="Vaffeljernet"/>
    <s v="Palle Ibsen"/>
    <s v="8200"/>
    <x v="0"/>
    <s v="Denmark"/>
    <x v="3"/>
  </r>
  <r>
    <n v="10745"/>
    <s v="QUICK"/>
    <n v="18"/>
    <n v="9"/>
    <d v="2021-11-18T00:00:00"/>
    <x v="1"/>
    <n v="11"/>
    <n v="5"/>
    <s v="Thursday"/>
    <n v="20211127"/>
    <s v="DHL Express"/>
    <n v="1500"/>
    <n v="62.5"/>
    <n v="62.5"/>
    <n v="24"/>
    <n v="0"/>
    <x v="59"/>
    <n v="7"/>
    <n v="20.144415838276313"/>
    <s v="QUICK-Stop"/>
    <s v="Horst Kloss"/>
    <s v="01307"/>
    <x v="0"/>
    <s v="Germany"/>
    <x v="3"/>
  </r>
  <r>
    <n v="10745"/>
    <s v="QUICK"/>
    <n v="44"/>
    <n v="9"/>
    <d v="2021-11-18T00:00:00"/>
    <x v="1"/>
    <n v="11"/>
    <n v="5"/>
    <s v="Thursday"/>
    <n v="20211127"/>
    <s v="DHL Express"/>
    <n v="311.2"/>
    <n v="19.45"/>
    <n v="19.45"/>
    <n v="16"/>
    <n v="0"/>
    <x v="45"/>
    <n v="20"/>
    <n v="10.842050263532254"/>
    <s v="QUICK-Stop"/>
    <s v="Horst Kloss"/>
    <s v="01307"/>
    <x v="0"/>
    <s v="Germany"/>
    <x v="4"/>
  </r>
  <r>
    <n v="10745"/>
    <s v="QUICK"/>
    <n v="59"/>
    <n v="9"/>
    <d v="2021-11-18T00:00:00"/>
    <x v="1"/>
    <n v="11"/>
    <n v="5"/>
    <s v="Thursday"/>
    <n v="20211127"/>
    <s v="DHL Express"/>
    <n v="2475"/>
    <n v="55"/>
    <n v="55"/>
    <n v="45"/>
    <n v="0"/>
    <x v="21"/>
    <n v="28"/>
    <n v="29.299646906924384"/>
    <s v="QUICK-Stop"/>
    <s v="Horst Kloss"/>
    <s v="01307"/>
    <x v="0"/>
    <s v="Germany"/>
    <x v="0"/>
  </r>
  <r>
    <n v="10745"/>
    <s v="QUICK"/>
    <n v="72"/>
    <n v="9"/>
    <d v="2021-11-18T00:00:00"/>
    <x v="1"/>
    <n v="11"/>
    <n v="5"/>
    <s v="Thursday"/>
    <n v="20211121"/>
    <s v="DHL Express"/>
    <n v="243.59999999999997"/>
    <n v="34.799999999999997"/>
    <n v="34.799999999999997"/>
    <n v="7"/>
    <n v="0"/>
    <x v="2"/>
    <n v="14"/>
    <n v="14.902797245173618"/>
    <s v="QUICK-Stop"/>
    <s v="Horst Kloss"/>
    <s v="01307"/>
    <x v="0"/>
    <s v="Germany"/>
    <x v="0"/>
  </r>
  <r>
    <n v="10746"/>
    <s v="CHOPS"/>
    <n v="13"/>
    <n v="1"/>
    <d v="2021-11-19T00:00:00"/>
    <x v="1"/>
    <n v="11"/>
    <n v="6"/>
    <s v="Friday"/>
    <n v="20211121"/>
    <s v="UPS"/>
    <n v="36"/>
    <n v="6"/>
    <n v="6"/>
    <n v="6"/>
    <n v="0"/>
    <x v="43"/>
    <n v="6"/>
    <n v="2.1837851755325639"/>
    <s v="Chop-suey Chinese"/>
    <s v="Yang Wang"/>
    <s v="3012"/>
    <x v="0"/>
    <s v="Switzerland"/>
    <x v="3"/>
  </r>
  <r>
    <n v="10746"/>
    <s v="CHOPS"/>
    <n v="42"/>
    <n v="1"/>
    <d v="2021-11-19T00:00:00"/>
    <x v="1"/>
    <n v="11"/>
    <n v="6"/>
    <s v="Friday"/>
    <n v="20211121"/>
    <s v="UPS"/>
    <n v="392"/>
    <n v="14"/>
    <n v="14"/>
    <n v="28"/>
    <n v="0"/>
    <x v="1"/>
    <n v="20"/>
    <n v="10.762412487567216"/>
    <s v="Chop-suey Chinese"/>
    <s v="Yang Wang"/>
    <s v="3012"/>
    <x v="0"/>
    <s v="Switzerland"/>
    <x v="1"/>
  </r>
  <r>
    <n v="10746"/>
    <s v="CHOPS"/>
    <n v="62"/>
    <n v="1"/>
    <d v="2021-11-19T00:00:00"/>
    <x v="1"/>
    <n v="11"/>
    <n v="6"/>
    <s v="Friday"/>
    <n v="20211121"/>
    <s v="UPS"/>
    <n v="443.7"/>
    <n v="49.3"/>
    <n v="49.3"/>
    <n v="9"/>
    <n v="0"/>
    <x v="29"/>
    <n v="29"/>
    <n v="34.868075459270003"/>
    <s v="Chop-suey Chinese"/>
    <s v="Yang Wang"/>
    <s v="3012"/>
    <x v="0"/>
    <s v="Switzerland"/>
    <x v="5"/>
  </r>
  <r>
    <n v="10746"/>
    <s v="CHOPS"/>
    <n v="69"/>
    <n v="1"/>
    <d v="2021-11-19T00:00:00"/>
    <x v="1"/>
    <n v="11"/>
    <n v="6"/>
    <s v="Friday"/>
    <n v="20211126"/>
    <s v="UPS"/>
    <n v="1440"/>
    <n v="36"/>
    <n v="36"/>
    <n v="40"/>
    <n v="0"/>
    <x v="60"/>
    <n v="15"/>
    <n v="12.894008605174344"/>
    <s v="Chop-suey Chinese"/>
    <s v="Yang Wang"/>
    <s v="3012"/>
    <x v="0"/>
    <s v="Switzerland"/>
    <x v="0"/>
  </r>
  <r>
    <n v="10747"/>
    <s v="PICCO"/>
    <n v="31"/>
    <n v="6"/>
    <d v="2021-11-19T00:00:00"/>
    <x v="1"/>
    <n v="11"/>
    <n v="6"/>
    <s v="Friday"/>
    <n v="20211126"/>
    <s v="DHL Express"/>
    <n v="100"/>
    <n v="12.5"/>
    <n v="12.5"/>
    <n v="8"/>
    <n v="0"/>
    <x v="12"/>
    <n v="14"/>
    <n v="8.9210025428745876"/>
    <s v="Piccolo und mehr"/>
    <s v="Georg Pipps"/>
    <s v="5020"/>
    <x v="0"/>
    <s v="Austria"/>
    <x v="0"/>
  </r>
  <r>
    <n v="10747"/>
    <s v="PICCO"/>
    <n v="41"/>
    <n v="6"/>
    <d v="2021-11-19T00:00:00"/>
    <x v="1"/>
    <n v="11"/>
    <n v="6"/>
    <s v="Friday"/>
    <n v="20211126"/>
    <s v="DHL Express"/>
    <n v="337.75"/>
    <n v="9.65"/>
    <n v="9.65"/>
    <n v="35"/>
    <n v="0"/>
    <x v="5"/>
    <n v="19"/>
    <n v="6.0463867884479576"/>
    <s v="Piccolo und mehr"/>
    <s v="Georg Pipps"/>
    <s v="5020"/>
    <x v="0"/>
    <s v="Austria"/>
    <x v="3"/>
  </r>
  <r>
    <n v="10747"/>
    <s v="PICCO"/>
    <n v="63"/>
    <n v="6"/>
    <d v="2021-11-19T00:00:00"/>
    <x v="1"/>
    <n v="11"/>
    <n v="6"/>
    <s v="Friday"/>
    <n v="20211126"/>
    <s v="DHL Express"/>
    <n v="395.09999999999997"/>
    <n v="43.9"/>
    <n v="43.9"/>
    <n v="9"/>
    <n v="0"/>
    <x v="46"/>
    <n v="7"/>
    <n v="26.405205149492534"/>
    <s v="Piccolo und mehr"/>
    <s v="Georg Pipps"/>
    <s v="5020"/>
    <x v="0"/>
    <s v="Austria"/>
    <x v="4"/>
  </r>
  <r>
    <n v="10747"/>
    <s v="PICCO"/>
    <n v="69"/>
    <n v="6"/>
    <d v="2021-11-19T00:00:00"/>
    <x v="1"/>
    <n v="11"/>
    <n v="6"/>
    <s v="Friday"/>
    <n v="20211128"/>
    <s v="DHL Express"/>
    <n v="1080"/>
    <n v="36"/>
    <n v="36"/>
    <n v="30"/>
    <n v="0"/>
    <x v="60"/>
    <n v="15"/>
    <n v="12.894008605174344"/>
    <s v="Piccolo und mehr"/>
    <s v="Georg Pipps"/>
    <s v="5020"/>
    <x v="0"/>
    <s v="Austria"/>
    <x v="0"/>
  </r>
  <r>
    <n v="10748"/>
    <s v="SAVEA"/>
    <n v="23"/>
    <n v="3"/>
    <d v="2021-11-20T00:00:00"/>
    <x v="1"/>
    <n v="11"/>
    <n v="7"/>
    <s v="Saturday"/>
    <n v="20211128"/>
    <s v="DHL Express"/>
    <n v="396"/>
    <n v="9"/>
    <n v="9"/>
    <n v="44"/>
    <n v="0"/>
    <x v="70"/>
    <n v="9"/>
    <n v="5.2140991742329925"/>
    <s v="Save-a-lot Markets"/>
    <s v="Jose Pavarotti"/>
    <s v="83720"/>
    <x v="1"/>
    <s v="USA"/>
    <x v="1"/>
  </r>
  <r>
    <n v="10748"/>
    <s v="SAVEA"/>
    <n v="40"/>
    <n v="3"/>
    <d v="2021-11-20T00:00:00"/>
    <x v="1"/>
    <n v="11"/>
    <n v="7"/>
    <s v="Saturday"/>
    <n v="20211128"/>
    <s v="DHL Express"/>
    <n v="736"/>
    <n v="18.399999999999999"/>
    <n v="18.399999999999999"/>
    <n v="40"/>
    <n v="0"/>
    <x v="37"/>
    <n v="19"/>
    <n v="11.939905659925371"/>
    <s v="Save-a-lot Markets"/>
    <s v="Jose Pavarotti"/>
    <s v="83720"/>
    <x v="1"/>
    <s v="USA"/>
    <x v="3"/>
  </r>
  <r>
    <n v="10748"/>
    <s v="SAVEA"/>
    <n v="56"/>
    <n v="3"/>
    <d v="2021-11-20T00:00:00"/>
    <x v="1"/>
    <n v="11"/>
    <n v="7"/>
    <s v="Saturday"/>
    <n v="20211219"/>
    <s v="DHL Express"/>
    <n v="1064"/>
    <n v="38"/>
    <n v="38"/>
    <n v="28"/>
    <n v="0"/>
    <x v="33"/>
    <n v="26"/>
    <n v="12.985049050340091"/>
    <s v="Save-a-lot Markets"/>
    <s v="Jose Pavarotti"/>
    <s v="83720"/>
    <x v="1"/>
    <s v="USA"/>
    <x v="1"/>
  </r>
  <r>
    <n v="10749"/>
    <s v="ISLAT"/>
    <n v="56"/>
    <n v="4"/>
    <d v="2021-11-20T00:00:00"/>
    <x v="1"/>
    <n v="11"/>
    <n v="7"/>
    <s v="Saturday"/>
    <n v="20211219"/>
    <s v="DHL"/>
    <n v="570"/>
    <n v="38"/>
    <n v="38"/>
    <n v="15"/>
    <n v="0"/>
    <x v="33"/>
    <n v="26"/>
    <n v="12.985049050340091"/>
    <s v="Island Trading"/>
    <s v="Helen Bennett"/>
    <s v="PO31 7PJ"/>
    <x v="0"/>
    <s v="UK"/>
    <x v="1"/>
  </r>
  <r>
    <n v="10749"/>
    <s v="ISLAT"/>
    <n v="59"/>
    <n v="4"/>
    <d v="2021-11-20T00:00:00"/>
    <x v="1"/>
    <n v="11"/>
    <n v="7"/>
    <s v="Saturday"/>
    <n v="20211219"/>
    <s v="DHL"/>
    <n v="330"/>
    <n v="55"/>
    <n v="55"/>
    <n v="6"/>
    <n v="0"/>
    <x v="21"/>
    <n v="28"/>
    <n v="29.299646906924384"/>
    <s v="Island Trading"/>
    <s v="Helen Bennett"/>
    <s v="PO31 7PJ"/>
    <x v="0"/>
    <s v="UK"/>
    <x v="0"/>
  </r>
  <r>
    <n v="10749"/>
    <s v="ISLAT"/>
    <n v="76"/>
    <n v="4"/>
    <d v="2021-11-20T00:00:00"/>
    <x v="1"/>
    <n v="11"/>
    <n v="7"/>
    <s v="Saturday"/>
    <n v="20211124"/>
    <s v="DHL"/>
    <n v="180"/>
    <n v="18"/>
    <n v="18"/>
    <n v="10"/>
    <n v="0"/>
    <x v="38"/>
    <n v="23"/>
    <n v="11.35067307451974"/>
    <s v="Island Trading"/>
    <s v="Helen Bennett"/>
    <s v="PO31 7PJ"/>
    <x v="0"/>
    <s v="UK"/>
    <x v="6"/>
  </r>
  <r>
    <n v="10750"/>
    <s v="WARTH"/>
    <n v="14"/>
    <n v="9"/>
    <d v="2021-11-21T00:00:00"/>
    <x v="1"/>
    <n v="11"/>
    <n v="1"/>
    <s v="Sunday"/>
    <n v="20211124"/>
    <s v="DHL Express"/>
    <n v="98.812499307096004"/>
    <n v="23.25"/>
    <n v="19.762499861419201"/>
    <n v="5"/>
    <n v="0.15000000596046451"/>
    <x v="3"/>
    <n v="6"/>
    <n v="19.281771520737859"/>
    <s v="Wartian Herkku"/>
    <s v="Pirkko Koskitalo"/>
    <s v="90110"/>
    <x v="0"/>
    <s v="Finland"/>
    <x v="2"/>
  </r>
  <r>
    <n v="10750"/>
    <s v="WARTH"/>
    <n v="45"/>
    <n v="9"/>
    <d v="2021-11-21T00:00:00"/>
    <x v="1"/>
    <n v="11"/>
    <n v="1"/>
    <s v="Sunday"/>
    <n v="20211124"/>
    <s v="DHL Express"/>
    <n v="322.9999977350235"/>
    <n v="9.5"/>
    <n v="8.0749999433755875"/>
    <n v="40"/>
    <n v="0.15000000596046451"/>
    <x v="73"/>
    <n v="21"/>
    <n v="4.5986324879657294"/>
    <s v="Wartian Herkku"/>
    <s v="Pirkko Koskitalo"/>
    <s v="90110"/>
    <x v="0"/>
    <s v="Finland"/>
    <x v="3"/>
  </r>
  <r>
    <n v="10750"/>
    <s v="WARTH"/>
    <n v="59"/>
    <n v="9"/>
    <d v="2021-11-21T00:00:00"/>
    <x v="1"/>
    <n v="11"/>
    <n v="1"/>
    <s v="Sunday"/>
    <n v="20211203"/>
    <s v="DHL Express"/>
    <n v="1168.7499918043613"/>
    <n v="55"/>
    <n v="46.749999672174454"/>
    <n v="25"/>
    <n v="0.15000000596046451"/>
    <x v="21"/>
    <n v="28"/>
    <n v="29.299646906924384"/>
    <s v="Wartian Herkku"/>
    <s v="Pirkko Koskitalo"/>
    <s v="90110"/>
    <x v="0"/>
    <s v="Finland"/>
    <x v="0"/>
  </r>
  <r>
    <n v="10751"/>
    <s v="RICSU"/>
    <n v="26"/>
    <n v="3"/>
    <d v="2021-11-24T00:00:00"/>
    <x v="1"/>
    <n v="11"/>
    <n v="4"/>
    <s v="Wednesday"/>
    <n v="20211203"/>
    <s v="UPS"/>
    <n v="337.28399944156411"/>
    <n v="31.23"/>
    <n v="28.106999953463674"/>
    <n v="12"/>
    <n v="0.10000000149011611"/>
    <x v="68"/>
    <n v="11"/>
    <n v="12.929370209027901"/>
    <s v="Richter Supermarkt"/>
    <s v="Michael Holz"/>
    <s v="1203"/>
    <x v="0"/>
    <s v="Switzerland"/>
    <x v="5"/>
  </r>
  <r>
    <n v="10751"/>
    <s v="RICSU"/>
    <n v="30"/>
    <n v="3"/>
    <d v="2021-11-24T00:00:00"/>
    <x v="1"/>
    <n v="11"/>
    <n v="4"/>
    <s v="Wednesday"/>
    <n v="20211203"/>
    <s v="UPS"/>
    <n v="776.7"/>
    <n v="25.89"/>
    <n v="25.89"/>
    <n v="30"/>
    <n v="0"/>
    <x v="34"/>
    <n v="13"/>
    <n v="15.141134761320492"/>
    <s v="Richter Supermarkt"/>
    <s v="Michael Holz"/>
    <s v="1203"/>
    <x v="0"/>
    <s v="Switzerland"/>
    <x v="3"/>
  </r>
  <r>
    <n v="10751"/>
    <s v="RICSU"/>
    <n v="50"/>
    <n v="3"/>
    <d v="2021-11-24T00:00:00"/>
    <x v="1"/>
    <n v="11"/>
    <n v="4"/>
    <s v="Wednesday"/>
    <n v="20211203"/>
    <s v="UPS"/>
    <n v="292.49999951571226"/>
    <n v="16.25"/>
    <n v="14.624999975785613"/>
    <n v="20"/>
    <n v="0.10000000149011611"/>
    <x v="72"/>
    <n v="23"/>
    <n v="6.542170529867021"/>
    <s v="Richter Supermarkt"/>
    <s v="Michael Holz"/>
    <s v="1203"/>
    <x v="0"/>
    <s v="Switzerland"/>
    <x v="5"/>
  </r>
  <r>
    <n v="10751"/>
    <s v="RICSU"/>
    <n v="73"/>
    <n v="3"/>
    <d v="2021-11-24T00:00:00"/>
    <x v="1"/>
    <n v="11"/>
    <n v="4"/>
    <s v="Wednesday"/>
    <n v="20211128"/>
    <s v="UPS"/>
    <n v="225"/>
    <n v="15"/>
    <n v="15"/>
    <n v="15"/>
    <n v="0"/>
    <x v="47"/>
    <n v="17"/>
    <n v="4.6045134272414314"/>
    <s v="Richter Supermarkt"/>
    <s v="Michael Holz"/>
    <s v="1203"/>
    <x v="0"/>
    <s v="Switzerland"/>
    <x v="3"/>
  </r>
  <r>
    <n v="10752"/>
    <s v="NORTS"/>
    <n v="1"/>
    <n v="2"/>
    <d v="2021-11-24T00:00:00"/>
    <x v="1"/>
    <n v="11"/>
    <n v="4"/>
    <s v="Wednesday"/>
    <n v="20211128"/>
    <s v="UPS"/>
    <n v="144"/>
    <n v="18"/>
    <n v="18"/>
    <n v="8"/>
    <n v="0"/>
    <x v="52"/>
    <n v="1"/>
    <n v="9.9412796083453241"/>
    <s v="North/South"/>
    <s v="Simon Crowther"/>
    <s v="SW7 1RZ"/>
    <x v="0"/>
    <s v="UK"/>
    <x v="6"/>
  </r>
  <r>
    <n v="10752"/>
    <s v="NORTS"/>
    <n v="69"/>
    <n v="2"/>
    <d v="2021-11-24T00:00:00"/>
    <x v="1"/>
    <n v="11"/>
    <n v="4"/>
    <s v="Wednesday"/>
    <n v="20211127"/>
    <s v="UPS"/>
    <n v="108"/>
    <n v="36"/>
    <n v="36"/>
    <n v="3"/>
    <n v="0"/>
    <x v="60"/>
    <n v="15"/>
    <n v="12.894008605174344"/>
    <s v="North/South"/>
    <s v="Simon Crowther"/>
    <s v="SW7 1RZ"/>
    <x v="0"/>
    <s v="UK"/>
    <x v="0"/>
  </r>
  <r>
    <n v="10753"/>
    <s v="FRANS"/>
    <n v="45"/>
    <n v="3"/>
    <d v="2021-11-25T00:00:00"/>
    <x v="1"/>
    <n v="11"/>
    <n v="5"/>
    <s v="Thursday"/>
    <n v="20211127"/>
    <s v="DHL Express"/>
    <n v="38"/>
    <n v="9.5"/>
    <n v="9.5"/>
    <n v="4"/>
    <n v="0"/>
    <x v="73"/>
    <n v="21"/>
    <n v="4.5986324879657294"/>
    <s v="Franchi S.p.A."/>
    <s v="Paolo Accorti"/>
    <s v="10100"/>
    <x v="0"/>
    <s v="Italy"/>
    <x v="3"/>
  </r>
  <r>
    <n v="10753"/>
    <s v="FRANS"/>
    <n v="74"/>
    <n v="3"/>
    <d v="2021-11-25T00:00:00"/>
    <x v="1"/>
    <n v="11"/>
    <n v="5"/>
    <s v="Thursday"/>
    <n v="20211127"/>
    <s v="DHL Express"/>
    <n v="50"/>
    <n v="10"/>
    <n v="10"/>
    <n v="5"/>
    <n v="0"/>
    <x v="17"/>
    <n v="4"/>
    <n v="5.405016256844287"/>
    <s v="Franchi S.p.A."/>
    <s v="Paolo Accorti"/>
    <s v="10100"/>
    <x v="0"/>
    <s v="Italy"/>
    <x v="2"/>
  </r>
  <r>
    <n v="10754"/>
    <s v="MAGAA"/>
    <n v="40"/>
    <n v="6"/>
    <d v="2021-11-25T00:00:00"/>
    <x v="1"/>
    <n v="11"/>
    <n v="5"/>
    <s v="Thursday"/>
    <n v="20211128"/>
    <s v="UPS"/>
    <n v="55.199999999999996"/>
    <n v="18.399999999999999"/>
    <n v="18.399999999999999"/>
    <n v="3"/>
    <n v="0"/>
    <x v="37"/>
    <n v="19"/>
    <n v="11.939905659925371"/>
    <s v="Magazzini Alimentari Riuniti"/>
    <s v="Giovanni Rovelli"/>
    <s v="24100"/>
    <x v="0"/>
    <s v="Italy"/>
    <x v="3"/>
  </r>
  <r>
    <n v="10755"/>
    <s v="BONAP"/>
    <n v="47"/>
    <n v="4"/>
    <d v="2021-11-26T00:00:00"/>
    <x v="1"/>
    <n v="11"/>
    <n v="6"/>
    <s v="Friday"/>
    <n v="20211128"/>
    <s v="DHL"/>
    <n v="213.75"/>
    <n v="9.5"/>
    <n v="7.125"/>
    <n v="30"/>
    <n v="0.25"/>
    <x v="69"/>
    <n v="22"/>
    <n v="6.92246398648025"/>
    <s v="Bon app'"/>
    <s v="Laurence Lebihan"/>
    <s v="13008"/>
    <x v="0"/>
    <s v="France"/>
    <x v="5"/>
  </r>
  <r>
    <n v="10755"/>
    <s v="BONAP"/>
    <n v="56"/>
    <n v="4"/>
    <d v="2021-11-26T00:00:00"/>
    <x v="1"/>
    <n v="11"/>
    <n v="6"/>
    <s v="Friday"/>
    <n v="20211128"/>
    <s v="DHL"/>
    <n v="855"/>
    <n v="38"/>
    <n v="28.5"/>
    <n v="30"/>
    <n v="0.25"/>
    <x v="33"/>
    <n v="26"/>
    <n v="12.985049050340091"/>
    <s v="Bon app'"/>
    <s v="Laurence Lebihan"/>
    <s v="13008"/>
    <x v="0"/>
    <s v="France"/>
    <x v="1"/>
  </r>
  <r>
    <n v="10755"/>
    <s v="BONAP"/>
    <n v="57"/>
    <n v="4"/>
    <d v="2021-11-26T00:00:00"/>
    <x v="1"/>
    <n v="11"/>
    <n v="6"/>
    <s v="Friday"/>
    <n v="20211128"/>
    <s v="DHL"/>
    <n v="204.75"/>
    <n v="19.5"/>
    <n v="14.625"/>
    <n v="14"/>
    <n v="0.25"/>
    <x v="8"/>
    <n v="26"/>
    <n v="13.98469118449494"/>
    <s v="Bon app'"/>
    <s v="Laurence Lebihan"/>
    <s v="13008"/>
    <x v="0"/>
    <s v="France"/>
    <x v="1"/>
  </r>
  <r>
    <n v="10755"/>
    <s v="BONAP"/>
    <n v="69"/>
    <n v="4"/>
    <d v="2021-11-26T00:00:00"/>
    <x v="1"/>
    <n v="11"/>
    <n v="6"/>
    <s v="Friday"/>
    <n v="20211202"/>
    <s v="DHL"/>
    <n v="675"/>
    <n v="36"/>
    <n v="27"/>
    <n v="25"/>
    <n v="0.25"/>
    <x v="60"/>
    <n v="15"/>
    <n v="12.894008605174344"/>
    <s v="Bon app'"/>
    <s v="Laurence Lebihan"/>
    <s v="13008"/>
    <x v="0"/>
    <s v="France"/>
    <x v="0"/>
  </r>
  <r>
    <n v="10756"/>
    <s v="SPLIR"/>
    <n v="18"/>
    <n v="8"/>
    <d v="2021-11-27T00:00:00"/>
    <x v="1"/>
    <n v="11"/>
    <n v="7"/>
    <s v="Saturday"/>
    <n v="20211202"/>
    <s v="DHL"/>
    <n v="1049.9999960884452"/>
    <n v="62.5"/>
    <n v="49.999999813735485"/>
    <n v="21"/>
    <n v="0.20000000298023221"/>
    <x v="59"/>
    <n v="7"/>
    <n v="20.144415838276313"/>
    <s v="Split Rail Beer &amp; Ale"/>
    <s v="Art Braunschweiger"/>
    <s v="82520"/>
    <x v="1"/>
    <s v="USA"/>
    <x v="3"/>
  </r>
  <r>
    <n v="10756"/>
    <s v="SPLIR"/>
    <n v="36"/>
    <n v="8"/>
    <d v="2021-11-27T00:00:00"/>
    <x v="1"/>
    <n v="11"/>
    <n v="7"/>
    <s v="Saturday"/>
    <n v="20211202"/>
    <s v="DHL"/>
    <n v="303.99999886751175"/>
    <n v="19"/>
    <n v="15.199999943375587"/>
    <n v="20"/>
    <n v="0.20000000298023221"/>
    <x v="20"/>
    <n v="17"/>
    <n v="14.515505674132482"/>
    <s v="Split Rail Beer &amp; Ale"/>
    <s v="Art Braunschweiger"/>
    <s v="82520"/>
    <x v="1"/>
    <s v="USA"/>
    <x v="3"/>
  </r>
  <r>
    <n v="10756"/>
    <s v="SPLIR"/>
    <n v="68"/>
    <n v="8"/>
    <d v="2021-11-27T00:00:00"/>
    <x v="1"/>
    <n v="11"/>
    <n v="7"/>
    <s v="Saturday"/>
    <n v="20211202"/>
    <s v="DHL"/>
    <n v="59.999999776482582"/>
    <n v="12.5"/>
    <n v="9.999999962747097"/>
    <n v="6"/>
    <n v="0.20000000298023221"/>
    <x v="56"/>
    <n v="8"/>
    <n v="9.881917469522989"/>
    <s v="Split Rail Beer &amp; Ale"/>
    <s v="Art Braunschweiger"/>
    <s v="82520"/>
    <x v="1"/>
    <s v="USA"/>
    <x v="5"/>
  </r>
  <r>
    <n v="10756"/>
    <s v="SPLIR"/>
    <n v="69"/>
    <n v="8"/>
    <d v="2021-11-27T00:00:00"/>
    <x v="1"/>
    <n v="11"/>
    <n v="7"/>
    <s v="Saturday"/>
    <n v="20211215"/>
    <s v="DHL"/>
    <n v="575.99999785423279"/>
    <n v="36"/>
    <n v="28.799999892711639"/>
    <n v="20"/>
    <n v="0.20000000298023221"/>
    <x v="60"/>
    <n v="15"/>
    <n v="12.894008605174344"/>
    <s v="Split Rail Beer &amp; Ale"/>
    <s v="Art Braunschweiger"/>
    <s v="82520"/>
    <x v="1"/>
    <s v="USA"/>
    <x v="0"/>
  </r>
  <r>
    <n v="10757"/>
    <s v="SAVEA"/>
    <n v="34"/>
    <n v="6"/>
    <d v="2021-11-27T00:00:00"/>
    <x v="1"/>
    <n v="11"/>
    <n v="7"/>
    <s v="Saturday"/>
    <n v="20211215"/>
    <s v="DHL Express"/>
    <n v="420"/>
    <n v="14"/>
    <n v="14"/>
    <n v="30"/>
    <n v="0"/>
    <x v="53"/>
    <n v="16"/>
    <n v="9.0738672986425506"/>
    <s v="Save-a-lot Markets"/>
    <s v="Jose Pavarotti"/>
    <s v="83720"/>
    <x v="1"/>
    <s v="USA"/>
    <x v="6"/>
  </r>
  <r>
    <n v="10757"/>
    <s v="SAVEA"/>
    <n v="59"/>
    <n v="6"/>
    <d v="2021-11-27T00:00:00"/>
    <x v="1"/>
    <n v="11"/>
    <n v="7"/>
    <s v="Saturday"/>
    <n v="20211215"/>
    <s v="DHL Express"/>
    <n v="385"/>
    <n v="55"/>
    <n v="55"/>
    <n v="7"/>
    <n v="0"/>
    <x v="21"/>
    <n v="28"/>
    <n v="29.299646906924384"/>
    <s v="Save-a-lot Markets"/>
    <s v="Jose Pavarotti"/>
    <s v="83720"/>
    <x v="1"/>
    <s v="USA"/>
    <x v="0"/>
  </r>
  <r>
    <n v="10757"/>
    <s v="SAVEA"/>
    <n v="62"/>
    <n v="6"/>
    <d v="2021-11-27T00:00:00"/>
    <x v="1"/>
    <n v="11"/>
    <n v="7"/>
    <s v="Saturday"/>
    <n v="20211215"/>
    <s v="DHL Express"/>
    <n v="1479"/>
    <n v="49.3"/>
    <n v="49.3"/>
    <n v="30"/>
    <n v="0"/>
    <x v="29"/>
    <n v="29"/>
    <n v="34.868075459270003"/>
    <s v="Save-a-lot Markets"/>
    <s v="Jose Pavarotti"/>
    <s v="83720"/>
    <x v="1"/>
    <s v="USA"/>
    <x v="5"/>
  </r>
  <r>
    <n v="10757"/>
    <s v="SAVEA"/>
    <n v="64"/>
    <n v="6"/>
    <d v="2021-11-27T00:00:00"/>
    <x v="1"/>
    <n v="11"/>
    <n v="7"/>
    <s v="Saturday"/>
    <n v="20211204"/>
    <s v="DHL Express"/>
    <n v="798"/>
    <n v="33.25"/>
    <n v="33.25"/>
    <n v="24"/>
    <n v="0"/>
    <x v="58"/>
    <n v="12"/>
    <n v="21.348702933885775"/>
    <s v="Save-a-lot Markets"/>
    <s v="Jose Pavarotti"/>
    <s v="83720"/>
    <x v="1"/>
    <s v="USA"/>
    <x v="1"/>
  </r>
  <r>
    <n v="10758"/>
    <s v="RICSU"/>
    <n v="26"/>
    <n v="3"/>
    <d v="2021-11-28T00:00:00"/>
    <x v="1"/>
    <n v="11"/>
    <n v="1"/>
    <s v="Sunday"/>
    <n v="20211204"/>
    <s v="UPS"/>
    <n v="624.6"/>
    <n v="31.23"/>
    <n v="31.23"/>
    <n v="20"/>
    <n v="0"/>
    <x v="68"/>
    <n v="11"/>
    <n v="12.929370209027901"/>
    <s v="Richter Supermarkt"/>
    <s v="Michael Holz"/>
    <s v="1203"/>
    <x v="0"/>
    <s v="Switzerland"/>
    <x v="5"/>
  </r>
  <r>
    <n v="10758"/>
    <s v="RICSU"/>
    <n v="52"/>
    <n v="3"/>
    <d v="2021-11-28T00:00:00"/>
    <x v="1"/>
    <n v="11"/>
    <n v="1"/>
    <s v="Sunday"/>
    <n v="20211204"/>
    <s v="UPS"/>
    <n v="420"/>
    <n v="7"/>
    <n v="7"/>
    <n v="60"/>
    <n v="0"/>
    <x v="65"/>
    <n v="24"/>
    <n v="2.7531089859539"/>
    <s v="Richter Supermarkt"/>
    <s v="Michael Holz"/>
    <s v="1203"/>
    <x v="0"/>
    <s v="Switzerland"/>
    <x v="1"/>
  </r>
  <r>
    <n v="10758"/>
    <s v="RICSU"/>
    <n v="70"/>
    <n v="3"/>
    <d v="2021-11-28T00:00:00"/>
    <x v="1"/>
    <n v="11"/>
    <n v="1"/>
    <s v="Sunday"/>
    <n v="20211212"/>
    <s v="UPS"/>
    <n v="600"/>
    <n v="15"/>
    <n v="15"/>
    <n v="40"/>
    <n v="0"/>
    <x v="30"/>
    <n v="7"/>
    <n v="4.3219663299234155"/>
    <s v="Richter Supermarkt"/>
    <s v="Michael Holz"/>
    <s v="1203"/>
    <x v="0"/>
    <s v="Switzerland"/>
    <x v="6"/>
  </r>
  <r>
    <n v="10759"/>
    <s v="ANATR"/>
    <n v="32"/>
    <n v="3"/>
    <d v="2021-11-28T00:00:00"/>
    <x v="1"/>
    <n v="11"/>
    <n v="1"/>
    <s v="Sunday"/>
    <n v="20211210"/>
    <s v="UPS"/>
    <n v="320"/>
    <n v="32"/>
    <n v="32"/>
    <n v="10"/>
    <n v="0"/>
    <x v="26"/>
    <n v="14"/>
    <n v="15.737004602670464"/>
    <s v="Ana Trujillo Emparedados y helados"/>
    <s v="Ana Trujillo"/>
    <s v="05021"/>
    <x v="1"/>
    <s v="Mexico"/>
    <x v="0"/>
  </r>
  <r>
    <n v="10760"/>
    <s v="MAISD"/>
    <n v="25"/>
    <n v="4"/>
    <d v="2021-12-01T00:00:00"/>
    <x v="1"/>
    <n v="12"/>
    <n v="4"/>
    <s v="Wednesday"/>
    <n v="20211210"/>
    <s v="DHL Express"/>
    <n v="126"/>
    <n v="14"/>
    <n v="10.5"/>
    <n v="12"/>
    <n v="0.25"/>
    <x v="66"/>
    <n v="11"/>
    <n v="5.7552439408246228"/>
    <s v="Maison Dewey"/>
    <s v="Catherine Dewey"/>
    <s v="B-1180"/>
    <x v="0"/>
    <s v="Belgium"/>
    <x v="5"/>
  </r>
  <r>
    <n v="10760"/>
    <s v="MAISD"/>
    <n v="27"/>
    <n v="4"/>
    <d v="2021-12-01T00:00:00"/>
    <x v="1"/>
    <n v="12"/>
    <n v="4"/>
    <s v="Wednesday"/>
    <n v="20211210"/>
    <s v="DHL Express"/>
    <n v="1756"/>
    <n v="43.9"/>
    <n v="43.9"/>
    <n v="40"/>
    <n v="0"/>
    <x v="24"/>
    <n v="11"/>
    <n v="33.234373496604114"/>
    <s v="Maison Dewey"/>
    <s v="Catherine Dewey"/>
    <s v="B-1180"/>
    <x v="0"/>
    <s v="Belgium"/>
    <x v="5"/>
  </r>
  <r>
    <n v="10760"/>
    <s v="MAISD"/>
    <n v="43"/>
    <n v="4"/>
    <d v="2021-12-01T00:00:00"/>
    <x v="1"/>
    <n v="12"/>
    <n v="4"/>
    <s v="Wednesday"/>
    <n v="20211208"/>
    <s v="DHL Express"/>
    <n v="1035"/>
    <n v="46"/>
    <n v="34.5"/>
    <n v="30"/>
    <n v="0.25"/>
    <x v="40"/>
    <n v="20"/>
    <n v="33.719701744549674"/>
    <s v="Maison Dewey"/>
    <s v="Catherine Dewey"/>
    <s v="B-1180"/>
    <x v="0"/>
    <s v="Belgium"/>
    <x v="6"/>
  </r>
  <r>
    <n v="10761"/>
    <s v="RATTC"/>
    <n v="25"/>
    <n v="5"/>
    <d v="2021-12-02T00:00:00"/>
    <x v="1"/>
    <n v="12"/>
    <n v="5"/>
    <s v="Thursday"/>
    <n v="20211208"/>
    <s v="DHL"/>
    <n v="367.5"/>
    <n v="14"/>
    <n v="10.5"/>
    <n v="35"/>
    <n v="0.25"/>
    <x v="66"/>
    <n v="11"/>
    <n v="5.7552439408246228"/>
    <s v="Rattlesnake Canyon Grocery"/>
    <s v="Paula Wilson"/>
    <s v="87110"/>
    <x v="1"/>
    <s v="USA"/>
    <x v="5"/>
  </r>
  <r>
    <n v="10761"/>
    <s v="RATTC"/>
    <n v="75"/>
    <n v="5"/>
    <d v="2021-12-02T00:00:00"/>
    <x v="1"/>
    <n v="12"/>
    <n v="5"/>
    <s v="Thursday"/>
    <n v="20211209"/>
    <s v="DHL"/>
    <n v="139.5"/>
    <n v="7.75"/>
    <n v="7.75"/>
    <n v="18"/>
    <n v="0"/>
    <x v="48"/>
    <n v="12"/>
    <n v="3.8495729671919596"/>
    <s v="Rattlesnake Canyon Grocery"/>
    <s v="Paula Wilson"/>
    <s v="87110"/>
    <x v="1"/>
    <s v="USA"/>
    <x v="6"/>
  </r>
  <r>
    <n v="10762"/>
    <s v="FOLKO"/>
    <n v="39"/>
    <n v="3"/>
    <d v="2021-12-02T00:00:00"/>
    <x v="1"/>
    <n v="12"/>
    <n v="5"/>
    <s v="Thursday"/>
    <n v="20211209"/>
    <s v="DHL Express"/>
    <n v="288"/>
    <n v="18"/>
    <n v="18"/>
    <n v="16"/>
    <n v="0"/>
    <x v="13"/>
    <n v="18"/>
    <n v="13.522215154598831"/>
    <s v="Folk och fä HB"/>
    <s v="Maria Larsson"/>
    <s v="S-844 67"/>
    <x v="0"/>
    <s v="Sweden"/>
    <x v="6"/>
  </r>
  <r>
    <n v="10762"/>
    <s v="FOLKO"/>
    <n v="47"/>
    <n v="3"/>
    <d v="2021-12-02T00:00:00"/>
    <x v="1"/>
    <n v="12"/>
    <n v="5"/>
    <s v="Thursday"/>
    <n v="20211209"/>
    <s v="DHL Express"/>
    <n v="285"/>
    <n v="9.5"/>
    <n v="9.5"/>
    <n v="30"/>
    <n v="0"/>
    <x v="69"/>
    <n v="22"/>
    <n v="6.92246398648025"/>
    <s v="Folk och fä HB"/>
    <s v="Maria Larsson"/>
    <s v="S-844 67"/>
    <x v="0"/>
    <s v="Sweden"/>
    <x v="5"/>
  </r>
  <r>
    <n v="10762"/>
    <s v="FOLKO"/>
    <n v="51"/>
    <n v="3"/>
    <d v="2021-12-02T00:00:00"/>
    <x v="1"/>
    <n v="12"/>
    <n v="5"/>
    <s v="Thursday"/>
    <n v="20211209"/>
    <s v="DHL Express"/>
    <n v="1484"/>
    <n v="53"/>
    <n v="53"/>
    <n v="28"/>
    <n v="0"/>
    <x v="4"/>
    <n v="24"/>
    <n v="18.835525116961144"/>
    <s v="Folk och fä HB"/>
    <s v="Maria Larsson"/>
    <s v="S-844 67"/>
    <x v="0"/>
    <s v="Sweden"/>
    <x v="2"/>
  </r>
  <r>
    <n v="10762"/>
    <s v="FOLKO"/>
    <n v="56"/>
    <n v="3"/>
    <d v="2021-12-02T00:00:00"/>
    <x v="1"/>
    <n v="12"/>
    <n v="5"/>
    <s v="Thursday"/>
    <n v="20211208"/>
    <s v="DHL Express"/>
    <n v="2280"/>
    <n v="38"/>
    <n v="38"/>
    <n v="60"/>
    <n v="0"/>
    <x v="33"/>
    <n v="26"/>
    <n v="12.985049050340091"/>
    <s v="Folk och fä HB"/>
    <s v="Maria Larsson"/>
    <s v="S-844 67"/>
    <x v="0"/>
    <s v="Sweden"/>
    <x v="1"/>
  </r>
  <r>
    <n v="10763"/>
    <s v="FOLIG"/>
    <n v="21"/>
    <n v="3"/>
    <d v="2021-12-03T00:00:00"/>
    <x v="1"/>
    <n v="12"/>
    <n v="6"/>
    <s v="Friday"/>
    <n v="20211208"/>
    <s v="UPS"/>
    <n v="400"/>
    <n v="10"/>
    <n v="10"/>
    <n v="40"/>
    <n v="0"/>
    <x v="27"/>
    <n v="8"/>
    <n v="8.5451596278118238"/>
    <s v="Folies gourmandes"/>
    <s v="Martine Rancé"/>
    <s v="59000"/>
    <x v="0"/>
    <s v="France"/>
    <x v="5"/>
  </r>
  <r>
    <n v="10763"/>
    <s v="FOLIG"/>
    <n v="22"/>
    <n v="3"/>
    <d v="2021-12-03T00:00:00"/>
    <x v="1"/>
    <n v="12"/>
    <n v="6"/>
    <s v="Friday"/>
    <n v="20211208"/>
    <s v="UPS"/>
    <n v="126"/>
    <n v="21"/>
    <n v="21"/>
    <n v="6"/>
    <n v="0"/>
    <x v="7"/>
    <n v="9"/>
    <n v="6.5214240951904641"/>
    <s v="Folies gourmandes"/>
    <s v="Martine Rancé"/>
    <s v="59000"/>
    <x v="0"/>
    <s v="France"/>
    <x v="1"/>
  </r>
  <r>
    <n v="10763"/>
    <s v="FOLIG"/>
    <n v="24"/>
    <n v="3"/>
    <d v="2021-12-03T00:00:00"/>
    <x v="1"/>
    <n v="12"/>
    <n v="6"/>
    <s v="Friday"/>
    <n v="20211208"/>
    <s v="UPS"/>
    <n v="90"/>
    <n v="4.5"/>
    <n v="4.5"/>
    <n v="20"/>
    <n v="0"/>
    <x v="15"/>
    <n v="10"/>
    <n v="2.1230577042655105"/>
    <s v="Folies gourmandes"/>
    <s v="Martine Rancé"/>
    <s v="59000"/>
    <x v="0"/>
    <s v="France"/>
    <x v="6"/>
  </r>
  <r>
    <n v="10764"/>
    <s v="ERNSH"/>
    <n v="3"/>
    <n v="6"/>
    <d v="2021-12-03T00:00:00"/>
    <x v="1"/>
    <n v="12"/>
    <n v="6"/>
    <s v="Friday"/>
    <n v="20211208"/>
    <s v="UPS"/>
    <n v="179.99999970197678"/>
    <n v="10"/>
    <n v="8.9999999850988388"/>
    <n v="20"/>
    <n v="0.10000000149011611"/>
    <x v="57"/>
    <n v="1"/>
    <n v="8.7131018239662712"/>
    <s v="Ernst Handel"/>
    <s v="Roland Mendel"/>
    <s v="8010"/>
    <x v="0"/>
    <s v="Austria"/>
    <x v="4"/>
  </r>
  <r>
    <n v="10764"/>
    <s v="ERNSH"/>
    <n v="39"/>
    <n v="6"/>
    <d v="2021-12-03T00:00:00"/>
    <x v="1"/>
    <n v="12"/>
    <n v="6"/>
    <s v="Friday"/>
    <n v="20211209"/>
    <s v="UPS"/>
    <n v="2105.9999965131283"/>
    <n v="18"/>
    <n v="16.19999997317791"/>
    <n v="130"/>
    <n v="0.10000000149011611"/>
    <x v="13"/>
    <n v="18"/>
    <n v="13.522215154598831"/>
    <s v="Ernst Handel"/>
    <s v="Roland Mendel"/>
    <s v="8010"/>
    <x v="0"/>
    <s v="Austria"/>
    <x v="6"/>
  </r>
  <r>
    <n v="10765"/>
    <s v="QUICK"/>
    <n v="65"/>
    <n v="3"/>
    <d v="2021-12-04T00:00:00"/>
    <x v="1"/>
    <n v="12"/>
    <n v="7"/>
    <s v="Saturday"/>
    <n v="20211209"/>
    <s v="UPS"/>
    <n v="1515.5999974906445"/>
    <n v="21.05"/>
    <n v="18.944999968633056"/>
    <n v="80"/>
    <n v="0.10000000149011611"/>
    <x v="6"/>
    <n v="2"/>
    <n v="12.356901002694999"/>
    <s v="QUICK-Stop"/>
    <s v="Horst Kloss"/>
    <s v="01307"/>
    <x v="0"/>
    <s v="Germany"/>
    <x v="4"/>
  </r>
  <r>
    <n v="10766"/>
    <s v="OTTIK"/>
    <n v="2"/>
    <n v="4"/>
    <d v="2021-12-05T00:00:00"/>
    <x v="1"/>
    <n v="12"/>
    <n v="1"/>
    <s v="Sunday"/>
    <n v="20211209"/>
    <s v="DHL Express"/>
    <n v="760"/>
    <n v="19"/>
    <n v="19"/>
    <n v="40"/>
    <n v="0"/>
    <x v="18"/>
    <n v="1"/>
    <n v="9.9064127385757743"/>
    <s v="Ottilies Käseladen"/>
    <s v="Henriette Pfalzheim"/>
    <s v="50739"/>
    <x v="0"/>
    <s v="Germany"/>
    <x v="6"/>
  </r>
  <r>
    <n v="10766"/>
    <s v="OTTIK"/>
    <n v="7"/>
    <n v="4"/>
    <d v="2021-12-05T00:00:00"/>
    <x v="1"/>
    <n v="12"/>
    <n v="1"/>
    <s v="Sunday"/>
    <n v="20211209"/>
    <s v="DHL Express"/>
    <n v="1050"/>
    <n v="30"/>
    <n v="30"/>
    <n v="35"/>
    <n v="0"/>
    <x v="32"/>
    <n v="3"/>
    <n v="16.995648153812226"/>
    <s v="Ottilies Käseladen"/>
    <s v="Henriette Pfalzheim"/>
    <s v="50739"/>
    <x v="0"/>
    <s v="Germany"/>
    <x v="2"/>
  </r>
  <r>
    <n v="10766"/>
    <s v="OTTIK"/>
    <n v="68"/>
    <n v="4"/>
    <d v="2021-12-05T00:00:00"/>
    <x v="1"/>
    <n v="12"/>
    <n v="1"/>
    <s v="Sunday"/>
    <n v="20211215"/>
    <s v="DHL Express"/>
    <n v="500"/>
    <n v="12.5"/>
    <n v="12.5"/>
    <n v="40"/>
    <n v="0"/>
    <x v="56"/>
    <n v="8"/>
    <n v="9.881917469522989"/>
    <s v="Ottilies Käseladen"/>
    <s v="Henriette Pfalzheim"/>
    <s v="50739"/>
    <x v="0"/>
    <s v="Germany"/>
    <x v="5"/>
  </r>
  <r>
    <n v="10767"/>
    <s v="SUPRD"/>
    <n v="42"/>
    <n v="4"/>
    <d v="2021-12-05T00:00:00"/>
    <x v="1"/>
    <n v="12"/>
    <n v="1"/>
    <s v="Sunday"/>
    <n v="20211215"/>
    <s v="UPS"/>
    <n v="28"/>
    <n v="14"/>
    <n v="14"/>
    <n v="2"/>
    <n v="0"/>
    <x v="1"/>
    <n v="20"/>
    <n v="10.762412487567216"/>
    <s v="Suprêmes délices"/>
    <s v="Pascale Cartrain"/>
    <s v="B-6000"/>
    <x v="0"/>
    <s v="Belgium"/>
    <x v="1"/>
  </r>
  <r>
    <n v="10768"/>
    <s v="AROUT"/>
    <n v="22"/>
    <n v="3"/>
    <d v="2021-12-08T00:00:00"/>
    <x v="1"/>
    <n v="12"/>
    <n v="4"/>
    <s v="Wednesday"/>
    <n v="20211215"/>
    <s v="DHL"/>
    <n v="84"/>
    <n v="21"/>
    <n v="21"/>
    <n v="4"/>
    <n v="0"/>
    <x v="7"/>
    <n v="9"/>
    <n v="6.5214240951904641"/>
    <s v="Around the Horn"/>
    <s v="Thomas Hardy"/>
    <s v="WA1 1DP"/>
    <x v="0"/>
    <s v="UK"/>
    <x v="1"/>
  </r>
  <r>
    <n v="10768"/>
    <s v="AROUT"/>
    <n v="31"/>
    <n v="3"/>
    <d v="2021-12-08T00:00:00"/>
    <x v="1"/>
    <n v="12"/>
    <n v="4"/>
    <s v="Wednesday"/>
    <n v="20211215"/>
    <s v="DHL"/>
    <n v="625"/>
    <n v="12.5"/>
    <n v="12.5"/>
    <n v="50"/>
    <n v="0"/>
    <x v="12"/>
    <n v="14"/>
    <n v="8.9210025428745876"/>
    <s v="Around the Horn"/>
    <s v="Thomas Hardy"/>
    <s v="WA1 1DP"/>
    <x v="0"/>
    <s v="UK"/>
    <x v="0"/>
  </r>
  <r>
    <n v="10768"/>
    <s v="AROUT"/>
    <n v="60"/>
    <n v="3"/>
    <d v="2021-12-08T00:00:00"/>
    <x v="1"/>
    <n v="12"/>
    <n v="4"/>
    <s v="Wednesday"/>
    <n v="20211215"/>
    <s v="DHL"/>
    <n v="510"/>
    <n v="34"/>
    <n v="34"/>
    <n v="15"/>
    <n v="0"/>
    <x v="11"/>
    <n v="28"/>
    <n v="17.186056815854748"/>
    <s v="Around the Horn"/>
    <s v="Thomas Hardy"/>
    <s v="WA1 1DP"/>
    <x v="0"/>
    <s v="UK"/>
    <x v="0"/>
  </r>
  <r>
    <n v="10768"/>
    <s v="AROUT"/>
    <n v="71"/>
    <n v="3"/>
    <d v="2021-12-08T00:00:00"/>
    <x v="1"/>
    <n v="12"/>
    <n v="4"/>
    <s v="Wednesday"/>
    <n v="20211212"/>
    <s v="DHL"/>
    <n v="258"/>
    <n v="21.5"/>
    <n v="21.5"/>
    <n v="12"/>
    <n v="0"/>
    <x v="42"/>
    <n v="15"/>
    <n v="15.813450604529082"/>
    <s v="Around the Horn"/>
    <s v="Thomas Hardy"/>
    <s v="WA1 1DP"/>
    <x v="0"/>
    <s v="UK"/>
    <x v="0"/>
  </r>
  <r>
    <n v="10769"/>
    <s v="VAFFE"/>
    <n v="41"/>
    <n v="3"/>
    <d v="2021-12-08T00:00:00"/>
    <x v="1"/>
    <n v="12"/>
    <n v="4"/>
    <s v="Wednesday"/>
    <n v="20211212"/>
    <s v="DHL Express"/>
    <n v="275.02499978430575"/>
    <n v="9.65"/>
    <n v="9.1674999928101908"/>
    <n v="30"/>
    <n v="5.000000074505806E-2"/>
    <x v="5"/>
    <n v="19"/>
    <n v="6.0463867884479576"/>
    <s v="Vaffeljernet"/>
    <s v="Palle Ibsen"/>
    <s v="8200"/>
    <x v="0"/>
    <s v="Denmark"/>
    <x v="3"/>
  </r>
  <r>
    <n v="10769"/>
    <s v="VAFFE"/>
    <n v="52"/>
    <n v="3"/>
    <d v="2021-12-08T00:00:00"/>
    <x v="1"/>
    <n v="12"/>
    <n v="4"/>
    <s v="Wednesday"/>
    <n v="20211212"/>
    <s v="DHL Express"/>
    <n v="99.749999921768904"/>
    <n v="7"/>
    <n v="6.6499999947845936"/>
    <n v="15"/>
    <n v="5.000000074505806E-2"/>
    <x v="65"/>
    <n v="24"/>
    <n v="2.7531089859539"/>
    <s v="Vaffeljernet"/>
    <s v="Palle Ibsen"/>
    <s v="8200"/>
    <x v="0"/>
    <s v="Denmark"/>
    <x v="1"/>
  </r>
  <r>
    <n v="10769"/>
    <s v="VAFFE"/>
    <n v="61"/>
    <n v="3"/>
    <d v="2021-12-08T00:00:00"/>
    <x v="1"/>
    <n v="12"/>
    <n v="4"/>
    <s v="Wednesday"/>
    <n v="20211212"/>
    <s v="DHL Express"/>
    <n v="570"/>
    <n v="28.5"/>
    <n v="28.5"/>
    <n v="20"/>
    <n v="0"/>
    <x v="75"/>
    <n v="29"/>
    <n v="10.457549197381082"/>
    <s v="Vaffeljernet"/>
    <s v="Palle Ibsen"/>
    <s v="8200"/>
    <x v="0"/>
    <s v="Denmark"/>
    <x v="4"/>
  </r>
  <r>
    <n v="10769"/>
    <s v="VAFFE"/>
    <n v="62"/>
    <n v="3"/>
    <d v="2021-12-08T00:00:00"/>
    <x v="1"/>
    <n v="12"/>
    <n v="4"/>
    <s v="Wednesday"/>
    <n v="20211217"/>
    <s v="DHL Express"/>
    <n v="739.5"/>
    <n v="49.3"/>
    <n v="49.3"/>
    <n v="15"/>
    <n v="0"/>
    <x v="29"/>
    <n v="29"/>
    <n v="34.868075459270003"/>
    <s v="Vaffeljernet"/>
    <s v="Palle Ibsen"/>
    <s v="8200"/>
    <x v="0"/>
    <s v="Denmark"/>
    <x v="5"/>
  </r>
  <r>
    <n v="10770"/>
    <s v="HANAR"/>
    <n v="11"/>
    <n v="8"/>
    <d v="2021-12-09T00:00:00"/>
    <x v="1"/>
    <n v="12"/>
    <n v="5"/>
    <s v="Thursday"/>
    <n v="20220102"/>
    <s v="UPS"/>
    <n v="236.25"/>
    <n v="21"/>
    <n v="15.75"/>
    <n v="15"/>
    <n v="0.25"/>
    <x v="0"/>
    <n v="5"/>
    <n v="7.3815383533820462"/>
    <s v="Hanari Carnes"/>
    <s v="Mario Pontes"/>
    <s v="05454-876"/>
    <x v="1"/>
    <s v="Brazil"/>
    <x v="0"/>
  </r>
  <r>
    <n v="10771"/>
    <s v="ERNSH"/>
    <n v="71"/>
    <n v="9"/>
    <d v="2021-12-10T00:00:00"/>
    <x v="1"/>
    <n v="12"/>
    <n v="6"/>
    <s v="Friday"/>
    <n v="20211219"/>
    <s v="DHL"/>
    <n v="344"/>
    <n v="21.5"/>
    <n v="21.5"/>
    <n v="16"/>
    <n v="0"/>
    <x v="42"/>
    <n v="15"/>
    <n v="15.813450604529082"/>
    <s v="Ernst Handel"/>
    <s v="Roland Mendel"/>
    <s v="8010"/>
    <x v="0"/>
    <s v="Austria"/>
    <x v="0"/>
  </r>
  <r>
    <n v="10772"/>
    <s v="LEHMS"/>
    <n v="29"/>
    <n v="3"/>
    <d v="2021-12-10T00:00:00"/>
    <x v="1"/>
    <n v="12"/>
    <n v="6"/>
    <s v="Friday"/>
    <n v="20211219"/>
    <s v="DHL"/>
    <n v="2228.2200000000003"/>
    <n v="123.79"/>
    <n v="123.79"/>
    <n v="18"/>
    <n v="0"/>
    <x v="39"/>
    <n v="12"/>
    <n v="78.453085124436214"/>
    <s v="Lehmanns Marktstand"/>
    <s v="Renate Messner"/>
    <s v="60528"/>
    <x v="0"/>
    <s v="Germany"/>
    <x v="7"/>
  </r>
  <r>
    <n v="10772"/>
    <s v="LEHMS"/>
    <n v="59"/>
    <n v="3"/>
    <d v="2021-12-10T00:00:00"/>
    <x v="1"/>
    <n v="12"/>
    <n v="6"/>
    <s v="Friday"/>
    <n v="20211216"/>
    <s v="DHL"/>
    <n v="1375"/>
    <n v="55"/>
    <n v="55"/>
    <n v="25"/>
    <n v="0"/>
    <x v="21"/>
    <n v="28"/>
    <n v="29.299646906924384"/>
    <s v="Lehmanns Marktstand"/>
    <s v="Renate Messner"/>
    <s v="60528"/>
    <x v="0"/>
    <s v="Germany"/>
    <x v="0"/>
  </r>
  <r>
    <n v="10773"/>
    <s v="ERNSH"/>
    <n v="17"/>
    <n v="1"/>
    <d v="2021-12-11T00:00:00"/>
    <x v="1"/>
    <n v="12"/>
    <n v="7"/>
    <s v="Saturday"/>
    <n v="20211216"/>
    <s v="UPS"/>
    <n v="1287"/>
    <n v="39"/>
    <n v="39"/>
    <n v="33"/>
    <n v="0"/>
    <x v="35"/>
    <n v="7"/>
    <n v="24.774912809223483"/>
    <s v="Ernst Handel"/>
    <s v="Roland Mendel"/>
    <s v="8010"/>
    <x v="0"/>
    <s v="Austria"/>
    <x v="7"/>
  </r>
  <r>
    <n v="10773"/>
    <s v="ERNSH"/>
    <n v="31"/>
    <n v="1"/>
    <d v="2021-12-11T00:00:00"/>
    <x v="1"/>
    <n v="12"/>
    <n v="7"/>
    <s v="Saturday"/>
    <n v="20211216"/>
    <s v="UPS"/>
    <n v="699.99999739229679"/>
    <n v="12.5"/>
    <n v="9.999999962747097"/>
    <n v="70"/>
    <n v="0.20000000298023221"/>
    <x v="12"/>
    <n v="14"/>
    <n v="8.9210025428745876"/>
    <s v="Ernst Handel"/>
    <s v="Roland Mendel"/>
    <s v="8010"/>
    <x v="0"/>
    <s v="Austria"/>
    <x v="0"/>
  </r>
  <r>
    <n v="10773"/>
    <s v="ERNSH"/>
    <n v="75"/>
    <n v="1"/>
    <d v="2021-12-11T00:00:00"/>
    <x v="1"/>
    <n v="12"/>
    <n v="7"/>
    <s v="Saturday"/>
    <n v="20211212"/>
    <s v="UPS"/>
    <n v="43.399999838322401"/>
    <n v="7.75"/>
    <n v="6.1999999769032001"/>
    <n v="7"/>
    <n v="0.20000000298023221"/>
    <x v="48"/>
    <n v="12"/>
    <n v="3.8495729671919596"/>
    <s v="Ernst Handel"/>
    <s v="Roland Mendel"/>
    <s v="8010"/>
    <x v="0"/>
    <s v="Austria"/>
    <x v="6"/>
  </r>
  <r>
    <n v="10774"/>
    <s v="FOLKO"/>
    <n v="31"/>
    <n v="4"/>
    <d v="2021-12-11T00:00:00"/>
    <x v="1"/>
    <n v="12"/>
    <n v="7"/>
    <s v="Saturday"/>
    <n v="20211212"/>
    <s v="DHL Express"/>
    <n v="18.75"/>
    <n v="12.5"/>
    <n v="9.375"/>
    <n v="2"/>
    <n v="0.25"/>
    <x v="12"/>
    <n v="14"/>
    <n v="8.9210025428745876"/>
    <s v="Folk och fä HB"/>
    <s v="Maria Larsson"/>
    <s v="S-844 67"/>
    <x v="0"/>
    <s v="Sweden"/>
    <x v="0"/>
  </r>
  <r>
    <n v="10774"/>
    <s v="FOLKO"/>
    <n v="66"/>
    <n v="4"/>
    <d v="2021-12-11T00:00:00"/>
    <x v="1"/>
    <n v="12"/>
    <n v="7"/>
    <s v="Saturday"/>
    <n v="20211226"/>
    <s v="DHL Express"/>
    <n v="850"/>
    <n v="17"/>
    <n v="17"/>
    <n v="50"/>
    <n v="0"/>
    <x v="61"/>
    <n v="2"/>
    <n v="4.7723602845439919"/>
    <s v="Folk och fä HB"/>
    <s v="Maria Larsson"/>
    <s v="S-844 67"/>
    <x v="0"/>
    <s v="Sweden"/>
    <x v="4"/>
  </r>
  <r>
    <n v="10775"/>
    <s v="THECR"/>
    <n v="10"/>
    <n v="7"/>
    <d v="2021-12-12T00:00:00"/>
    <x v="1"/>
    <n v="12"/>
    <n v="1"/>
    <s v="Sunday"/>
    <n v="20211226"/>
    <s v="DHL Express"/>
    <n v="186"/>
    <n v="31"/>
    <n v="31"/>
    <n v="6"/>
    <n v="0"/>
    <x v="41"/>
    <n v="4"/>
    <n v="11.047328272500083"/>
    <s v="The Cracker Box"/>
    <s v="Liu Wong"/>
    <s v="59801"/>
    <x v="1"/>
    <s v="USA"/>
    <x v="3"/>
  </r>
  <r>
    <n v="10775"/>
    <s v="THECR"/>
    <n v="67"/>
    <n v="7"/>
    <d v="2021-12-12T00:00:00"/>
    <x v="1"/>
    <n v="12"/>
    <n v="1"/>
    <s v="Sunday"/>
    <n v="20211218"/>
    <s v="DHL Express"/>
    <n v="42"/>
    <n v="14"/>
    <n v="14"/>
    <n v="3"/>
    <n v="0"/>
    <x v="51"/>
    <n v="16"/>
    <n v="8.0791143090423496"/>
    <s v="The Cracker Box"/>
    <s v="Liu Wong"/>
    <s v="59801"/>
    <x v="1"/>
    <s v="USA"/>
    <x v="6"/>
  </r>
  <r>
    <n v="10776"/>
    <s v="ERNSH"/>
    <n v="31"/>
    <n v="1"/>
    <d v="2021-12-15T00:00:00"/>
    <x v="1"/>
    <n v="12"/>
    <n v="4"/>
    <s v="Wednesday"/>
    <n v="20211218"/>
    <s v="UPS"/>
    <n v="189.99999985098839"/>
    <n v="12.5"/>
    <n v="11.874999990686774"/>
    <n v="16"/>
    <n v="5.000000074505806E-2"/>
    <x v="12"/>
    <n v="14"/>
    <n v="8.9210025428745876"/>
    <s v="Ernst Handel"/>
    <s v="Roland Mendel"/>
    <s v="8010"/>
    <x v="0"/>
    <s v="Austria"/>
    <x v="0"/>
  </r>
  <r>
    <n v="10776"/>
    <s v="ERNSH"/>
    <n v="42"/>
    <n v="1"/>
    <d v="2021-12-15T00:00:00"/>
    <x v="1"/>
    <n v="12"/>
    <n v="4"/>
    <s v="Wednesday"/>
    <n v="20211218"/>
    <s v="UPS"/>
    <n v="159.59999987483025"/>
    <n v="14"/>
    <n v="13.299999989569187"/>
    <n v="12"/>
    <n v="5.000000074505806E-2"/>
    <x v="1"/>
    <n v="20"/>
    <n v="10.762412487567216"/>
    <s v="Ernst Handel"/>
    <s v="Roland Mendel"/>
    <s v="8010"/>
    <x v="0"/>
    <s v="Austria"/>
    <x v="1"/>
  </r>
  <r>
    <n v="10776"/>
    <s v="ERNSH"/>
    <n v="45"/>
    <n v="1"/>
    <d v="2021-12-15T00:00:00"/>
    <x v="1"/>
    <n v="12"/>
    <n v="4"/>
    <s v="Wednesday"/>
    <n v="20211218"/>
    <s v="UPS"/>
    <n v="243.67499980889261"/>
    <n v="9.5"/>
    <n v="9.0249999929219484"/>
    <n v="27"/>
    <n v="5.000000074505806E-2"/>
    <x v="73"/>
    <n v="21"/>
    <n v="4.5986324879657294"/>
    <s v="Ernst Handel"/>
    <s v="Roland Mendel"/>
    <s v="8010"/>
    <x v="0"/>
    <s v="Austria"/>
    <x v="3"/>
  </r>
  <r>
    <n v="10776"/>
    <s v="ERNSH"/>
    <n v="51"/>
    <n v="1"/>
    <d v="2021-12-15T00:00:00"/>
    <x v="1"/>
    <n v="12"/>
    <n v="4"/>
    <s v="Wednesday"/>
    <n v="20220121"/>
    <s v="UPS"/>
    <n v="6041.9999952614307"/>
    <n v="53"/>
    <n v="50.349999960511923"/>
    <n v="120"/>
    <n v="5.000000074505806E-2"/>
    <x v="4"/>
    <n v="24"/>
    <n v="18.835525116961144"/>
    <s v="Ernst Handel"/>
    <s v="Roland Mendel"/>
    <s v="8010"/>
    <x v="0"/>
    <s v="Austria"/>
    <x v="2"/>
  </r>
  <r>
    <n v="10777"/>
    <s v="GOURL"/>
    <n v="42"/>
    <n v="7"/>
    <d v="2021-12-15T00:00:00"/>
    <x v="1"/>
    <n v="12"/>
    <n v="4"/>
    <s v="Wednesday"/>
    <n v="20211224"/>
    <s v="DHL"/>
    <n v="223.99999916553497"/>
    <n v="14"/>
    <n v="11.199999958276749"/>
    <n v="20"/>
    <n v="0.20000000298023221"/>
    <x v="1"/>
    <n v="20"/>
    <n v="10.762412487567216"/>
    <s v="Gourmet Lanchonetes"/>
    <s v="André Fonseca"/>
    <s v="04876-786"/>
    <x v="1"/>
    <s v="Brazil"/>
    <x v="1"/>
  </r>
  <r>
    <n v="10778"/>
    <s v="BERGS"/>
    <n v="41"/>
    <n v="3"/>
    <d v="2021-12-16T00:00:00"/>
    <x v="1"/>
    <n v="12"/>
    <n v="5"/>
    <s v="Thursday"/>
    <n v="20220114"/>
    <s v="DHL Express"/>
    <n v="96.5"/>
    <n v="9.65"/>
    <n v="9.65"/>
    <n v="10"/>
    <n v="0"/>
    <x v="5"/>
    <n v="19"/>
    <n v="6.0463867884479576"/>
    <s v="Berglunds snabbköp"/>
    <s v="Christina Berglund"/>
    <s v="S-958 22"/>
    <x v="0"/>
    <s v="Sweden"/>
    <x v="3"/>
  </r>
  <r>
    <n v="10779"/>
    <s v="MORGK"/>
    <n v="16"/>
    <n v="3"/>
    <d v="2021-12-16T00:00:00"/>
    <x v="1"/>
    <n v="12"/>
    <n v="5"/>
    <s v="Thursday"/>
    <n v="20220114"/>
    <s v="DHL"/>
    <n v="349"/>
    <n v="17.45"/>
    <n v="17.45"/>
    <n v="20"/>
    <n v="0"/>
    <x v="19"/>
    <n v="7"/>
    <n v="12.75283918323947"/>
    <s v="Morgenstern Gesundkost"/>
    <s v="Alexander Feuer"/>
    <s v="04179"/>
    <x v="0"/>
    <s v="Germany"/>
    <x v="5"/>
  </r>
  <r>
    <n v="10779"/>
    <s v="MORGK"/>
    <n v="62"/>
    <n v="3"/>
    <d v="2021-12-16T00:00:00"/>
    <x v="1"/>
    <n v="12"/>
    <n v="5"/>
    <s v="Thursday"/>
    <n v="20211225"/>
    <s v="DHL"/>
    <n v="986"/>
    <n v="49.3"/>
    <n v="49.3"/>
    <n v="20"/>
    <n v="0"/>
    <x v="29"/>
    <n v="29"/>
    <n v="34.868075459270003"/>
    <s v="Morgenstern Gesundkost"/>
    <s v="Alexander Feuer"/>
    <s v="04179"/>
    <x v="0"/>
    <s v="Germany"/>
    <x v="5"/>
  </r>
  <r>
    <n v="10780"/>
    <s v="LILAS"/>
    <n v="70"/>
    <n v="2"/>
    <d v="2021-12-16T00:00:00"/>
    <x v="1"/>
    <n v="12"/>
    <n v="5"/>
    <s v="Thursday"/>
    <n v="20211225"/>
    <s v="DHL Express"/>
    <n v="525"/>
    <n v="15"/>
    <n v="15"/>
    <n v="35"/>
    <n v="0"/>
    <x v="30"/>
    <n v="7"/>
    <n v="4.3219663299234155"/>
    <s v="LILA-Supermercado"/>
    <s v="Carlos González"/>
    <s v="3508"/>
    <x v="1"/>
    <s v="Venezuela"/>
    <x v="6"/>
  </r>
  <r>
    <n v="10780"/>
    <s v="LILAS"/>
    <n v="77"/>
    <n v="2"/>
    <d v="2021-12-16T00:00:00"/>
    <x v="1"/>
    <n v="12"/>
    <n v="5"/>
    <s v="Thursday"/>
    <n v="20211219"/>
    <s v="DHL Express"/>
    <n v="195"/>
    <n v="13"/>
    <n v="13"/>
    <n v="15"/>
    <n v="0"/>
    <x v="23"/>
    <n v="12"/>
    <n v="9.7871799999999993"/>
    <s v="LILA-Supermercado"/>
    <s v="Carlos González"/>
    <s v="3508"/>
    <x v="1"/>
    <s v="Venezuela"/>
    <x v="4"/>
  </r>
  <r>
    <n v="10781"/>
    <s v="WARTH"/>
    <n v="54"/>
    <n v="2"/>
    <d v="2021-12-17T00:00:00"/>
    <x v="1"/>
    <n v="12"/>
    <n v="6"/>
    <s v="Friday"/>
    <n v="20211219"/>
    <s v="UPS"/>
    <n v="17.879999933391812"/>
    <n v="7.45"/>
    <n v="5.9599999777972705"/>
    <n v="3"/>
    <n v="0.20000000298023221"/>
    <x v="55"/>
    <n v="25"/>
    <n v="5.7031720626915998"/>
    <s v="Wartian Herkku"/>
    <s v="Pirkko Koskitalo"/>
    <s v="90110"/>
    <x v="0"/>
    <s v="Finland"/>
    <x v="7"/>
  </r>
  <r>
    <n v="10781"/>
    <s v="WARTH"/>
    <n v="56"/>
    <n v="2"/>
    <d v="2021-12-17T00:00:00"/>
    <x v="1"/>
    <n v="12"/>
    <n v="6"/>
    <s v="Friday"/>
    <n v="20211219"/>
    <s v="UPS"/>
    <n v="607.9999977350235"/>
    <n v="38"/>
    <n v="30.399999886751175"/>
    <n v="20"/>
    <n v="0.20000000298023221"/>
    <x v="33"/>
    <n v="26"/>
    <n v="12.985049050340091"/>
    <s v="Wartian Herkku"/>
    <s v="Pirkko Koskitalo"/>
    <s v="90110"/>
    <x v="0"/>
    <s v="Finland"/>
    <x v="1"/>
  </r>
  <r>
    <n v="10781"/>
    <s v="WARTH"/>
    <n v="74"/>
    <n v="2"/>
    <d v="2021-12-17T00:00:00"/>
    <x v="1"/>
    <n v="12"/>
    <n v="6"/>
    <s v="Friday"/>
    <n v="20211222"/>
    <s v="UPS"/>
    <n v="350"/>
    <n v="10"/>
    <n v="10"/>
    <n v="35"/>
    <n v="0"/>
    <x v="17"/>
    <n v="4"/>
    <n v="5.405016256844287"/>
    <s v="Wartian Herkku"/>
    <s v="Pirkko Koskitalo"/>
    <s v="90110"/>
    <x v="0"/>
    <s v="Finland"/>
    <x v="2"/>
  </r>
  <r>
    <n v="10782"/>
    <s v="CACTU"/>
    <n v="31"/>
    <n v="9"/>
    <d v="2021-12-17T00:00:00"/>
    <x v="1"/>
    <n v="12"/>
    <n v="6"/>
    <s v="Friday"/>
    <n v="20211219"/>
    <s v="UPS"/>
    <n v="12.5"/>
    <n v="12.5"/>
    <n v="12.5"/>
    <n v="1"/>
    <n v="0"/>
    <x v="12"/>
    <n v="14"/>
    <n v="8.9210025428745876"/>
    <s v="Cactus Comidas para llevar"/>
    <s v="Patricio Simpson"/>
    <s v="1010"/>
    <x v="1"/>
    <n v="0"/>
    <x v="0"/>
  </r>
  <r>
    <n v="10783"/>
    <s v="HANAR"/>
    <n v="31"/>
    <n v="4"/>
    <d v="2021-12-18T00:00:00"/>
    <x v="1"/>
    <n v="12"/>
    <n v="7"/>
    <s v="Saturday"/>
    <n v="20211219"/>
    <s v="DHL"/>
    <n v="125"/>
    <n v="12.5"/>
    <n v="12.5"/>
    <n v="10"/>
    <n v="0"/>
    <x v="12"/>
    <n v="14"/>
    <n v="8.9210025428745876"/>
    <s v="Hanari Carnes"/>
    <s v="Mario Pontes"/>
    <s v="05454-876"/>
    <x v="1"/>
    <s v="Brazil"/>
    <x v="0"/>
  </r>
  <r>
    <n v="10783"/>
    <s v="HANAR"/>
    <n v="38"/>
    <n v="4"/>
    <d v="2021-12-18T00:00:00"/>
    <x v="1"/>
    <n v="12"/>
    <n v="7"/>
    <s v="Saturday"/>
    <n v="20211222"/>
    <s v="DHL"/>
    <n v="1317.5"/>
    <n v="263.5"/>
    <n v="263.5"/>
    <n v="5"/>
    <n v="0"/>
    <x v="67"/>
    <n v="18"/>
    <n v="194.17724636053271"/>
    <s v="Hanari Carnes"/>
    <s v="Mario Pontes"/>
    <s v="05454-876"/>
    <x v="1"/>
    <s v="Brazil"/>
    <x v="6"/>
  </r>
  <r>
    <n v="10784"/>
    <s v="MAGAA"/>
    <n v="36"/>
    <n v="4"/>
    <d v="2021-12-18T00:00:00"/>
    <x v="1"/>
    <n v="12"/>
    <n v="7"/>
    <s v="Saturday"/>
    <n v="20211222"/>
    <s v="UPS"/>
    <n v="570"/>
    <n v="19"/>
    <n v="19"/>
    <n v="30"/>
    <n v="0"/>
    <x v="20"/>
    <n v="17"/>
    <n v="14.515505674132482"/>
    <s v="Magazzini Alimentari Riuniti"/>
    <s v="Giovanni Rovelli"/>
    <s v="24100"/>
    <x v="0"/>
    <s v="Italy"/>
    <x v="3"/>
  </r>
  <r>
    <n v="10784"/>
    <s v="MAGAA"/>
    <n v="39"/>
    <n v="4"/>
    <d v="2021-12-18T00:00:00"/>
    <x v="1"/>
    <n v="12"/>
    <n v="7"/>
    <s v="Saturday"/>
    <n v="20211222"/>
    <s v="UPS"/>
    <n v="30.599999785423279"/>
    <n v="18"/>
    <n v="15.299999892711639"/>
    <n v="2"/>
    <n v="0.15000000596046451"/>
    <x v="13"/>
    <n v="18"/>
    <n v="13.522215154598831"/>
    <s v="Magazzini Alimentari Riuniti"/>
    <s v="Giovanni Rovelli"/>
    <s v="24100"/>
    <x v="0"/>
    <s v="Italy"/>
    <x v="6"/>
  </r>
  <r>
    <n v="10784"/>
    <s v="MAGAA"/>
    <n v="72"/>
    <n v="4"/>
    <d v="2021-12-18T00:00:00"/>
    <x v="1"/>
    <n v="12"/>
    <n v="7"/>
    <s v="Saturday"/>
    <n v="20211224"/>
    <s v="UPS"/>
    <n v="887.39999377727497"/>
    <n v="34.799999999999997"/>
    <n v="29.579999792575833"/>
    <n v="30"/>
    <n v="0.15000000596046451"/>
    <x v="2"/>
    <n v="14"/>
    <n v="14.902797245173618"/>
    <s v="Magazzini Alimentari Riuniti"/>
    <s v="Giovanni Rovelli"/>
    <s v="24100"/>
    <x v="0"/>
    <s v="Italy"/>
    <x v="0"/>
  </r>
  <r>
    <n v="10785"/>
    <s v="GROSR"/>
    <n v="10"/>
    <n v="1"/>
    <d v="2021-12-18T00:00:00"/>
    <x v="1"/>
    <n v="12"/>
    <n v="7"/>
    <s v="Saturday"/>
    <n v="20211224"/>
    <s v="UPS"/>
    <n v="310"/>
    <n v="31"/>
    <n v="31"/>
    <n v="10"/>
    <n v="0"/>
    <x v="41"/>
    <n v="4"/>
    <n v="11.047328272500083"/>
    <s v="GROSELLA-Restaurante"/>
    <s v="Manuel Pereira"/>
    <s v="1081"/>
    <x v="1"/>
    <s v="Venezuela"/>
    <x v="3"/>
  </r>
  <r>
    <n v="10785"/>
    <s v="GROSR"/>
    <n v="75"/>
    <n v="1"/>
    <d v="2021-12-18T00:00:00"/>
    <x v="1"/>
    <n v="12"/>
    <n v="7"/>
    <s v="Saturday"/>
    <n v="20211223"/>
    <s v="UPS"/>
    <n v="77.5"/>
    <n v="7.75"/>
    <n v="7.75"/>
    <n v="10"/>
    <n v="0"/>
    <x v="48"/>
    <n v="12"/>
    <n v="3.8495729671919596"/>
    <s v="GROSELLA-Restaurante"/>
    <s v="Manuel Pereira"/>
    <s v="1081"/>
    <x v="1"/>
    <s v="Venezuela"/>
    <x v="6"/>
  </r>
  <r>
    <n v="10786"/>
    <s v="QUEEN"/>
    <n v="8"/>
    <n v="8"/>
    <d v="2021-12-19T00:00:00"/>
    <x v="1"/>
    <n v="12"/>
    <n v="1"/>
    <s v="Sunday"/>
    <n v="20211223"/>
    <s v="DHL Express"/>
    <n v="959.99999642372131"/>
    <n v="40"/>
    <n v="31.99999988079071"/>
    <n v="30"/>
    <n v="0.20000000298023221"/>
    <x v="71"/>
    <n v="3"/>
    <n v="29.042861179974402"/>
    <s v="Queen Cozinha"/>
    <s v="Lúcia Carvalho"/>
    <s v="05487-020"/>
    <x v="1"/>
    <s v="Brazil"/>
    <x v="4"/>
  </r>
  <r>
    <n v="10786"/>
    <s v="QUEEN"/>
    <n v="30"/>
    <n v="8"/>
    <d v="2021-12-19T00:00:00"/>
    <x v="1"/>
    <n v="12"/>
    <n v="1"/>
    <s v="Sunday"/>
    <n v="20211223"/>
    <s v="DHL Express"/>
    <n v="310.67999884262679"/>
    <n v="25.89"/>
    <n v="20.711999922841787"/>
    <n v="15"/>
    <n v="0.20000000298023221"/>
    <x v="34"/>
    <n v="13"/>
    <n v="15.141134761320492"/>
    <s v="Queen Cozinha"/>
    <s v="Lúcia Carvalho"/>
    <s v="05487-020"/>
    <x v="1"/>
    <s v="Brazil"/>
    <x v="3"/>
  </r>
  <r>
    <n v="10786"/>
    <s v="QUEEN"/>
    <n v="75"/>
    <n v="8"/>
    <d v="2021-12-19T00:00:00"/>
    <x v="1"/>
    <n v="12"/>
    <n v="1"/>
    <s v="Sunday"/>
    <n v="20211226"/>
    <s v="DHL Express"/>
    <n v="260.39999902993441"/>
    <n v="7.75"/>
    <n v="6.1999999769032001"/>
    <n v="42"/>
    <n v="0.20000000298023221"/>
    <x v="48"/>
    <n v="12"/>
    <n v="3.8495729671919596"/>
    <s v="Queen Cozinha"/>
    <s v="Lúcia Carvalho"/>
    <s v="05487-020"/>
    <x v="1"/>
    <s v="Brazil"/>
    <x v="6"/>
  </r>
  <r>
    <n v="10787"/>
    <s v="LAMAI"/>
    <n v="2"/>
    <n v="2"/>
    <d v="2021-12-19T00:00:00"/>
    <x v="1"/>
    <n v="12"/>
    <n v="1"/>
    <s v="Sunday"/>
    <n v="20211226"/>
    <s v="DHL Express"/>
    <n v="270.74999978765845"/>
    <n v="19"/>
    <n v="18.049999985843897"/>
    <n v="15"/>
    <n v="5.000000074505806E-2"/>
    <x v="18"/>
    <n v="1"/>
    <n v="9.9064127385757743"/>
    <s v="La maison d'Asie"/>
    <s v="Annette Roulet"/>
    <s v="31000"/>
    <x v="0"/>
    <s v="France"/>
    <x v="6"/>
  </r>
  <r>
    <n v="10787"/>
    <s v="LAMAI"/>
    <n v="29"/>
    <n v="2"/>
    <d v="2021-12-19T00:00:00"/>
    <x v="1"/>
    <n v="12"/>
    <n v="1"/>
    <s v="Sunday"/>
    <n v="20220119"/>
    <s v="DHL Express"/>
    <n v="2352.0099981553853"/>
    <n v="123.79"/>
    <n v="117.60049990776926"/>
    <n v="20"/>
    <n v="5.000000074505806E-2"/>
    <x v="39"/>
    <n v="12"/>
    <n v="78.453085124436214"/>
    <s v="La maison d'Asie"/>
    <s v="Annette Roulet"/>
    <s v="31000"/>
    <x v="0"/>
    <s v="France"/>
    <x v="7"/>
  </r>
  <r>
    <n v="10788"/>
    <s v="QUICK"/>
    <n v="19"/>
    <n v="1"/>
    <d v="2021-12-22T00:00:00"/>
    <x v="1"/>
    <n v="12"/>
    <n v="4"/>
    <s v="Wednesday"/>
    <n v="20220119"/>
    <s v="DHL"/>
    <n v="436.99999965727329"/>
    <n v="9.1999999999999993"/>
    <n v="8.7399999931454655"/>
    <n v="50"/>
    <n v="5.000000074505806E-2"/>
    <x v="49"/>
    <n v="8"/>
    <n v="7.994614939930428"/>
    <s v="QUICK-Stop"/>
    <s v="Horst Kloss"/>
    <s v="01307"/>
    <x v="0"/>
    <s v="Germany"/>
    <x v="5"/>
  </r>
  <r>
    <n v="10788"/>
    <s v="QUICK"/>
    <n v="75"/>
    <n v="1"/>
    <d v="2021-12-22T00:00:00"/>
    <x v="1"/>
    <n v="12"/>
    <n v="4"/>
    <s v="Wednesday"/>
    <n v="20211231"/>
    <s v="DHL"/>
    <n v="294.499999769032"/>
    <n v="7.75"/>
    <n v="7.3624999942258"/>
    <n v="40"/>
    <n v="5.000000074505806E-2"/>
    <x v="48"/>
    <n v="12"/>
    <n v="3.8495729671919596"/>
    <s v="QUICK-Stop"/>
    <s v="Horst Kloss"/>
    <s v="01307"/>
    <x v="0"/>
    <s v="Germany"/>
    <x v="6"/>
  </r>
  <r>
    <n v="10789"/>
    <s v="FOLIG"/>
    <n v="18"/>
    <n v="1"/>
    <d v="2021-12-22T00:00:00"/>
    <x v="1"/>
    <n v="12"/>
    <n v="4"/>
    <s v="Wednesday"/>
    <n v="20211231"/>
    <s v="DHL"/>
    <n v="1875"/>
    <n v="62.5"/>
    <n v="62.5"/>
    <n v="30"/>
    <n v="0"/>
    <x v="59"/>
    <n v="7"/>
    <n v="20.144415838276313"/>
    <s v="Folies gourmandes"/>
    <s v="Martine Rancé"/>
    <s v="59000"/>
    <x v="0"/>
    <s v="France"/>
    <x v="3"/>
  </r>
  <r>
    <n v="10789"/>
    <s v="FOLIG"/>
    <n v="35"/>
    <n v="1"/>
    <d v="2021-12-22T00:00:00"/>
    <x v="1"/>
    <n v="12"/>
    <n v="4"/>
    <s v="Wednesday"/>
    <n v="20211231"/>
    <s v="DHL"/>
    <n v="270"/>
    <n v="18"/>
    <n v="18"/>
    <n v="15"/>
    <n v="0"/>
    <x v="31"/>
    <n v="16"/>
    <n v="11.144616765926688"/>
    <s v="Folies gourmandes"/>
    <s v="Martine Rancé"/>
    <s v="59000"/>
    <x v="0"/>
    <s v="France"/>
    <x v="6"/>
  </r>
  <r>
    <n v="10789"/>
    <s v="FOLIG"/>
    <n v="63"/>
    <n v="1"/>
    <d v="2021-12-22T00:00:00"/>
    <x v="1"/>
    <n v="12"/>
    <n v="4"/>
    <s v="Wednesday"/>
    <n v="20211231"/>
    <s v="DHL"/>
    <n v="1317"/>
    <n v="43.9"/>
    <n v="43.9"/>
    <n v="30"/>
    <n v="0"/>
    <x v="46"/>
    <n v="7"/>
    <n v="26.405205149492534"/>
    <s v="Folies gourmandes"/>
    <s v="Martine Rancé"/>
    <s v="59000"/>
    <x v="0"/>
    <s v="France"/>
    <x v="4"/>
  </r>
  <r>
    <n v="10789"/>
    <s v="FOLIG"/>
    <n v="68"/>
    <n v="1"/>
    <d v="2021-12-22T00:00:00"/>
    <x v="1"/>
    <n v="12"/>
    <n v="4"/>
    <s v="Wednesday"/>
    <n v="20211226"/>
    <s v="DHL"/>
    <n v="225"/>
    <n v="12.5"/>
    <n v="12.5"/>
    <n v="18"/>
    <n v="0"/>
    <x v="56"/>
    <n v="8"/>
    <n v="9.881917469522989"/>
    <s v="Folies gourmandes"/>
    <s v="Martine Rancé"/>
    <s v="59000"/>
    <x v="0"/>
    <s v="France"/>
    <x v="5"/>
  </r>
  <r>
    <n v="10790"/>
    <s v="GOURL"/>
    <n v="7"/>
    <n v="6"/>
    <d v="2021-12-22T00:00:00"/>
    <x v="1"/>
    <n v="12"/>
    <n v="4"/>
    <s v="Wednesday"/>
    <n v="20211226"/>
    <s v="DHL Express"/>
    <n v="76.499999463558197"/>
    <n v="30"/>
    <n v="25.499999821186066"/>
    <n v="3"/>
    <n v="0.15000000596046451"/>
    <x v="32"/>
    <n v="3"/>
    <n v="16.995648153812226"/>
    <s v="Gourmet Lanchonetes"/>
    <s v="André Fonseca"/>
    <s v="04876-786"/>
    <x v="1"/>
    <s v="Brazil"/>
    <x v="2"/>
  </r>
  <r>
    <n v="10790"/>
    <s v="GOURL"/>
    <n v="56"/>
    <n v="6"/>
    <d v="2021-12-22T00:00:00"/>
    <x v="1"/>
    <n v="12"/>
    <n v="4"/>
    <s v="Wednesday"/>
    <n v="20220101"/>
    <s v="DHL Express"/>
    <n v="645.999995470047"/>
    <n v="38"/>
    <n v="32.29999977350235"/>
    <n v="20"/>
    <n v="0.15000000596046451"/>
    <x v="33"/>
    <n v="26"/>
    <n v="12.985049050340091"/>
    <s v="Gourmet Lanchonetes"/>
    <s v="André Fonseca"/>
    <s v="04876-786"/>
    <x v="1"/>
    <s v="Brazil"/>
    <x v="1"/>
  </r>
  <r>
    <n v="10791"/>
    <s v="FRANK"/>
    <n v="29"/>
    <n v="6"/>
    <d v="2021-12-23T00:00:00"/>
    <x v="1"/>
    <n v="12"/>
    <n v="5"/>
    <s v="Thursday"/>
    <n v="20220101"/>
    <s v="DHL"/>
    <n v="1646.4069987087696"/>
    <n v="123.79"/>
    <n v="117.60049990776926"/>
    <n v="14"/>
    <n v="5.000000074505806E-2"/>
    <x v="39"/>
    <n v="12"/>
    <n v="78.453085124436214"/>
    <s v="Frankenversand"/>
    <s v="Peter Franken"/>
    <s v="80805"/>
    <x v="0"/>
    <s v="Germany"/>
    <x v="7"/>
  </r>
  <r>
    <n v="10791"/>
    <s v="FRANK"/>
    <n v="41"/>
    <n v="6"/>
    <d v="2021-12-23T00:00:00"/>
    <x v="1"/>
    <n v="12"/>
    <n v="5"/>
    <s v="Thursday"/>
    <n v="20211231"/>
    <s v="DHL"/>
    <n v="183.34999985620382"/>
    <n v="9.65"/>
    <n v="9.1674999928101908"/>
    <n v="20"/>
    <n v="5.000000074505806E-2"/>
    <x v="5"/>
    <n v="19"/>
    <n v="6.0463867884479576"/>
    <s v="Frankenversand"/>
    <s v="Peter Franken"/>
    <s v="80805"/>
    <x v="0"/>
    <s v="Germany"/>
    <x v="3"/>
  </r>
  <r>
    <n v="10792"/>
    <s v="WOLZA"/>
    <n v="2"/>
    <n v="1"/>
    <d v="2021-12-23T00:00:00"/>
    <x v="1"/>
    <n v="12"/>
    <n v="5"/>
    <s v="Thursday"/>
    <n v="20211231"/>
    <s v="UPS"/>
    <n v="190"/>
    <n v="19"/>
    <n v="19"/>
    <n v="10"/>
    <n v="0"/>
    <x v="18"/>
    <n v="1"/>
    <n v="9.9064127385757743"/>
    <s v="Wolski  Zajazd"/>
    <s v="Zbyszek Piestrzeniewicz"/>
    <s v="01-012"/>
    <x v="0"/>
    <s v="Poland"/>
    <x v="6"/>
  </r>
  <r>
    <n v="10792"/>
    <s v="WOLZA"/>
    <n v="54"/>
    <n v="1"/>
    <d v="2021-12-23T00:00:00"/>
    <x v="1"/>
    <n v="12"/>
    <n v="5"/>
    <s v="Thursday"/>
    <n v="20211231"/>
    <s v="UPS"/>
    <n v="22.35"/>
    <n v="7.45"/>
    <n v="7.45"/>
    <n v="3"/>
    <n v="0"/>
    <x v="55"/>
    <n v="25"/>
    <n v="5.7031720626915998"/>
    <s v="Wolski  Zajazd"/>
    <s v="Zbyszek Piestrzeniewicz"/>
    <s v="01-012"/>
    <x v="0"/>
    <s v="Poland"/>
    <x v="7"/>
  </r>
  <r>
    <n v="10792"/>
    <s v="WOLZA"/>
    <n v="68"/>
    <n v="1"/>
    <d v="2021-12-23T00:00:00"/>
    <x v="1"/>
    <n v="12"/>
    <n v="5"/>
    <s v="Thursday"/>
    <n v="20220108"/>
    <s v="UPS"/>
    <n v="187.5"/>
    <n v="12.5"/>
    <n v="12.5"/>
    <n v="15"/>
    <n v="0"/>
    <x v="56"/>
    <n v="8"/>
    <n v="9.881917469522989"/>
    <s v="Wolski  Zajazd"/>
    <s v="Zbyszek Piestrzeniewicz"/>
    <s v="01-012"/>
    <x v="0"/>
    <s v="Poland"/>
    <x v="5"/>
  </r>
  <r>
    <n v="10793"/>
    <s v="AROUT"/>
    <n v="41"/>
    <n v="3"/>
    <d v="2021-12-24T00:00:00"/>
    <x v="1"/>
    <n v="12"/>
    <n v="6"/>
    <s v="Friday"/>
    <n v="20220108"/>
    <s v="UPS"/>
    <n v="135.1"/>
    <n v="9.65"/>
    <n v="9.65"/>
    <n v="14"/>
    <n v="0"/>
    <x v="5"/>
    <n v="19"/>
    <n v="6.0463867884479576"/>
    <s v="Around the Horn"/>
    <s v="Thomas Hardy"/>
    <s v="WA1 1DP"/>
    <x v="0"/>
    <s v="UK"/>
    <x v="3"/>
  </r>
  <r>
    <n v="10793"/>
    <s v="AROUT"/>
    <n v="52"/>
    <n v="3"/>
    <d v="2021-12-24T00:00:00"/>
    <x v="1"/>
    <n v="12"/>
    <n v="6"/>
    <s v="Friday"/>
    <n v="20220102"/>
    <s v="UPS"/>
    <n v="56"/>
    <n v="7"/>
    <n v="7"/>
    <n v="8"/>
    <n v="0"/>
    <x v="65"/>
    <n v="24"/>
    <n v="2.7531089859539"/>
    <s v="Around the Horn"/>
    <s v="Thomas Hardy"/>
    <s v="WA1 1DP"/>
    <x v="0"/>
    <s v="UK"/>
    <x v="1"/>
  </r>
  <r>
    <n v="10794"/>
    <s v="QUEDE"/>
    <n v="14"/>
    <n v="6"/>
    <d v="2021-12-24T00:00:00"/>
    <x v="1"/>
    <n v="12"/>
    <n v="6"/>
    <s v="Friday"/>
    <n v="20220102"/>
    <s v="DHL Express"/>
    <n v="278.99999896064401"/>
    <n v="23.25"/>
    <n v="18.5999999307096"/>
    <n v="15"/>
    <n v="0.20000000298023221"/>
    <x v="3"/>
    <n v="6"/>
    <n v="19.281771520737859"/>
    <s v="Que Delícia"/>
    <s v="Bernardo Batista"/>
    <s v="02389-673"/>
    <x v="1"/>
    <s v="Brazil"/>
    <x v="2"/>
  </r>
  <r>
    <n v="10794"/>
    <s v="QUEDE"/>
    <n v="54"/>
    <n v="6"/>
    <d v="2021-12-24T00:00:00"/>
    <x v="1"/>
    <n v="12"/>
    <n v="6"/>
    <s v="Friday"/>
    <n v="20220120"/>
    <s v="DHL Express"/>
    <n v="35.759999866783623"/>
    <n v="7.45"/>
    <n v="5.9599999777972705"/>
    <n v="6"/>
    <n v="0.20000000298023221"/>
    <x v="55"/>
    <n v="25"/>
    <n v="5.7031720626915998"/>
    <s v="Que Delícia"/>
    <s v="Bernardo Batista"/>
    <s v="02389-673"/>
    <x v="1"/>
    <s v="Brazil"/>
    <x v="7"/>
  </r>
  <r>
    <n v="10795"/>
    <s v="ERNSH"/>
    <n v="16"/>
    <n v="8"/>
    <d v="2021-12-24T00:00:00"/>
    <x v="1"/>
    <n v="12"/>
    <n v="6"/>
    <s v="Friday"/>
    <n v="20220120"/>
    <s v="DHL"/>
    <n v="1134.25"/>
    <n v="17.45"/>
    <n v="17.45"/>
    <n v="65"/>
    <n v="0"/>
    <x v="19"/>
    <n v="7"/>
    <n v="12.75283918323947"/>
    <s v="Ernst Handel"/>
    <s v="Roland Mendel"/>
    <s v="8010"/>
    <x v="0"/>
    <s v="Austria"/>
    <x v="5"/>
  </r>
  <r>
    <n v="10795"/>
    <s v="ERNSH"/>
    <n v="17"/>
    <n v="8"/>
    <d v="2021-12-24T00:00:00"/>
    <x v="1"/>
    <n v="12"/>
    <n v="6"/>
    <s v="Friday"/>
    <n v="20220114"/>
    <s v="DHL"/>
    <n v="1023.75"/>
    <n v="39"/>
    <n v="29.25"/>
    <n v="35"/>
    <n v="0.25"/>
    <x v="35"/>
    <n v="7"/>
    <n v="24.774912809223483"/>
    <s v="Ernst Handel"/>
    <s v="Roland Mendel"/>
    <s v="8010"/>
    <x v="0"/>
    <s v="Austria"/>
    <x v="7"/>
  </r>
  <r>
    <n v="10796"/>
    <s v="HILAA"/>
    <n v="26"/>
    <n v="3"/>
    <d v="2021-12-25T00:00:00"/>
    <x v="1"/>
    <n v="12"/>
    <n v="7"/>
    <s v="Saturday"/>
    <n v="20220114"/>
    <s v="DHL Express"/>
    <n v="524.66399804547427"/>
    <n v="31.23"/>
    <n v="24.983999906927348"/>
    <n v="21"/>
    <n v="0.20000000298023221"/>
    <x v="68"/>
    <n v="11"/>
    <n v="12.929370209027901"/>
    <s v="HILARION-Abastos"/>
    <s v="Carlos Hernández"/>
    <s v="5022"/>
    <x v="1"/>
    <s v="Venezuela"/>
    <x v="5"/>
  </r>
  <r>
    <n v="10796"/>
    <s v="HILAA"/>
    <n v="44"/>
    <n v="3"/>
    <d v="2021-12-25T00:00:00"/>
    <x v="1"/>
    <n v="12"/>
    <n v="7"/>
    <s v="Saturday"/>
    <n v="20220114"/>
    <s v="DHL Express"/>
    <n v="194.5"/>
    <n v="19.45"/>
    <n v="19.45"/>
    <n v="10"/>
    <n v="0"/>
    <x v="45"/>
    <n v="20"/>
    <n v="10.842050263532254"/>
    <s v="HILARION-Abastos"/>
    <s v="Carlos Hernández"/>
    <s v="5022"/>
    <x v="1"/>
    <s v="Venezuela"/>
    <x v="4"/>
  </r>
  <r>
    <n v="10796"/>
    <s v="HILAA"/>
    <n v="64"/>
    <n v="3"/>
    <d v="2021-12-25T00:00:00"/>
    <x v="1"/>
    <n v="12"/>
    <n v="7"/>
    <s v="Saturday"/>
    <n v="20220114"/>
    <s v="DHL Express"/>
    <n v="930.99999653175473"/>
    <n v="33.25"/>
    <n v="26.599999900907278"/>
    <n v="35"/>
    <n v="0.20000000298023221"/>
    <x v="58"/>
    <n v="12"/>
    <n v="21.348702933885775"/>
    <s v="HILARION-Abastos"/>
    <s v="Carlos Hernández"/>
    <s v="5022"/>
    <x v="1"/>
    <s v="Venezuela"/>
    <x v="1"/>
  </r>
  <r>
    <n v="10796"/>
    <s v="HILAA"/>
    <n v="69"/>
    <n v="3"/>
    <d v="2021-12-25T00:00:00"/>
    <x v="1"/>
    <n v="12"/>
    <n v="7"/>
    <s v="Saturday"/>
    <n v="20220105"/>
    <s v="DHL Express"/>
    <n v="691.19999742507935"/>
    <n v="36"/>
    <n v="28.799999892711639"/>
    <n v="24"/>
    <n v="0.20000000298023221"/>
    <x v="60"/>
    <n v="15"/>
    <n v="12.894008605174344"/>
    <s v="HILARION-Abastos"/>
    <s v="Carlos Hernández"/>
    <s v="5022"/>
    <x v="1"/>
    <s v="Venezuela"/>
    <x v="0"/>
  </r>
  <r>
    <n v="10797"/>
    <s v="DRACD"/>
    <n v="11"/>
    <n v="7"/>
    <d v="2021-12-25T00:00:00"/>
    <x v="1"/>
    <n v="12"/>
    <n v="7"/>
    <s v="Saturday"/>
    <n v="20220105"/>
    <s v="DHL"/>
    <n v="420"/>
    <n v="21"/>
    <n v="21"/>
    <n v="20"/>
    <n v="0"/>
    <x v="0"/>
    <n v="5"/>
    <n v="7.3815383533820462"/>
    <s v="Drachenblut Delikatessen"/>
    <s v="Sven Ottlieb"/>
    <s v="52066"/>
    <x v="0"/>
    <s v="Germany"/>
    <x v="0"/>
  </r>
  <r>
    <n v="10798"/>
    <s v="ISLAT"/>
    <n v="62"/>
    <n v="2"/>
    <d v="2021-12-26T00:00:00"/>
    <x v="1"/>
    <n v="12"/>
    <n v="1"/>
    <s v="Sunday"/>
    <n v="20220105"/>
    <s v="DHL Express"/>
    <n v="98.6"/>
    <n v="49.3"/>
    <n v="49.3"/>
    <n v="2"/>
    <n v="0"/>
    <x v="29"/>
    <n v="29"/>
    <n v="34.868075459270003"/>
    <s v="Island Trading"/>
    <s v="Helen Bennett"/>
    <s v="PO31 7PJ"/>
    <x v="0"/>
    <s v="UK"/>
    <x v="5"/>
  </r>
  <r>
    <n v="10798"/>
    <s v="ISLAT"/>
    <n v="72"/>
    <n v="2"/>
    <d v="2021-12-26T00:00:00"/>
    <x v="1"/>
    <n v="12"/>
    <n v="1"/>
    <s v="Sunday"/>
    <n v="20220105"/>
    <s v="DHL Express"/>
    <n v="348"/>
    <n v="34.799999999999997"/>
    <n v="34.799999999999997"/>
    <n v="10"/>
    <n v="0"/>
    <x v="2"/>
    <n v="14"/>
    <n v="14.902797245173618"/>
    <s v="Island Trading"/>
    <s v="Helen Bennett"/>
    <s v="PO31 7PJ"/>
    <x v="0"/>
    <s v="UK"/>
    <x v="0"/>
  </r>
  <r>
    <n v="10799"/>
    <s v="KOENE"/>
    <n v="13"/>
    <n v="9"/>
    <d v="2021-12-26T00:00:00"/>
    <x v="1"/>
    <n v="12"/>
    <n v="1"/>
    <s v="Sunday"/>
    <n v="20220105"/>
    <s v="UPS"/>
    <n v="101.99999928474426"/>
    <n v="6"/>
    <n v="5.0999999642372131"/>
    <n v="20"/>
    <n v="0.15000000596046451"/>
    <x v="43"/>
    <n v="6"/>
    <n v="2.1837851755325639"/>
    <s v="Königlich Essen"/>
    <s v="Philip Cramer"/>
    <s v="14776"/>
    <x v="0"/>
    <s v="Germany"/>
    <x v="3"/>
  </r>
  <r>
    <n v="10799"/>
    <s v="KOENE"/>
    <n v="24"/>
    <n v="9"/>
    <d v="2021-12-26T00:00:00"/>
    <x v="1"/>
    <n v="12"/>
    <n v="1"/>
    <s v="Sunday"/>
    <n v="20220105"/>
    <s v="UPS"/>
    <n v="76.499999463558197"/>
    <n v="4.5"/>
    <n v="3.8249999731779099"/>
    <n v="20"/>
    <n v="0.15000000596046451"/>
    <x v="15"/>
    <n v="10"/>
    <n v="2.1230577042655105"/>
    <s v="Königlich Essen"/>
    <s v="Philip Cramer"/>
    <s v="14776"/>
    <x v="0"/>
    <s v="Germany"/>
    <x v="6"/>
  </r>
  <r>
    <n v="10799"/>
    <s v="KOENE"/>
    <n v="59"/>
    <n v="9"/>
    <d v="2021-12-26T00:00:00"/>
    <x v="1"/>
    <n v="12"/>
    <n v="1"/>
    <s v="Sunday"/>
    <n v="20220105"/>
    <s v="UPS"/>
    <n v="1375"/>
    <n v="55"/>
    <n v="55"/>
    <n v="25"/>
    <n v="0"/>
    <x v="21"/>
    <n v="28"/>
    <n v="29.299646906924384"/>
    <s v="Königlich Essen"/>
    <s v="Philip Cramer"/>
    <s v="14776"/>
    <x v="0"/>
    <s v="Germany"/>
    <x v="0"/>
  </r>
  <r>
    <n v="10800"/>
    <s v="SEVES"/>
    <n v="11"/>
    <n v="1"/>
    <d v="2021-12-26T00:00:00"/>
    <x v="1"/>
    <n v="12"/>
    <n v="1"/>
    <s v="Sunday"/>
    <n v="20220105"/>
    <s v="UPS"/>
    <n v="944.99999843537807"/>
    <n v="21"/>
    <n v="18.899999968707561"/>
    <n v="50"/>
    <n v="0.10000000149011611"/>
    <x v="0"/>
    <n v="5"/>
    <n v="7.3815383533820462"/>
    <s v="Seven Seas Imports"/>
    <s v="Hari Kumar"/>
    <s v="OX15 4NB"/>
    <x v="0"/>
    <s v="UK"/>
    <x v="0"/>
  </r>
  <r>
    <n v="10800"/>
    <s v="SEVES"/>
    <n v="51"/>
    <n v="1"/>
    <d v="2021-12-26T00:00:00"/>
    <x v="1"/>
    <n v="12"/>
    <n v="1"/>
    <s v="Sunday"/>
    <n v="20220105"/>
    <s v="UPS"/>
    <n v="476.99999921023846"/>
    <n v="53"/>
    <n v="47.699999921023846"/>
    <n v="10"/>
    <n v="0.10000000149011611"/>
    <x v="4"/>
    <n v="24"/>
    <n v="18.835525116961144"/>
    <s v="Seven Seas Imports"/>
    <s v="Hari Kumar"/>
    <s v="OX15 4NB"/>
    <x v="0"/>
    <s v="UK"/>
    <x v="2"/>
  </r>
  <r>
    <n v="10800"/>
    <s v="SEVES"/>
    <n v="54"/>
    <n v="1"/>
    <d v="2021-12-26T00:00:00"/>
    <x v="1"/>
    <n v="12"/>
    <n v="1"/>
    <s v="Sunday"/>
    <n v="20211231"/>
    <s v="UPS"/>
    <n v="46.934999922290444"/>
    <n v="7.45"/>
    <n v="6.7049999888986349"/>
    <n v="7"/>
    <n v="0.10000000149011611"/>
    <x v="55"/>
    <n v="25"/>
    <n v="5.7031720626915998"/>
    <s v="Seven Seas Imports"/>
    <s v="Hari Kumar"/>
    <s v="OX15 4NB"/>
    <x v="0"/>
    <s v="UK"/>
    <x v="7"/>
  </r>
  <r>
    <n v="10801"/>
    <s v="BOLID"/>
    <n v="17"/>
    <n v="4"/>
    <d v="2021-12-29T00:00:00"/>
    <x v="1"/>
    <n v="12"/>
    <n v="4"/>
    <s v="Wednesday"/>
    <n v="20211231"/>
    <s v="DHL"/>
    <n v="1170"/>
    <n v="39"/>
    <n v="29.25"/>
    <n v="40"/>
    <n v="0.25"/>
    <x v="35"/>
    <n v="7"/>
    <n v="24.774912809223483"/>
    <s v="Bólido Comidas preparadas"/>
    <s v="Martín Sommer"/>
    <s v="28023"/>
    <x v="0"/>
    <s v="Spain"/>
    <x v="7"/>
  </r>
  <r>
    <n v="10801"/>
    <s v="BOLID"/>
    <n v="29"/>
    <n v="4"/>
    <d v="2021-12-29T00:00:00"/>
    <x v="1"/>
    <n v="12"/>
    <n v="4"/>
    <s v="Wednesday"/>
    <n v="20220102"/>
    <s v="DHL"/>
    <n v="1856.85"/>
    <n v="123.79"/>
    <n v="92.842500000000001"/>
    <n v="20"/>
    <n v="0.25"/>
    <x v="39"/>
    <n v="12"/>
    <n v="78.453085124436214"/>
    <s v="Bólido Comidas preparadas"/>
    <s v="Martín Sommer"/>
    <s v="28023"/>
    <x v="0"/>
    <s v="Spain"/>
    <x v="7"/>
  </r>
  <r>
    <n v="10802"/>
    <s v="SIMOB"/>
    <n v="30"/>
    <n v="4"/>
    <d v="2021-12-29T00:00:00"/>
    <x v="1"/>
    <n v="12"/>
    <n v="4"/>
    <s v="Wednesday"/>
    <n v="20220102"/>
    <s v="DHL"/>
    <n v="485.4375"/>
    <n v="25.89"/>
    <n v="19.4175"/>
    <n v="25"/>
    <n v="0.25"/>
    <x v="34"/>
    <n v="13"/>
    <n v="15.141134761320492"/>
    <s v="Simons bistro"/>
    <s v="Jytte Petersen"/>
    <s v="1734"/>
    <x v="0"/>
    <s v="Denmark"/>
    <x v="3"/>
  </r>
  <r>
    <n v="10802"/>
    <s v="SIMOB"/>
    <n v="51"/>
    <n v="4"/>
    <d v="2021-12-29T00:00:00"/>
    <x v="1"/>
    <n v="12"/>
    <n v="4"/>
    <s v="Wednesday"/>
    <n v="20220102"/>
    <s v="DHL"/>
    <n v="1192.5"/>
    <n v="53"/>
    <n v="39.75"/>
    <n v="30"/>
    <n v="0.25"/>
    <x v="4"/>
    <n v="24"/>
    <n v="18.835525116961144"/>
    <s v="Simons bistro"/>
    <s v="Jytte Petersen"/>
    <s v="1734"/>
    <x v="0"/>
    <s v="Denmark"/>
    <x v="2"/>
  </r>
  <r>
    <n v="10802"/>
    <s v="SIMOB"/>
    <n v="55"/>
    <n v="4"/>
    <d v="2021-12-29T00:00:00"/>
    <x v="1"/>
    <n v="12"/>
    <n v="4"/>
    <s v="Wednesday"/>
    <n v="20220102"/>
    <s v="DHL"/>
    <n v="1080"/>
    <n v="24"/>
    <n v="18"/>
    <n v="60"/>
    <n v="0.25"/>
    <x v="16"/>
    <n v="25"/>
    <n v="18.144678468561601"/>
    <s v="Simons bistro"/>
    <s v="Jytte Petersen"/>
    <s v="1734"/>
    <x v="0"/>
    <s v="Denmark"/>
    <x v="7"/>
  </r>
  <r>
    <n v="10802"/>
    <s v="SIMOB"/>
    <n v="62"/>
    <n v="4"/>
    <d v="2021-12-29T00:00:00"/>
    <x v="1"/>
    <n v="12"/>
    <n v="4"/>
    <s v="Wednesday"/>
    <n v="20220106"/>
    <s v="DHL"/>
    <n v="184.87499999999997"/>
    <n v="49.3"/>
    <n v="36.974999999999994"/>
    <n v="5"/>
    <n v="0.25"/>
    <x v="29"/>
    <n v="29"/>
    <n v="34.868075459270003"/>
    <s v="Simons bistro"/>
    <s v="Jytte Petersen"/>
    <s v="1734"/>
    <x v="0"/>
    <s v="Denmark"/>
    <x v="5"/>
  </r>
  <r>
    <n v="10803"/>
    <s v="WELLI"/>
    <n v="19"/>
    <n v="4"/>
    <d v="2021-12-30T00:00:00"/>
    <x v="1"/>
    <n v="12"/>
    <n v="5"/>
    <s v="Thursday"/>
    <n v="20220106"/>
    <s v="DHL Express"/>
    <n v="209.75999983549116"/>
    <n v="9.1999999999999993"/>
    <n v="8.7399999931454655"/>
    <n v="24"/>
    <n v="5.000000074505806E-2"/>
    <x v="49"/>
    <n v="8"/>
    <n v="7.994614939930428"/>
    <s v="Wellington Importadora"/>
    <s v="Paula Parente"/>
    <s v="08737-363"/>
    <x v="1"/>
    <s v="Brazil"/>
    <x v="5"/>
  </r>
  <r>
    <n v="10803"/>
    <s v="WELLI"/>
    <n v="25"/>
    <n v="4"/>
    <d v="2021-12-30T00:00:00"/>
    <x v="1"/>
    <n v="12"/>
    <n v="5"/>
    <s v="Thursday"/>
    <n v="20220106"/>
    <s v="DHL Express"/>
    <n v="199.49999984353781"/>
    <n v="14"/>
    <n v="13.299999989569187"/>
    <n v="15"/>
    <n v="5.000000074505806E-2"/>
    <x v="66"/>
    <n v="11"/>
    <n v="5.7552439408246228"/>
    <s v="Wellington Importadora"/>
    <s v="Paula Parente"/>
    <s v="08737-363"/>
    <x v="1"/>
    <s v="Brazil"/>
    <x v="5"/>
  </r>
  <r>
    <n v="10803"/>
    <s v="WELLI"/>
    <n v="59"/>
    <n v="4"/>
    <d v="2021-12-30T00:00:00"/>
    <x v="1"/>
    <n v="12"/>
    <n v="5"/>
    <s v="Thursday"/>
    <n v="20220107"/>
    <s v="DHL Express"/>
    <n v="783.7499993853271"/>
    <n v="55"/>
    <n v="52.249999959021807"/>
    <n v="15"/>
    <n v="5.000000074505806E-2"/>
    <x v="21"/>
    <n v="28"/>
    <n v="29.299646906924384"/>
    <s v="Wellington Importadora"/>
    <s v="Paula Parente"/>
    <s v="08737-363"/>
    <x v="1"/>
    <s v="Brazil"/>
    <x v="0"/>
  </r>
  <r>
    <n v="10804"/>
    <s v="SEVES"/>
    <n v="10"/>
    <n v="6"/>
    <d v="2021-12-30T00:00:00"/>
    <x v="1"/>
    <n v="12"/>
    <n v="5"/>
    <s v="Thursday"/>
    <n v="20220107"/>
    <s v="DHL"/>
    <n v="1116"/>
    <n v="31"/>
    <n v="31"/>
    <n v="36"/>
    <n v="0"/>
    <x v="41"/>
    <n v="4"/>
    <n v="11.047328272500083"/>
    <s v="Seven Seas Imports"/>
    <s v="Hari Kumar"/>
    <s v="OX15 4NB"/>
    <x v="0"/>
    <s v="UK"/>
    <x v="3"/>
  </r>
  <r>
    <n v="10804"/>
    <s v="SEVES"/>
    <n v="28"/>
    <n v="6"/>
    <d v="2021-12-30T00:00:00"/>
    <x v="1"/>
    <n v="12"/>
    <n v="5"/>
    <s v="Thursday"/>
    <n v="20220107"/>
    <s v="DHL"/>
    <n v="1094.4000000000001"/>
    <n v="45.6"/>
    <n v="45.6"/>
    <n v="24"/>
    <n v="0"/>
    <x v="44"/>
    <n v="12"/>
    <n v="23.763027335506571"/>
    <s v="Seven Seas Imports"/>
    <s v="Hari Kumar"/>
    <s v="OX15 4NB"/>
    <x v="0"/>
    <s v="UK"/>
    <x v="2"/>
  </r>
  <r>
    <n v="10804"/>
    <s v="SEVES"/>
    <n v="49"/>
    <n v="6"/>
    <d v="2021-12-30T00:00:00"/>
    <x v="1"/>
    <n v="12"/>
    <n v="5"/>
    <s v="Thursday"/>
    <n v="20220109"/>
    <s v="DHL"/>
    <n v="67.999999523162842"/>
    <n v="20"/>
    <n v="16.99999988079071"/>
    <n v="4"/>
    <n v="0.15000000596046451"/>
    <x v="14"/>
    <n v="23"/>
    <n v="12.545683485741497"/>
    <s v="Seven Seas Imports"/>
    <s v="Hari Kumar"/>
    <s v="OX15 4NB"/>
    <x v="0"/>
    <s v="UK"/>
    <x v="5"/>
  </r>
  <r>
    <n v="10805"/>
    <s v="THEBI"/>
    <n v="34"/>
    <n v="2"/>
    <d v="2021-12-30T00:00:00"/>
    <x v="1"/>
    <n v="12"/>
    <n v="5"/>
    <s v="Thursday"/>
    <n v="20220109"/>
    <s v="UPS"/>
    <n v="140"/>
    <n v="14"/>
    <n v="14"/>
    <n v="10"/>
    <n v="0"/>
    <x v="53"/>
    <n v="16"/>
    <n v="9.0738672986425506"/>
    <s v="The Big Cheese"/>
    <s v="Liz Nixon"/>
    <s v="97201"/>
    <x v="1"/>
    <s v="USA"/>
    <x v="6"/>
  </r>
  <r>
    <n v="10805"/>
    <s v="THEBI"/>
    <n v="38"/>
    <n v="2"/>
    <d v="2021-12-30T00:00:00"/>
    <x v="1"/>
    <n v="12"/>
    <n v="5"/>
    <s v="Thursday"/>
    <n v="20220105"/>
    <s v="UPS"/>
    <n v="2635"/>
    <n v="263.5"/>
    <n v="263.5"/>
    <n v="10"/>
    <n v="0"/>
    <x v="67"/>
    <n v="18"/>
    <n v="194.17724636053271"/>
    <s v="The Big Cheese"/>
    <s v="Liz Nixon"/>
    <s v="97201"/>
    <x v="1"/>
    <s v="USA"/>
    <x v="6"/>
  </r>
  <r>
    <n v="10806"/>
    <s v="VICTE"/>
    <n v="2"/>
    <n v="3"/>
    <d v="2021-12-31T00:00:00"/>
    <x v="1"/>
    <n v="12"/>
    <n v="6"/>
    <s v="Friday"/>
    <n v="20220105"/>
    <s v="DHL"/>
    <n v="285"/>
    <n v="19"/>
    <n v="14.25"/>
    <n v="20"/>
    <n v="0.25"/>
    <x v="18"/>
    <n v="1"/>
    <n v="9.9064127385757743"/>
    <s v="Victuailles en stock"/>
    <s v="Mary Saveley"/>
    <s v="69004"/>
    <x v="0"/>
    <s v="France"/>
    <x v="6"/>
  </r>
  <r>
    <n v="10806"/>
    <s v="VICTE"/>
    <n v="65"/>
    <n v="3"/>
    <d v="2021-12-31T00:00:00"/>
    <x v="1"/>
    <n v="12"/>
    <n v="6"/>
    <s v="Friday"/>
    <n v="20220105"/>
    <s v="DHL"/>
    <n v="42.1"/>
    <n v="21.05"/>
    <n v="21.05"/>
    <n v="2"/>
    <n v="0"/>
    <x v="6"/>
    <n v="2"/>
    <n v="12.356901002694999"/>
    <s v="Victuailles en stock"/>
    <s v="Mary Saveley"/>
    <s v="69004"/>
    <x v="0"/>
    <s v="France"/>
    <x v="4"/>
  </r>
  <r>
    <n v="10806"/>
    <s v="VICTE"/>
    <n v="74"/>
    <n v="3"/>
    <d v="2021-12-31T00:00:00"/>
    <x v="1"/>
    <n v="12"/>
    <n v="6"/>
    <s v="Friday"/>
    <n v="20220130"/>
    <s v="DHL"/>
    <n v="112.5"/>
    <n v="10"/>
    <n v="7.5"/>
    <n v="15"/>
    <n v="0.25"/>
    <x v="17"/>
    <n v="4"/>
    <n v="5.405016256844287"/>
    <s v="Victuailles en stock"/>
    <s v="Mary Saveley"/>
    <s v="69004"/>
    <x v="0"/>
    <s v="France"/>
    <x v="2"/>
  </r>
  <r>
    <n v="10807"/>
    <s v="FRANS"/>
    <n v="40"/>
    <n v="4"/>
    <d v="2021-12-31T00:00:00"/>
    <x v="1"/>
    <n v="12"/>
    <n v="6"/>
    <s v="Friday"/>
    <n v="20220109"/>
    <s v="DHL Express"/>
    <n v="18.399999999999999"/>
    <n v="18.399999999999999"/>
    <n v="18.399999999999999"/>
    <n v="1"/>
    <n v="0"/>
    <x v="37"/>
    <n v="19"/>
    <n v="11.939905659925371"/>
    <s v="Franchi S.p.A."/>
    <s v="Paolo Accorti"/>
    <s v="10100"/>
    <x v="0"/>
    <s v="Italy"/>
    <x v="3"/>
  </r>
  <r>
    <n v="10808"/>
    <s v="OLDWO"/>
    <n v="56"/>
    <n v="2"/>
    <d v="2022-01-01T00:00:00"/>
    <x v="2"/>
    <n v="1"/>
    <n v="7"/>
    <s v="Saturday"/>
    <n v="20220109"/>
    <s v="UPS"/>
    <n v="645.999995470047"/>
    <n v="38"/>
    <n v="32.29999977350235"/>
    <n v="20"/>
    <n v="0.15000000596046451"/>
    <x v="33"/>
    <n v="26"/>
    <n v="12.985049050340091"/>
    <s v="Old World Delicatessen"/>
    <s v="Rene Phillips"/>
    <s v="99508"/>
    <x v="1"/>
    <s v="USA"/>
    <x v="1"/>
  </r>
  <r>
    <n v="10808"/>
    <s v="OLDWO"/>
    <n v="76"/>
    <n v="2"/>
    <d v="2022-01-01T00:00:00"/>
    <x v="2"/>
    <n v="1"/>
    <n v="7"/>
    <s v="Saturday"/>
    <n v="20220107"/>
    <s v="UPS"/>
    <n v="764.99999463558197"/>
    <n v="18"/>
    <n v="15.299999892711639"/>
    <n v="50"/>
    <n v="0.15000000596046451"/>
    <x v="38"/>
    <n v="23"/>
    <n v="11.35067307451974"/>
    <s v="Old World Delicatessen"/>
    <s v="Rene Phillips"/>
    <s v="99508"/>
    <x v="1"/>
    <s v="USA"/>
    <x v="6"/>
  </r>
  <r>
    <n v="10809"/>
    <s v="WELLI"/>
    <n v="52"/>
    <n v="7"/>
    <d v="2022-01-01T00:00:00"/>
    <x v="2"/>
    <n v="1"/>
    <n v="7"/>
    <s v="Saturday"/>
    <n v="20220107"/>
    <s v="DHL Express"/>
    <n v="140"/>
    <n v="7"/>
    <n v="7"/>
    <n v="20"/>
    <n v="0"/>
    <x v="65"/>
    <n v="24"/>
    <n v="2.7531089859539"/>
    <s v="Wellington Importadora"/>
    <s v="Paula Parente"/>
    <s v="08737-363"/>
    <x v="1"/>
    <s v="Brazil"/>
    <x v="1"/>
  </r>
  <r>
    <n v="10810"/>
    <s v="LAUGB"/>
    <n v="13"/>
    <n v="2"/>
    <d v="2022-01-01T00:00:00"/>
    <x v="2"/>
    <n v="1"/>
    <n v="7"/>
    <s v="Saturday"/>
    <n v="20220107"/>
    <s v="UPS"/>
    <n v="42"/>
    <n v="6"/>
    <n v="6"/>
    <n v="7"/>
    <n v="0"/>
    <x v="43"/>
    <n v="6"/>
    <n v="2.1837851755325639"/>
    <s v="Laughing Bacchus Wine Cellars"/>
    <s v="Yoshi Tannamuri"/>
    <s v="V3F 2K1"/>
    <x v="1"/>
    <s v="Canada"/>
    <x v="3"/>
  </r>
  <r>
    <n v="10810"/>
    <s v="LAUGB"/>
    <n v="25"/>
    <n v="2"/>
    <d v="2022-01-01T00:00:00"/>
    <x v="2"/>
    <n v="1"/>
    <n v="7"/>
    <s v="Saturday"/>
    <n v="20220107"/>
    <s v="UPS"/>
    <n v="70"/>
    <n v="14"/>
    <n v="14"/>
    <n v="5"/>
    <n v="0"/>
    <x v="66"/>
    <n v="11"/>
    <n v="5.7552439408246228"/>
    <s v="Laughing Bacchus Wine Cellars"/>
    <s v="Yoshi Tannamuri"/>
    <s v="V3F 2K1"/>
    <x v="1"/>
    <s v="Canada"/>
    <x v="5"/>
  </r>
  <r>
    <n v="10810"/>
    <s v="LAUGB"/>
    <n v="70"/>
    <n v="2"/>
    <d v="2022-01-01T00:00:00"/>
    <x v="2"/>
    <n v="1"/>
    <n v="7"/>
    <s v="Saturday"/>
    <n v="20220108"/>
    <s v="UPS"/>
    <n v="75"/>
    <n v="15"/>
    <n v="15"/>
    <n v="5"/>
    <n v="0"/>
    <x v="30"/>
    <n v="7"/>
    <n v="4.3219663299234155"/>
    <s v="Laughing Bacchus Wine Cellars"/>
    <s v="Yoshi Tannamuri"/>
    <s v="V3F 2K1"/>
    <x v="1"/>
    <s v="Canada"/>
    <x v="6"/>
  </r>
  <r>
    <n v="10811"/>
    <s v="LINOD"/>
    <n v="19"/>
    <n v="8"/>
    <d v="2022-01-02T00:00:00"/>
    <x v="2"/>
    <n v="1"/>
    <n v="1"/>
    <s v="Sunday"/>
    <n v="20220108"/>
    <s v="DHL Express"/>
    <n v="138"/>
    <n v="9.1999999999999993"/>
    <n v="9.1999999999999993"/>
    <n v="15"/>
    <n v="0"/>
    <x v="49"/>
    <n v="8"/>
    <n v="7.994614939930428"/>
    <s v="LINO-Delicateses"/>
    <s v="Felipe Izquierdo"/>
    <s v="4980"/>
    <x v="1"/>
    <s v="Venezuela"/>
    <x v="5"/>
  </r>
  <r>
    <n v="10811"/>
    <s v="LINOD"/>
    <n v="23"/>
    <n v="8"/>
    <d v="2022-01-02T00:00:00"/>
    <x v="2"/>
    <n v="1"/>
    <n v="1"/>
    <s v="Sunday"/>
    <n v="20220108"/>
    <s v="DHL Express"/>
    <n v="162"/>
    <n v="9"/>
    <n v="9"/>
    <n v="18"/>
    <n v="0"/>
    <x v="70"/>
    <n v="9"/>
    <n v="5.2140991742329925"/>
    <s v="LINO-Delicateses"/>
    <s v="Felipe Izquierdo"/>
    <s v="4980"/>
    <x v="1"/>
    <s v="Venezuela"/>
    <x v="1"/>
  </r>
  <r>
    <n v="10811"/>
    <s v="LINOD"/>
    <n v="40"/>
    <n v="8"/>
    <d v="2022-01-02T00:00:00"/>
    <x v="2"/>
    <n v="1"/>
    <n v="1"/>
    <s v="Sunday"/>
    <n v="20220112"/>
    <s v="DHL Express"/>
    <n v="552"/>
    <n v="18.399999999999999"/>
    <n v="18.399999999999999"/>
    <n v="30"/>
    <n v="0"/>
    <x v="37"/>
    <n v="19"/>
    <n v="11.939905659925371"/>
    <s v="LINO-Delicateses"/>
    <s v="Felipe Izquierdo"/>
    <s v="4980"/>
    <x v="1"/>
    <s v="Venezuela"/>
    <x v="3"/>
  </r>
  <r>
    <n v="10812"/>
    <s v="REGGC"/>
    <n v="31"/>
    <n v="5"/>
    <d v="2022-01-02T00:00:00"/>
    <x v="2"/>
    <n v="1"/>
    <n v="1"/>
    <s v="Sunday"/>
    <n v="20220112"/>
    <s v="DHL Express"/>
    <n v="179.99999970197678"/>
    <n v="12.5"/>
    <n v="11.249999981373549"/>
    <n v="16"/>
    <n v="0.10000000149011611"/>
    <x v="12"/>
    <n v="14"/>
    <n v="8.9210025428745876"/>
    <s v="Reggiani Caseifici"/>
    <s v="Maurizio Moroni"/>
    <s v="42100"/>
    <x v="0"/>
    <s v="Italy"/>
    <x v="0"/>
  </r>
  <r>
    <n v="10812"/>
    <s v="REGGC"/>
    <n v="72"/>
    <n v="5"/>
    <d v="2022-01-02T00:00:00"/>
    <x v="2"/>
    <n v="1"/>
    <n v="1"/>
    <s v="Sunday"/>
    <n v="20220112"/>
    <s v="DHL Express"/>
    <n v="1252.7999979257581"/>
    <n v="34.799999999999997"/>
    <n v="31.319999948143955"/>
    <n v="40"/>
    <n v="0.10000000149011611"/>
    <x v="2"/>
    <n v="14"/>
    <n v="14.902797245173618"/>
    <s v="Reggiani Caseifici"/>
    <s v="Maurizio Moroni"/>
    <s v="42100"/>
    <x v="0"/>
    <s v="Italy"/>
    <x v="0"/>
  </r>
  <r>
    <n v="10812"/>
    <s v="REGGC"/>
    <n v="77"/>
    <n v="5"/>
    <d v="2022-01-02T00:00:00"/>
    <x v="2"/>
    <n v="1"/>
    <n v="1"/>
    <s v="Sunday"/>
    <n v="20220109"/>
    <s v="DHL Express"/>
    <n v="260"/>
    <n v="13"/>
    <n v="13"/>
    <n v="20"/>
    <n v="0"/>
    <x v="23"/>
    <n v="12"/>
    <n v="9.7871799999999993"/>
    <s v="Reggiani Caseifici"/>
    <s v="Maurizio Moroni"/>
    <s v="42100"/>
    <x v="0"/>
    <s v="Italy"/>
    <x v="4"/>
  </r>
  <r>
    <n v="10813"/>
    <s v="RICAR"/>
    <n v="2"/>
    <n v="1"/>
    <d v="2022-01-05T00:00:00"/>
    <x v="2"/>
    <n v="1"/>
    <n v="4"/>
    <s v="Wednesday"/>
    <n v="20220109"/>
    <s v="DHL Express"/>
    <n v="182.39999932050705"/>
    <n v="19"/>
    <n v="15.199999943375587"/>
    <n v="12"/>
    <n v="0.20000000298023221"/>
    <x v="18"/>
    <n v="1"/>
    <n v="9.9064127385757743"/>
    <s v="Ricardo Adocicados"/>
    <s v="Janete Limeira"/>
    <s v="02389-890"/>
    <x v="1"/>
    <s v="Brazil"/>
    <x v="6"/>
  </r>
  <r>
    <n v="10813"/>
    <s v="RICAR"/>
    <n v="46"/>
    <n v="1"/>
    <d v="2022-01-05T00:00:00"/>
    <x v="2"/>
    <n v="1"/>
    <n v="4"/>
    <s v="Wednesday"/>
    <n v="20220114"/>
    <s v="DHL Express"/>
    <n v="420"/>
    <n v="12"/>
    <n v="12"/>
    <n v="35"/>
    <n v="0"/>
    <x v="54"/>
    <n v="21"/>
    <n v="5.504627786254181"/>
    <s v="Ricardo Adocicados"/>
    <s v="Janete Limeira"/>
    <s v="02389-890"/>
    <x v="1"/>
    <s v="Brazil"/>
    <x v="3"/>
  </r>
  <r>
    <n v="10814"/>
    <s v="VICTE"/>
    <n v="41"/>
    <n v="3"/>
    <d v="2022-01-05T00:00:00"/>
    <x v="2"/>
    <n v="1"/>
    <n v="4"/>
    <s v="Wednesday"/>
    <n v="20220114"/>
    <s v="UPS"/>
    <n v="193"/>
    <n v="9.65"/>
    <n v="9.65"/>
    <n v="20"/>
    <n v="0"/>
    <x v="5"/>
    <n v="19"/>
    <n v="6.0463867884479576"/>
    <s v="Victuailles en stock"/>
    <s v="Mary Saveley"/>
    <s v="69004"/>
    <x v="0"/>
    <s v="France"/>
    <x v="3"/>
  </r>
  <r>
    <n v="10814"/>
    <s v="VICTE"/>
    <n v="43"/>
    <n v="3"/>
    <d v="2022-01-05T00:00:00"/>
    <x v="2"/>
    <n v="1"/>
    <n v="4"/>
    <s v="Wednesday"/>
    <n v="20220114"/>
    <s v="UPS"/>
    <n v="781.99999451637268"/>
    <n v="46"/>
    <n v="39.099999725818634"/>
    <n v="20"/>
    <n v="0.15000000596046451"/>
    <x v="40"/>
    <n v="20"/>
    <n v="33.719701744549674"/>
    <s v="Victuailles en stock"/>
    <s v="Mary Saveley"/>
    <s v="69004"/>
    <x v="0"/>
    <s v="France"/>
    <x v="6"/>
  </r>
  <r>
    <n v="10814"/>
    <s v="VICTE"/>
    <n v="48"/>
    <n v="3"/>
    <d v="2022-01-05T00:00:00"/>
    <x v="2"/>
    <n v="1"/>
    <n v="4"/>
    <s v="Wednesday"/>
    <n v="20220114"/>
    <s v="UPS"/>
    <n v="86.699999392032623"/>
    <n v="12.75"/>
    <n v="10.837499924004078"/>
    <n v="8"/>
    <n v="0.15000000596046451"/>
    <x v="74"/>
    <n v="22"/>
    <n v="8.7212588249999996"/>
    <s v="Victuailles en stock"/>
    <s v="Mary Saveley"/>
    <s v="69004"/>
    <x v="0"/>
    <s v="France"/>
    <x v="5"/>
  </r>
  <r>
    <n v="10814"/>
    <s v="VICTE"/>
    <n v="61"/>
    <n v="3"/>
    <d v="2022-01-05T00:00:00"/>
    <x v="2"/>
    <n v="1"/>
    <n v="4"/>
    <s v="Wednesday"/>
    <n v="20220114"/>
    <s v="UPS"/>
    <n v="726.74999490380287"/>
    <n v="28.5"/>
    <n v="24.224999830126762"/>
    <n v="30"/>
    <n v="0.15000000596046451"/>
    <x v="75"/>
    <n v="29"/>
    <n v="10.457549197381082"/>
    <s v="Victuailles en stock"/>
    <s v="Mary Saveley"/>
    <s v="69004"/>
    <x v="0"/>
    <s v="France"/>
    <x v="4"/>
  </r>
  <r>
    <n v="10815"/>
    <s v="SAVEA"/>
    <n v="33"/>
    <n v="2"/>
    <d v="2022-01-05T00:00:00"/>
    <x v="2"/>
    <n v="1"/>
    <n v="4"/>
    <s v="Wednesday"/>
    <n v="20220214"/>
    <s v="UPS"/>
    <n v="40"/>
    <n v="2.5"/>
    <n v="2.5"/>
    <n v="16"/>
    <n v="0"/>
    <x v="10"/>
    <n v="15"/>
    <n v="1.3985746153494198"/>
    <s v="Save-a-lot Markets"/>
    <s v="Jose Pavarotti"/>
    <s v="83720"/>
    <x v="1"/>
    <s v="USA"/>
    <x v="0"/>
  </r>
  <r>
    <n v="10816"/>
    <s v="GREAL"/>
    <n v="38"/>
    <n v="4"/>
    <d v="2022-01-06T00:00:00"/>
    <x v="2"/>
    <n v="1"/>
    <n v="5"/>
    <s v="Thursday"/>
    <n v="20220214"/>
    <s v="DHL"/>
    <n v="7509.749994110316"/>
    <n v="263.5"/>
    <n v="250.3249998036772"/>
    <n v="30"/>
    <n v="5.000000074505806E-2"/>
    <x v="67"/>
    <n v="18"/>
    <n v="194.17724636053271"/>
    <s v="Great Lakes Food Market"/>
    <s v="Howard Snyder"/>
    <s v="97403"/>
    <x v="1"/>
    <s v="USA"/>
    <x v="6"/>
  </r>
  <r>
    <n v="10816"/>
    <s v="GREAL"/>
    <n v="62"/>
    <n v="4"/>
    <d v="2022-01-06T00:00:00"/>
    <x v="2"/>
    <n v="1"/>
    <n v="5"/>
    <s v="Thursday"/>
    <n v="20220113"/>
    <s v="DHL"/>
    <n v="936.69999926537275"/>
    <n v="49.3"/>
    <n v="46.834999963268636"/>
    <n v="20"/>
    <n v="5.000000074505806E-2"/>
    <x v="29"/>
    <n v="29"/>
    <n v="34.868075459270003"/>
    <s v="Great Lakes Food Market"/>
    <s v="Howard Snyder"/>
    <s v="97403"/>
    <x v="1"/>
    <s v="USA"/>
    <x v="5"/>
  </r>
  <r>
    <n v="10817"/>
    <s v="KOENE"/>
    <n v="26"/>
    <n v="3"/>
    <d v="2022-01-06T00:00:00"/>
    <x v="2"/>
    <n v="1"/>
    <n v="5"/>
    <s v="Thursday"/>
    <n v="20220113"/>
    <s v="DHL"/>
    <n v="1061.8199925541878"/>
    <n v="31.23"/>
    <n v="26.545499813854693"/>
    <n v="40"/>
    <n v="0.15000000596046451"/>
    <x v="68"/>
    <n v="11"/>
    <n v="12.929370209027901"/>
    <s v="Königlich Essen"/>
    <s v="Philip Cramer"/>
    <s v="14776"/>
    <x v="0"/>
    <s v="Germany"/>
    <x v="5"/>
  </r>
  <r>
    <n v="10817"/>
    <s v="KOENE"/>
    <n v="38"/>
    <n v="3"/>
    <d v="2022-01-06T00:00:00"/>
    <x v="2"/>
    <n v="1"/>
    <n v="5"/>
    <s v="Thursday"/>
    <n v="20220113"/>
    <s v="DHL"/>
    <n v="7905"/>
    <n v="263.5"/>
    <n v="263.5"/>
    <n v="30"/>
    <n v="0"/>
    <x v="67"/>
    <n v="18"/>
    <n v="194.17724636053271"/>
    <s v="Königlich Essen"/>
    <s v="Philip Cramer"/>
    <s v="14776"/>
    <x v="0"/>
    <s v="Germany"/>
    <x v="6"/>
  </r>
  <r>
    <n v="10817"/>
    <s v="KOENE"/>
    <n v="40"/>
    <n v="3"/>
    <d v="2022-01-06T00:00:00"/>
    <x v="2"/>
    <n v="1"/>
    <n v="5"/>
    <s v="Thursday"/>
    <n v="20220113"/>
    <s v="DHL"/>
    <n v="938.3999934196471"/>
    <n v="18.399999999999999"/>
    <n v="15.639999890327452"/>
    <n v="60"/>
    <n v="0.15000000596046451"/>
    <x v="37"/>
    <n v="19"/>
    <n v="11.939905659925371"/>
    <s v="Königlich Essen"/>
    <s v="Philip Cramer"/>
    <s v="14776"/>
    <x v="0"/>
    <s v="Germany"/>
    <x v="3"/>
  </r>
  <r>
    <n v="10817"/>
    <s v="KOENE"/>
    <n v="62"/>
    <n v="3"/>
    <d v="2022-01-06T00:00:00"/>
    <x v="2"/>
    <n v="1"/>
    <n v="5"/>
    <s v="Thursday"/>
    <n v="20220112"/>
    <s v="DHL"/>
    <n v="1047.6249926537275"/>
    <n v="49.3"/>
    <n v="41.904999706149098"/>
    <n v="25"/>
    <n v="0.15000000596046451"/>
    <x v="29"/>
    <n v="29"/>
    <n v="34.868075459270003"/>
    <s v="Königlich Essen"/>
    <s v="Philip Cramer"/>
    <s v="14776"/>
    <x v="0"/>
    <s v="Germany"/>
    <x v="5"/>
  </r>
  <r>
    <n v="10818"/>
    <s v="MAGAA"/>
    <n v="32"/>
    <n v="7"/>
    <d v="2022-01-07T00:00:00"/>
    <x v="2"/>
    <n v="1"/>
    <n v="6"/>
    <s v="Friday"/>
    <n v="20220112"/>
    <s v="UPS"/>
    <n v="640"/>
    <n v="32"/>
    <n v="32"/>
    <n v="20"/>
    <n v="0"/>
    <x v="26"/>
    <n v="14"/>
    <n v="15.737004602670464"/>
    <s v="Magazzini Alimentari Riuniti"/>
    <s v="Giovanni Rovelli"/>
    <s v="24100"/>
    <x v="0"/>
    <s v="Italy"/>
    <x v="0"/>
  </r>
  <r>
    <n v="10818"/>
    <s v="MAGAA"/>
    <n v="41"/>
    <n v="7"/>
    <d v="2022-01-07T00:00:00"/>
    <x v="2"/>
    <n v="1"/>
    <n v="6"/>
    <s v="Friday"/>
    <n v="20220116"/>
    <s v="UPS"/>
    <n v="193"/>
    <n v="9.65"/>
    <n v="9.65"/>
    <n v="20"/>
    <n v="0"/>
    <x v="5"/>
    <n v="19"/>
    <n v="6.0463867884479576"/>
    <s v="Magazzini Alimentari Riuniti"/>
    <s v="Giovanni Rovelli"/>
    <s v="24100"/>
    <x v="0"/>
    <s v="Italy"/>
    <x v="3"/>
  </r>
  <r>
    <n v="10819"/>
    <s v="CACTU"/>
    <n v="43"/>
    <n v="2"/>
    <d v="2022-01-07T00:00:00"/>
    <x v="2"/>
    <n v="1"/>
    <n v="6"/>
    <s v="Friday"/>
    <n v="20220116"/>
    <s v="UPS"/>
    <n v="322"/>
    <n v="46"/>
    <n v="46"/>
    <n v="7"/>
    <n v="0"/>
    <x v="40"/>
    <n v="20"/>
    <n v="33.719701744549674"/>
    <s v="Cactus Comidas para llevar"/>
    <s v="Patricio Simpson"/>
    <s v="1010"/>
    <x v="1"/>
    <n v="0"/>
    <x v="6"/>
  </r>
  <r>
    <n v="10819"/>
    <s v="CACTU"/>
    <n v="75"/>
    <n v="2"/>
    <d v="2022-01-07T00:00:00"/>
    <x v="2"/>
    <n v="1"/>
    <n v="6"/>
    <s v="Friday"/>
    <n v="20220113"/>
    <s v="UPS"/>
    <n v="155"/>
    <n v="7.75"/>
    <n v="7.75"/>
    <n v="20"/>
    <n v="0"/>
    <x v="48"/>
    <n v="12"/>
    <n v="3.8495729671919596"/>
    <s v="Cactus Comidas para llevar"/>
    <s v="Patricio Simpson"/>
    <s v="1010"/>
    <x v="1"/>
    <n v="0"/>
    <x v="6"/>
  </r>
  <r>
    <n v="10820"/>
    <s v="RATTC"/>
    <n v="56"/>
    <n v="3"/>
    <d v="2022-01-07T00:00:00"/>
    <x v="2"/>
    <n v="1"/>
    <n v="6"/>
    <s v="Friday"/>
    <n v="20220115"/>
    <s v="DHL"/>
    <n v="1140"/>
    <n v="38"/>
    <n v="38"/>
    <n v="30"/>
    <n v="0"/>
    <x v="33"/>
    <n v="26"/>
    <n v="12.985049050340091"/>
    <s v="Rattlesnake Canyon Grocery"/>
    <s v="Paula Wilson"/>
    <s v="87110"/>
    <x v="1"/>
    <s v="USA"/>
    <x v="1"/>
  </r>
  <r>
    <n v="10821"/>
    <s v="SPLIR"/>
    <n v="35"/>
    <n v="1"/>
    <d v="2022-01-08T00:00:00"/>
    <x v="2"/>
    <n v="1"/>
    <n v="7"/>
    <s v="Saturday"/>
    <n v="20220115"/>
    <s v="DHL Express"/>
    <n v="360"/>
    <n v="18"/>
    <n v="18"/>
    <n v="20"/>
    <n v="0"/>
    <x v="31"/>
    <n v="16"/>
    <n v="11.144616765926688"/>
    <s v="Split Rail Beer &amp; Ale"/>
    <s v="Art Braunschweiger"/>
    <s v="82520"/>
    <x v="1"/>
    <s v="USA"/>
    <x v="6"/>
  </r>
  <r>
    <n v="10821"/>
    <s v="SPLIR"/>
    <n v="51"/>
    <n v="1"/>
    <d v="2022-01-08T00:00:00"/>
    <x v="2"/>
    <n v="1"/>
    <n v="7"/>
    <s v="Saturday"/>
    <n v="20220116"/>
    <s v="DHL Express"/>
    <n v="318"/>
    <n v="53"/>
    <n v="53"/>
    <n v="6"/>
    <n v="0"/>
    <x v="4"/>
    <n v="24"/>
    <n v="18.835525116961144"/>
    <s v="Split Rail Beer &amp; Ale"/>
    <s v="Art Braunschweiger"/>
    <s v="82520"/>
    <x v="1"/>
    <s v="USA"/>
    <x v="2"/>
  </r>
  <r>
    <n v="10822"/>
    <s v="TRAIH"/>
    <n v="62"/>
    <n v="6"/>
    <d v="2022-01-08T00:00:00"/>
    <x v="2"/>
    <n v="1"/>
    <n v="7"/>
    <s v="Saturday"/>
    <n v="20220116"/>
    <s v="UPS"/>
    <n v="147.89999999999998"/>
    <n v="49.3"/>
    <n v="49.3"/>
    <n v="3"/>
    <n v="0"/>
    <x v="29"/>
    <n v="29"/>
    <n v="34.868075459270003"/>
    <s v="Trail's Head Gourmet Provisioners"/>
    <s v="Helvetius Nagy"/>
    <s v="98034"/>
    <x v="1"/>
    <s v="USA"/>
    <x v="5"/>
  </r>
  <r>
    <n v="10822"/>
    <s v="TRAIH"/>
    <n v="70"/>
    <n v="6"/>
    <d v="2022-01-08T00:00:00"/>
    <x v="2"/>
    <n v="1"/>
    <n v="7"/>
    <s v="Saturday"/>
    <n v="20220113"/>
    <s v="UPS"/>
    <n v="90"/>
    <n v="15"/>
    <n v="15"/>
    <n v="6"/>
    <n v="0"/>
    <x v="30"/>
    <n v="7"/>
    <n v="4.3219663299234155"/>
    <s v="Trail's Head Gourmet Provisioners"/>
    <s v="Helvetius Nagy"/>
    <s v="98034"/>
    <x v="1"/>
    <s v="USA"/>
    <x v="6"/>
  </r>
  <r>
    <n v="10823"/>
    <s v="LILAS"/>
    <n v="11"/>
    <n v="5"/>
    <d v="2022-01-09T00:00:00"/>
    <x v="2"/>
    <n v="1"/>
    <n v="1"/>
    <s v="Sunday"/>
    <n v="20220113"/>
    <s v="DHL"/>
    <n v="377.99999937415123"/>
    <n v="21"/>
    <n v="18.899999968707561"/>
    <n v="20"/>
    <n v="0.10000000149011611"/>
    <x v="0"/>
    <n v="5"/>
    <n v="7.3815383533820462"/>
    <s v="LILA-Supermercado"/>
    <s v="Carlos González"/>
    <s v="3508"/>
    <x v="1"/>
    <s v="Venezuela"/>
    <x v="0"/>
  </r>
  <r>
    <n v="10823"/>
    <s v="LILAS"/>
    <n v="57"/>
    <n v="5"/>
    <d v="2022-01-09T00:00:00"/>
    <x v="2"/>
    <n v="1"/>
    <n v="1"/>
    <s v="Sunday"/>
    <n v="20220113"/>
    <s v="DHL"/>
    <n v="292.5"/>
    <n v="19.5"/>
    <n v="19.5"/>
    <n v="15"/>
    <n v="0"/>
    <x v="8"/>
    <n v="26"/>
    <n v="13.98469118449494"/>
    <s v="LILA-Supermercado"/>
    <s v="Carlos González"/>
    <s v="3508"/>
    <x v="1"/>
    <s v="Venezuela"/>
    <x v="1"/>
  </r>
  <r>
    <n v="10823"/>
    <s v="LILAS"/>
    <n v="59"/>
    <n v="5"/>
    <d v="2022-01-09T00:00:00"/>
    <x v="2"/>
    <n v="1"/>
    <n v="1"/>
    <s v="Sunday"/>
    <n v="20220113"/>
    <s v="DHL"/>
    <n v="1979.9999967217445"/>
    <n v="55"/>
    <n v="49.499999918043613"/>
    <n v="40"/>
    <n v="0.10000000149011611"/>
    <x v="21"/>
    <n v="28"/>
    <n v="29.299646906924384"/>
    <s v="LILA-Supermercado"/>
    <s v="Carlos González"/>
    <s v="3508"/>
    <x v="1"/>
    <s v="Venezuela"/>
    <x v="0"/>
  </r>
  <r>
    <n v="10823"/>
    <s v="LILAS"/>
    <n v="77"/>
    <n v="5"/>
    <d v="2022-01-09T00:00:00"/>
    <x v="2"/>
    <n v="1"/>
    <n v="1"/>
    <s v="Sunday"/>
    <n v="20220130"/>
    <s v="DHL"/>
    <n v="175.49999970942736"/>
    <n v="13"/>
    <n v="11.69999998062849"/>
    <n v="15"/>
    <n v="0.10000000149011611"/>
    <x v="23"/>
    <n v="12"/>
    <n v="9.7871799999999993"/>
    <s v="LILA-Supermercado"/>
    <s v="Carlos González"/>
    <s v="3508"/>
    <x v="1"/>
    <s v="Venezuela"/>
    <x v="4"/>
  </r>
  <r>
    <n v="10824"/>
    <s v="FOLKO"/>
    <n v="41"/>
    <n v="8"/>
    <d v="2022-01-09T00:00:00"/>
    <x v="2"/>
    <n v="1"/>
    <n v="1"/>
    <s v="Sunday"/>
    <n v="20220130"/>
    <s v="DHL Express"/>
    <n v="115.80000000000001"/>
    <n v="9.65"/>
    <n v="9.65"/>
    <n v="12"/>
    <n v="0"/>
    <x v="5"/>
    <n v="19"/>
    <n v="6.0463867884479576"/>
    <s v="Folk och fä HB"/>
    <s v="Maria Larsson"/>
    <s v="S-844 67"/>
    <x v="0"/>
    <s v="Sweden"/>
    <x v="3"/>
  </r>
  <r>
    <n v="10824"/>
    <s v="FOLKO"/>
    <n v="70"/>
    <n v="8"/>
    <d v="2022-01-09T00:00:00"/>
    <x v="2"/>
    <n v="1"/>
    <n v="1"/>
    <s v="Sunday"/>
    <n v="20220114"/>
    <s v="DHL Express"/>
    <n v="135"/>
    <n v="15"/>
    <n v="15"/>
    <n v="9"/>
    <n v="0"/>
    <x v="30"/>
    <n v="7"/>
    <n v="4.3219663299234155"/>
    <s v="Folk och fä HB"/>
    <s v="Maria Larsson"/>
    <s v="S-844 67"/>
    <x v="0"/>
    <s v="Sweden"/>
    <x v="6"/>
  </r>
  <r>
    <n v="10825"/>
    <s v="DRACD"/>
    <n v="26"/>
    <n v="1"/>
    <d v="2022-01-09T00:00:00"/>
    <x v="2"/>
    <n v="1"/>
    <n v="1"/>
    <s v="Sunday"/>
    <n v="20220114"/>
    <s v="DHL Express"/>
    <n v="374.76"/>
    <n v="31.23"/>
    <n v="31.23"/>
    <n v="12"/>
    <n v="0"/>
    <x v="68"/>
    <n v="11"/>
    <n v="12.929370209027901"/>
    <s v="Drachenblut Delikatessen"/>
    <s v="Sven Ottlieb"/>
    <s v="52066"/>
    <x v="0"/>
    <s v="Germany"/>
    <x v="5"/>
  </r>
  <r>
    <n v="10825"/>
    <s v="DRACD"/>
    <n v="53"/>
    <n v="1"/>
    <d v="2022-01-09T00:00:00"/>
    <x v="2"/>
    <n v="1"/>
    <n v="1"/>
    <s v="Sunday"/>
    <n v="20220216"/>
    <s v="DHL Express"/>
    <n v="656"/>
    <n v="32.799999999999997"/>
    <n v="32.799999999999997"/>
    <n v="20"/>
    <n v="0"/>
    <x v="22"/>
    <n v="24"/>
    <n v="11.283141843590998"/>
    <s v="Drachenblut Delikatessen"/>
    <s v="Sven Ottlieb"/>
    <s v="52066"/>
    <x v="0"/>
    <s v="Germany"/>
    <x v="7"/>
  </r>
  <r>
    <n v="10826"/>
    <s v="BLONP"/>
    <n v="31"/>
    <n v="6"/>
    <d v="2022-01-12T00:00:00"/>
    <x v="2"/>
    <n v="1"/>
    <n v="4"/>
    <s v="Wednesday"/>
    <n v="20220216"/>
    <s v="DHL Express"/>
    <n v="437.5"/>
    <n v="12.5"/>
    <n v="12.5"/>
    <n v="35"/>
    <n v="0"/>
    <x v="12"/>
    <n v="14"/>
    <n v="8.9210025428745876"/>
    <s v="Blondesddsl père et fils"/>
    <s v="Frédérique Citeaux"/>
    <s v="67000"/>
    <x v="0"/>
    <s v="France"/>
    <x v="0"/>
  </r>
  <r>
    <n v="10826"/>
    <s v="BLONP"/>
    <n v="57"/>
    <n v="6"/>
    <d v="2022-01-12T00:00:00"/>
    <x v="2"/>
    <n v="1"/>
    <n v="4"/>
    <s v="Wednesday"/>
    <n v="20220216"/>
    <s v="DHL Express"/>
    <n v="292.5"/>
    <n v="19.5"/>
    <n v="19.5"/>
    <n v="15"/>
    <n v="0"/>
    <x v="8"/>
    <n v="26"/>
    <n v="13.98469118449494"/>
    <s v="Blondesddsl père et fils"/>
    <s v="Frédérique Citeaux"/>
    <s v="67000"/>
    <x v="0"/>
    <s v="France"/>
    <x v="1"/>
  </r>
  <r>
    <n v="10827"/>
    <s v="BONAP"/>
    <n v="10"/>
    <n v="1"/>
    <d v="2022-01-12T00:00:00"/>
    <x v="2"/>
    <n v="1"/>
    <n v="4"/>
    <s v="Wednesday"/>
    <n v="20220216"/>
    <s v="DHL"/>
    <n v="465"/>
    <n v="31"/>
    <n v="31"/>
    <n v="15"/>
    <n v="0"/>
    <x v="41"/>
    <n v="4"/>
    <n v="11.047328272500083"/>
    <s v="Bon app'"/>
    <s v="Laurence Lebihan"/>
    <s v="13008"/>
    <x v="0"/>
    <s v="France"/>
    <x v="3"/>
  </r>
  <r>
    <n v="10827"/>
    <s v="BONAP"/>
    <n v="39"/>
    <n v="1"/>
    <d v="2022-01-12T00:00:00"/>
    <x v="2"/>
    <n v="1"/>
    <n v="4"/>
    <s v="Wednesday"/>
    <n v="20220214"/>
    <s v="DHL"/>
    <n v="378"/>
    <n v="18"/>
    <n v="18"/>
    <n v="21"/>
    <n v="0"/>
    <x v="13"/>
    <n v="18"/>
    <n v="13.522215154598831"/>
    <s v="Bon app'"/>
    <s v="Laurence Lebihan"/>
    <s v="13008"/>
    <x v="0"/>
    <s v="France"/>
    <x v="6"/>
  </r>
  <r>
    <n v="10828"/>
    <s v="RANCH"/>
    <n v="20"/>
    <n v="9"/>
    <d v="2022-01-13T00:00:00"/>
    <x v="2"/>
    <n v="1"/>
    <n v="5"/>
    <s v="Thursday"/>
    <n v="20220214"/>
    <s v="DHL Express"/>
    <n v="405"/>
    <n v="81"/>
    <n v="81"/>
    <n v="5"/>
    <n v="0"/>
    <x v="9"/>
    <n v="8"/>
    <n v="57.815472307491099"/>
    <s v="Rancho grande"/>
    <s v="Sergio Gutiérrez"/>
    <s v="1010"/>
    <x v="1"/>
    <n v="0"/>
    <x v="5"/>
  </r>
  <r>
    <n v="10828"/>
    <s v="RANCH"/>
    <n v="38"/>
    <n v="9"/>
    <d v="2022-01-13T00:00:00"/>
    <x v="2"/>
    <n v="1"/>
    <n v="5"/>
    <s v="Thursday"/>
    <n v="20220123"/>
    <s v="DHL Express"/>
    <n v="527"/>
    <n v="263.5"/>
    <n v="263.5"/>
    <n v="2"/>
    <n v="0"/>
    <x v="67"/>
    <n v="18"/>
    <n v="194.17724636053271"/>
    <s v="Rancho grande"/>
    <s v="Sergio Gutiérrez"/>
    <s v="1010"/>
    <x v="1"/>
    <n v="0"/>
    <x v="6"/>
  </r>
  <r>
    <n v="10829"/>
    <s v="ISLAT"/>
    <n v="2"/>
    <n v="9"/>
    <d v="2022-01-13T00:00:00"/>
    <x v="2"/>
    <n v="1"/>
    <n v="5"/>
    <s v="Thursday"/>
    <n v="20220123"/>
    <s v="DHL Express"/>
    <n v="190"/>
    <n v="19"/>
    <n v="19"/>
    <n v="10"/>
    <n v="0"/>
    <x v="18"/>
    <n v="1"/>
    <n v="9.9064127385757743"/>
    <s v="Island Trading"/>
    <s v="Helen Bennett"/>
    <s v="PO31 7PJ"/>
    <x v="0"/>
    <s v="UK"/>
    <x v="6"/>
  </r>
  <r>
    <n v="10829"/>
    <s v="ISLAT"/>
    <n v="8"/>
    <n v="9"/>
    <d v="2022-01-13T00:00:00"/>
    <x v="2"/>
    <n v="1"/>
    <n v="5"/>
    <s v="Thursday"/>
    <n v="20220123"/>
    <s v="DHL Express"/>
    <n v="800"/>
    <n v="40"/>
    <n v="40"/>
    <n v="20"/>
    <n v="0"/>
    <x v="71"/>
    <n v="3"/>
    <n v="29.042861179974402"/>
    <s v="Island Trading"/>
    <s v="Helen Bennett"/>
    <s v="PO31 7PJ"/>
    <x v="0"/>
    <s v="UK"/>
    <x v="4"/>
  </r>
  <r>
    <n v="10829"/>
    <s v="ISLAT"/>
    <n v="13"/>
    <n v="9"/>
    <d v="2022-01-13T00:00:00"/>
    <x v="2"/>
    <n v="1"/>
    <n v="5"/>
    <s v="Thursday"/>
    <n v="20220123"/>
    <s v="DHL Express"/>
    <n v="60"/>
    <n v="6"/>
    <n v="6"/>
    <n v="10"/>
    <n v="0"/>
    <x v="43"/>
    <n v="6"/>
    <n v="2.1837851755325639"/>
    <s v="Island Trading"/>
    <s v="Helen Bennett"/>
    <s v="PO31 7PJ"/>
    <x v="0"/>
    <s v="UK"/>
    <x v="3"/>
  </r>
  <r>
    <n v="10829"/>
    <s v="ISLAT"/>
    <n v="60"/>
    <n v="9"/>
    <d v="2022-01-13T00:00:00"/>
    <x v="2"/>
    <n v="1"/>
    <n v="5"/>
    <s v="Thursday"/>
    <n v="20220121"/>
    <s v="DHL Express"/>
    <n v="714"/>
    <n v="34"/>
    <n v="34"/>
    <n v="21"/>
    <n v="0"/>
    <x v="11"/>
    <n v="28"/>
    <n v="17.186056815854748"/>
    <s v="Island Trading"/>
    <s v="Helen Bennett"/>
    <s v="PO31 7PJ"/>
    <x v="0"/>
    <s v="UK"/>
    <x v="0"/>
  </r>
  <r>
    <n v="10830"/>
    <s v="TRADH"/>
    <n v="6"/>
    <n v="4"/>
    <d v="2022-01-13T00:00:00"/>
    <x v="2"/>
    <n v="1"/>
    <n v="5"/>
    <s v="Thursday"/>
    <n v="20220121"/>
    <s v="DHL"/>
    <n v="150"/>
    <n v="25"/>
    <n v="25"/>
    <n v="6"/>
    <n v="0"/>
    <x v="63"/>
    <n v="3"/>
    <n v="17.141683844381447"/>
    <s v="Tradição Hipermercados"/>
    <s v="Anabela Domingues"/>
    <s v="05634-030"/>
    <x v="1"/>
    <s v="Brazil"/>
    <x v="4"/>
  </r>
  <r>
    <n v="10830"/>
    <s v="TRADH"/>
    <n v="39"/>
    <n v="4"/>
    <d v="2022-01-13T00:00:00"/>
    <x v="2"/>
    <n v="1"/>
    <n v="5"/>
    <s v="Thursday"/>
    <n v="20220121"/>
    <s v="DHL"/>
    <n v="504"/>
    <n v="18"/>
    <n v="18"/>
    <n v="28"/>
    <n v="0"/>
    <x v="13"/>
    <n v="18"/>
    <n v="13.522215154598831"/>
    <s v="Tradição Hipermercados"/>
    <s v="Anabela Domingues"/>
    <s v="05634-030"/>
    <x v="1"/>
    <s v="Brazil"/>
    <x v="6"/>
  </r>
  <r>
    <n v="10830"/>
    <s v="TRADH"/>
    <n v="60"/>
    <n v="4"/>
    <d v="2022-01-13T00:00:00"/>
    <x v="2"/>
    <n v="1"/>
    <n v="5"/>
    <s v="Thursday"/>
    <n v="20220121"/>
    <s v="DHL"/>
    <n v="1020"/>
    <n v="34"/>
    <n v="34"/>
    <n v="30"/>
    <n v="0"/>
    <x v="11"/>
    <n v="28"/>
    <n v="17.186056815854748"/>
    <s v="Tradição Hipermercados"/>
    <s v="Anabela Domingues"/>
    <s v="05634-030"/>
    <x v="1"/>
    <s v="Brazil"/>
    <x v="0"/>
  </r>
  <r>
    <n v="10830"/>
    <s v="TRADH"/>
    <n v="68"/>
    <n v="4"/>
    <d v="2022-01-13T00:00:00"/>
    <x v="2"/>
    <n v="1"/>
    <n v="5"/>
    <s v="Thursday"/>
    <n v="20220123"/>
    <s v="DHL"/>
    <n v="300"/>
    <n v="12.5"/>
    <n v="12.5"/>
    <n v="24"/>
    <n v="0"/>
    <x v="56"/>
    <n v="8"/>
    <n v="9.881917469522989"/>
    <s v="Tradição Hipermercados"/>
    <s v="Anabela Domingues"/>
    <s v="05634-030"/>
    <x v="1"/>
    <s v="Brazil"/>
    <x v="5"/>
  </r>
  <r>
    <n v="10831"/>
    <s v="SANTG"/>
    <n v="19"/>
    <n v="3"/>
    <d v="2022-01-14T00:00:00"/>
    <x v="2"/>
    <n v="1"/>
    <n v="6"/>
    <s v="Friday"/>
    <n v="20220123"/>
    <s v="DHL"/>
    <n v="18.399999999999999"/>
    <n v="9.1999999999999993"/>
    <n v="9.1999999999999993"/>
    <n v="2"/>
    <n v="0"/>
    <x v="49"/>
    <n v="8"/>
    <n v="7.994614939930428"/>
    <s v="Santé Gourmet"/>
    <s v="Jonas Bergulfsen"/>
    <s v="4110"/>
    <x v="0"/>
    <s v="Norway"/>
    <x v="5"/>
  </r>
  <r>
    <n v="10831"/>
    <s v="SANTG"/>
    <n v="35"/>
    <n v="3"/>
    <d v="2022-01-14T00:00:00"/>
    <x v="2"/>
    <n v="1"/>
    <n v="6"/>
    <s v="Friday"/>
    <n v="20220123"/>
    <s v="DHL"/>
    <n v="144"/>
    <n v="18"/>
    <n v="18"/>
    <n v="8"/>
    <n v="0"/>
    <x v="31"/>
    <n v="16"/>
    <n v="11.144616765926688"/>
    <s v="Santé Gourmet"/>
    <s v="Jonas Bergulfsen"/>
    <s v="4110"/>
    <x v="0"/>
    <s v="Norway"/>
    <x v="6"/>
  </r>
  <r>
    <n v="10831"/>
    <s v="SANTG"/>
    <n v="38"/>
    <n v="3"/>
    <d v="2022-01-14T00:00:00"/>
    <x v="2"/>
    <n v="1"/>
    <n v="6"/>
    <s v="Friday"/>
    <n v="20220123"/>
    <s v="DHL"/>
    <n v="2108"/>
    <n v="263.5"/>
    <n v="263.5"/>
    <n v="8"/>
    <n v="0"/>
    <x v="67"/>
    <n v="18"/>
    <n v="194.17724636053271"/>
    <s v="Santé Gourmet"/>
    <s v="Jonas Bergulfsen"/>
    <s v="4110"/>
    <x v="0"/>
    <s v="Norway"/>
    <x v="6"/>
  </r>
  <r>
    <n v="10831"/>
    <s v="SANTG"/>
    <n v="43"/>
    <n v="3"/>
    <d v="2022-01-14T00:00:00"/>
    <x v="2"/>
    <n v="1"/>
    <n v="6"/>
    <s v="Friday"/>
    <n v="20220119"/>
    <s v="DHL"/>
    <n v="414"/>
    <n v="46"/>
    <n v="46"/>
    <n v="9"/>
    <n v="0"/>
    <x v="40"/>
    <n v="20"/>
    <n v="33.719701744549674"/>
    <s v="Santé Gourmet"/>
    <s v="Jonas Bergulfsen"/>
    <s v="4110"/>
    <x v="0"/>
    <s v="Norway"/>
    <x v="6"/>
  </r>
  <r>
    <n v="10832"/>
    <s v="LAMAI"/>
    <n v="13"/>
    <n v="2"/>
    <d v="2022-01-14T00:00:00"/>
    <x v="2"/>
    <n v="1"/>
    <n v="6"/>
    <s v="Friday"/>
    <n v="20220119"/>
    <s v="DHL"/>
    <n v="14.39999994635582"/>
    <n v="6"/>
    <n v="4.7999999821186066"/>
    <n v="3"/>
    <n v="0.20000000298023221"/>
    <x v="43"/>
    <n v="6"/>
    <n v="2.1837851755325639"/>
    <s v="La maison d'Asie"/>
    <s v="Annette Roulet"/>
    <s v="31000"/>
    <x v="0"/>
    <s v="France"/>
    <x v="3"/>
  </r>
  <r>
    <n v="10832"/>
    <s v="LAMAI"/>
    <n v="25"/>
    <n v="2"/>
    <d v="2022-01-14T00:00:00"/>
    <x v="2"/>
    <n v="1"/>
    <n v="6"/>
    <s v="Friday"/>
    <n v="20220119"/>
    <s v="DHL"/>
    <n v="111.99999958276749"/>
    <n v="14"/>
    <n v="11.199999958276749"/>
    <n v="10"/>
    <n v="0.20000000298023221"/>
    <x v="66"/>
    <n v="11"/>
    <n v="5.7552439408246228"/>
    <s v="La maison d'Asie"/>
    <s v="Annette Roulet"/>
    <s v="31000"/>
    <x v="0"/>
    <s v="France"/>
    <x v="5"/>
  </r>
  <r>
    <n v="10832"/>
    <s v="LAMAI"/>
    <n v="44"/>
    <n v="2"/>
    <d v="2022-01-14T00:00:00"/>
    <x v="2"/>
    <n v="1"/>
    <n v="6"/>
    <s v="Friday"/>
    <n v="20220119"/>
    <s v="DHL"/>
    <n v="248.95999907255174"/>
    <n v="19.45"/>
    <n v="15.559999942034484"/>
    <n v="16"/>
    <n v="0.20000000298023221"/>
    <x v="45"/>
    <n v="20"/>
    <n v="10.842050263532254"/>
    <s v="La maison d'Asie"/>
    <s v="Annette Roulet"/>
    <s v="31000"/>
    <x v="0"/>
    <s v="France"/>
    <x v="4"/>
  </r>
  <r>
    <n v="10832"/>
    <s v="LAMAI"/>
    <n v="64"/>
    <n v="2"/>
    <d v="2022-01-14T00:00:00"/>
    <x v="2"/>
    <n v="1"/>
    <n v="6"/>
    <s v="Friday"/>
    <n v="20220123"/>
    <s v="DHL"/>
    <n v="99.75"/>
    <n v="33.25"/>
    <n v="33.25"/>
    <n v="3"/>
    <n v="0"/>
    <x v="58"/>
    <n v="12"/>
    <n v="21.348702933885775"/>
    <s v="La maison d'Asie"/>
    <s v="Annette Roulet"/>
    <s v="31000"/>
    <x v="0"/>
    <s v="France"/>
    <x v="1"/>
  </r>
  <r>
    <n v="10833"/>
    <s v="OTTIK"/>
    <n v="7"/>
    <n v="6"/>
    <d v="2022-01-15T00:00:00"/>
    <x v="2"/>
    <n v="1"/>
    <n v="7"/>
    <s v="Saturday"/>
    <n v="20220123"/>
    <s v="DHL"/>
    <n v="539.99999910593033"/>
    <n v="30"/>
    <n v="26.999999955296516"/>
    <n v="20"/>
    <n v="0.10000000149011611"/>
    <x v="32"/>
    <n v="3"/>
    <n v="16.995648153812226"/>
    <s v="Ottilies Käseladen"/>
    <s v="Henriette Pfalzheim"/>
    <s v="50739"/>
    <x v="0"/>
    <s v="Germany"/>
    <x v="2"/>
  </r>
  <r>
    <n v="10833"/>
    <s v="OTTIK"/>
    <n v="31"/>
    <n v="6"/>
    <d v="2022-01-15T00:00:00"/>
    <x v="2"/>
    <n v="1"/>
    <n v="7"/>
    <s v="Saturday"/>
    <n v="20220123"/>
    <s v="DHL"/>
    <n v="101.24999983236194"/>
    <n v="12.5"/>
    <n v="11.249999981373549"/>
    <n v="9"/>
    <n v="0.10000000149011611"/>
    <x v="12"/>
    <n v="14"/>
    <n v="8.9210025428745876"/>
    <s v="Ottilies Käseladen"/>
    <s v="Henriette Pfalzheim"/>
    <s v="50739"/>
    <x v="0"/>
    <s v="Germany"/>
    <x v="0"/>
  </r>
  <r>
    <n v="10833"/>
    <s v="OTTIK"/>
    <n v="53"/>
    <n v="6"/>
    <d v="2022-01-15T00:00:00"/>
    <x v="2"/>
    <n v="1"/>
    <n v="7"/>
    <s v="Saturday"/>
    <n v="20220119"/>
    <s v="DHL"/>
    <n v="265.67999956011766"/>
    <n v="32.799999999999997"/>
    <n v="29.519999951124188"/>
    <n v="9"/>
    <n v="0.10000000149011611"/>
    <x v="22"/>
    <n v="24"/>
    <n v="11.283141843590998"/>
    <s v="Ottilies Käseladen"/>
    <s v="Henriette Pfalzheim"/>
    <s v="50739"/>
    <x v="0"/>
    <s v="Germany"/>
    <x v="7"/>
  </r>
  <r>
    <n v="10834"/>
    <s v="TRADH"/>
    <n v="29"/>
    <n v="1"/>
    <d v="2022-01-15T00:00:00"/>
    <x v="2"/>
    <n v="1"/>
    <n v="7"/>
    <s v="Saturday"/>
    <n v="20220119"/>
    <s v="UPS"/>
    <n v="940.80399926215409"/>
    <n v="123.79"/>
    <n v="117.60049990776926"/>
    <n v="8"/>
    <n v="5.000000074505806E-2"/>
    <x v="39"/>
    <n v="12"/>
    <n v="78.453085124436214"/>
    <s v="Tradição Hipermercados"/>
    <s v="Anabela Domingues"/>
    <s v="05634-030"/>
    <x v="1"/>
    <s v="Brazil"/>
    <x v="7"/>
  </r>
  <r>
    <n v="10834"/>
    <s v="TRADH"/>
    <n v="30"/>
    <n v="1"/>
    <d v="2022-01-15T00:00:00"/>
    <x v="2"/>
    <n v="1"/>
    <n v="7"/>
    <s v="Saturday"/>
    <n v="20220121"/>
    <s v="UPS"/>
    <n v="491.90999961420891"/>
    <n v="25.89"/>
    <n v="24.595499980710446"/>
    <n v="20"/>
    <n v="5.000000074505806E-2"/>
    <x v="34"/>
    <n v="13"/>
    <n v="15.141134761320492"/>
    <s v="Tradição Hipermercados"/>
    <s v="Anabela Domingues"/>
    <s v="05634-030"/>
    <x v="1"/>
    <s v="Brazil"/>
    <x v="3"/>
  </r>
  <r>
    <n v="10835"/>
    <s v="ALFKI"/>
    <n v="59"/>
    <n v="1"/>
    <d v="2022-01-15T00:00:00"/>
    <x v="2"/>
    <n v="1"/>
    <n v="7"/>
    <s v="Saturday"/>
    <n v="20220121"/>
    <s v="UPS"/>
    <n v="825"/>
    <n v="55"/>
    <n v="55"/>
    <n v="15"/>
    <n v="0"/>
    <x v="21"/>
    <n v="28"/>
    <n v="29.299646906924384"/>
    <s v="Alfreds Futterkiste"/>
    <s v="Maria Anders"/>
    <s v="12209"/>
    <x v="0"/>
    <s v="Germany"/>
    <x v="0"/>
  </r>
  <r>
    <n v="10835"/>
    <s v="ALFKI"/>
    <n v="77"/>
    <n v="1"/>
    <d v="2022-01-15T00:00:00"/>
    <x v="2"/>
    <n v="1"/>
    <n v="7"/>
    <s v="Saturday"/>
    <n v="20220121"/>
    <s v="UPS"/>
    <n v="20.799999922513962"/>
    <n v="13"/>
    <n v="10.399999961256981"/>
    <n v="2"/>
    <n v="0.20000000298023221"/>
    <x v="23"/>
    <n v="12"/>
    <n v="9.7871799999999993"/>
    <s v="Alfreds Futterkiste"/>
    <s v="Maria Anders"/>
    <s v="12209"/>
    <x v="0"/>
    <s v="Germany"/>
    <x v="4"/>
  </r>
  <r>
    <n v="10836"/>
    <s v="ERNSH"/>
    <n v="22"/>
    <n v="7"/>
    <d v="2022-01-16T00:00:00"/>
    <x v="2"/>
    <n v="1"/>
    <n v="1"/>
    <s v="Sunday"/>
    <n v="20220121"/>
    <s v="DHL Express"/>
    <n v="1092"/>
    <n v="21"/>
    <n v="21"/>
    <n v="52"/>
    <n v="0"/>
    <x v="7"/>
    <n v="9"/>
    <n v="6.5214240951904641"/>
    <s v="Ernst Handel"/>
    <s v="Roland Mendel"/>
    <s v="8010"/>
    <x v="0"/>
    <s v="Austria"/>
    <x v="1"/>
  </r>
  <r>
    <n v="10836"/>
    <s v="ERNSH"/>
    <n v="35"/>
    <n v="7"/>
    <d v="2022-01-16T00:00:00"/>
    <x v="2"/>
    <n v="1"/>
    <n v="1"/>
    <s v="Sunday"/>
    <n v="20220121"/>
    <s v="DHL Express"/>
    <n v="108"/>
    <n v="18"/>
    <n v="18"/>
    <n v="6"/>
    <n v="0"/>
    <x v="31"/>
    <n v="16"/>
    <n v="11.144616765926688"/>
    <s v="Ernst Handel"/>
    <s v="Roland Mendel"/>
    <s v="8010"/>
    <x v="0"/>
    <s v="Austria"/>
    <x v="6"/>
  </r>
  <r>
    <n v="10836"/>
    <s v="ERNSH"/>
    <n v="57"/>
    <n v="7"/>
    <d v="2022-01-16T00:00:00"/>
    <x v="2"/>
    <n v="1"/>
    <n v="1"/>
    <s v="Sunday"/>
    <n v="20220121"/>
    <s v="DHL Express"/>
    <n v="468"/>
    <n v="19.5"/>
    <n v="19.5"/>
    <n v="24"/>
    <n v="0"/>
    <x v="8"/>
    <n v="26"/>
    <n v="13.98469118449494"/>
    <s v="Ernst Handel"/>
    <s v="Roland Mendel"/>
    <s v="8010"/>
    <x v="0"/>
    <s v="Austria"/>
    <x v="1"/>
  </r>
  <r>
    <n v="10836"/>
    <s v="ERNSH"/>
    <n v="60"/>
    <n v="7"/>
    <d v="2022-01-16T00:00:00"/>
    <x v="2"/>
    <n v="1"/>
    <n v="1"/>
    <s v="Sunday"/>
    <n v="20220121"/>
    <s v="DHL Express"/>
    <n v="2040"/>
    <n v="34"/>
    <n v="34"/>
    <n v="60"/>
    <n v="0"/>
    <x v="11"/>
    <n v="28"/>
    <n v="17.186056815854748"/>
    <s v="Ernst Handel"/>
    <s v="Roland Mendel"/>
    <s v="8010"/>
    <x v="0"/>
    <s v="Austria"/>
    <x v="0"/>
  </r>
  <r>
    <n v="10836"/>
    <s v="ERNSH"/>
    <n v="64"/>
    <n v="7"/>
    <d v="2022-01-16T00:00:00"/>
    <x v="2"/>
    <n v="1"/>
    <n v="1"/>
    <s v="Sunday"/>
    <n v="20220123"/>
    <s v="DHL Express"/>
    <n v="997.5"/>
    <n v="33.25"/>
    <n v="33.25"/>
    <n v="30"/>
    <n v="0"/>
    <x v="58"/>
    <n v="12"/>
    <n v="21.348702933885775"/>
    <s v="Ernst Handel"/>
    <s v="Roland Mendel"/>
    <s v="8010"/>
    <x v="0"/>
    <s v="Austria"/>
    <x v="1"/>
  </r>
  <r>
    <n v="10837"/>
    <s v="BERGS"/>
    <n v="13"/>
    <n v="9"/>
    <d v="2022-01-16T00:00:00"/>
    <x v="2"/>
    <n v="1"/>
    <n v="1"/>
    <s v="Sunday"/>
    <n v="20220123"/>
    <s v="UPS"/>
    <n v="36"/>
    <n v="6"/>
    <n v="6"/>
    <n v="6"/>
    <n v="0"/>
    <x v="43"/>
    <n v="6"/>
    <n v="2.1837851755325639"/>
    <s v="Berglunds snabbköp"/>
    <s v="Christina Berglund"/>
    <s v="S-958 22"/>
    <x v="0"/>
    <s v="Sweden"/>
    <x v="3"/>
  </r>
  <r>
    <n v="10837"/>
    <s v="BERGS"/>
    <n v="40"/>
    <n v="9"/>
    <d v="2022-01-16T00:00:00"/>
    <x v="2"/>
    <n v="1"/>
    <n v="1"/>
    <s v="Sunday"/>
    <n v="20220123"/>
    <s v="UPS"/>
    <n v="459.99999999999994"/>
    <n v="18.399999999999999"/>
    <n v="18.399999999999999"/>
    <n v="25"/>
    <n v="0"/>
    <x v="37"/>
    <n v="19"/>
    <n v="11.939905659925371"/>
    <s v="Berglunds snabbköp"/>
    <s v="Christina Berglund"/>
    <s v="S-958 22"/>
    <x v="0"/>
    <s v="Sweden"/>
    <x v="3"/>
  </r>
  <r>
    <n v="10837"/>
    <s v="BERGS"/>
    <n v="47"/>
    <n v="9"/>
    <d v="2022-01-16T00:00:00"/>
    <x v="2"/>
    <n v="1"/>
    <n v="1"/>
    <s v="Sunday"/>
    <n v="20220123"/>
    <s v="UPS"/>
    <n v="285"/>
    <n v="9.5"/>
    <n v="7.125"/>
    <n v="40"/>
    <n v="0.25"/>
    <x v="69"/>
    <n v="22"/>
    <n v="6.92246398648025"/>
    <s v="Berglunds snabbköp"/>
    <s v="Christina Berglund"/>
    <s v="S-958 22"/>
    <x v="0"/>
    <s v="Sweden"/>
    <x v="5"/>
  </r>
  <r>
    <n v="10837"/>
    <s v="BERGS"/>
    <n v="76"/>
    <n v="9"/>
    <d v="2022-01-16T00:00:00"/>
    <x v="2"/>
    <n v="1"/>
    <n v="1"/>
    <s v="Sunday"/>
    <n v="20220123"/>
    <s v="UPS"/>
    <n v="283.5"/>
    <n v="18"/>
    <n v="13.5"/>
    <n v="21"/>
    <n v="0.25"/>
    <x v="38"/>
    <n v="23"/>
    <n v="11.35067307451974"/>
    <s v="Berglunds snabbköp"/>
    <s v="Christina Berglund"/>
    <s v="S-958 22"/>
    <x v="0"/>
    <s v="Sweden"/>
    <x v="6"/>
  </r>
  <r>
    <n v="10838"/>
    <s v="LINOD"/>
    <n v="1"/>
    <n v="3"/>
    <d v="2022-01-19T00:00:00"/>
    <x v="2"/>
    <n v="1"/>
    <n v="4"/>
    <s v="Wednesday"/>
    <n v="20220123"/>
    <s v="UPS"/>
    <n v="54"/>
    <n v="18"/>
    <n v="13.5"/>
    <n v="4"/>
    <n v="0.25"/>
    <x v="52"/>
    <n v="1"/>
    <n v="9.9412796083453241"/>
    <s v="LINO-Delicateses"/>
    <s v="Felipe Izquierdo"/>
    <s v="4980"/>
    <x v="1"/>
    <s v="Venezuela"/>
    <x v="6"/>
  </r>
  <r>
    <n v="10838"/>
    <s v="LINOD"/>
    <n v="18"/>
    <n v="3"/>
    <d v="2022-01-19T00:00:00"/>
    <x v="2"/>
    <n v="1"/>
    <n v="4"/>
    <s v="Wednesday"/>
    <n v="20220123"/>
    <s v="UPS"/>
    <n v="1171.875"/>
    <n v="62.5"/>
    <n v="46.875"/>
    <n v="25"/>
    <n v="0.25"/>
    <x v="59"/>
    <n v="7"/>
    <n v="20.144415838276313"/>
    <s v="LINO-Delicateses"/>
    <s v="Felipe Izquierdo"/>
    <s v="4980"/>
    <x v="1"/>
    <s v="Venezuela"/>
    <x v="3"/>
  </r>
  <r>
    <n v="10838"/>
    <s v="LINOD"/>
    <n v="36"/>
    <n v="3"/>
    <d v="2022-01-19T00:00:00"/>
    <x v="2"/>
    <n v="1"/>
    <n v="4"/>
    <s v="Wednesday"/>
    <n v="20220122"/>
    <s v="UPS"/>
    <n v="712.5"/>
    <n v="19"/>
    <n v="14.25"/>
    <n v="50"/>
    <n v="0.25"/>
    <x v="20"/>
    <n v="17"/>
    <n v="14.515505674132482"/>
    <s v="LINO-Delicateses"/>
    <s v="Felipe Izquierdo"/>
    <s v="4980"/>
    <x v="1"/>
    <s v="Venezuela"/>
    <x v="3"/>
  </r>
  <r>
    <n v="10839"/>
    <s v="TRADH"/>
    <n v="58"/>
    <n v="3"/>
    <d v="2022-01-19T00:00:00"/>
    <x v="2"/>
    <n v="1"/>
    <n v="4"/>
    <s v="Wednesday"/>
    <n v="20220122"/>
    <s v="UPS"/>
    <n v="357.74999940767884"/>
    <n v="13.25"/>
    <n v="11.924999980255961"/>
    <n v="30"/>
    <n v="0.10000000149011611"/>
    <x v="64"/>
    <n v="27"/>
    <n v="5.9992715692376155"/>
    <s v="Tradição Hipermercados"/>
    <s v="Anabela Domingues"/>
    <s v="05634-030"/>
    <x v="1"/>
    <s v="Brazil"/>
    <x v="3"/>
  </r>
  <r>
    <n v="10839"/>
    <s v="TRADH"/>
    <n v="72"/>
    <n v="3"/>
    <d v="2022-01-19T00:00:00"/>
    <x v="2"/>
    <n v="1"/>
    <n v="4"/>
    <s v="Wednesday"/>
    <n v="20220216"/>
    <s v="UPS"/>
    <n v="469.79999922215933"/>
    <n v="34.799999999999997"/>
    <n v="31.319999948143955"/>
    <n v="15"/>
    <n v="0.10000000149011611"/>
    <x v="2"/>
    <n v="14"/>
    <n v="14.902797245173618"/>
    <s v="Tradição Hipermercados"/>
    <s v="Anabela Domingues"/>
    <s v="05634-030"/>
    <x v="1"/>
    <s v="Brazil"/>
    <x v="0"/>
  </r>
  <r>
    <n v="10840"/>
    <s v="LINOD"/>
    <n v="25"/>
    <n v="4"/>
    <d v="2022-01-19T00:00:00"/>
    <x v="2"/>
    <n v="1"/>
    <n v="4"/>
    <s v="Wednesday"/>
    <n v="20220216"/>
    <s v="DHL"/>
    <n v="67.199999749660492"/>
    <n v="14"/>
    <n v="11.199999958276749"/>
    <n v="6"/>
    <n v="0.20000000298023221"/>
    <x v="66"/>
    <n v="11"/>
    <n v="5.7552439408246228"/>
    <s v="LINO-Delicateses"/>
    <s v="Felipe Izquierdo"/>
    <s v="4980"/>
    <x v="1"/>
    <s v="Venezuela"/>
    <x v="5"/>
  </r>
  <r>
    <n v="10840"/>
    <s v="LINOD"/>
    <n v="39"/>
    <n v="4"/>
    <d v="2022-01-19T00:00:00"/>
    <x v="2"/>
    <n v="1"/>
    <n v="4"/>
    <s v="Wednesday"/>
    <n v="20220129"/>
    <s v="DHL"/>
    <n v="143.9999994635582"/>
    <n v="18"/>
    <n v="14.39999994635582"/>
    <n v="10"/>
    <n v="0.20000000298023221"/>
    <x v="13"/>
    <n v="18"/>
    <n v="13.522215154598831"/>
    <s v="LINO-Delicateses"/>
    <s v="Felipe Izquierdo"/>
    <s v="4980"/>
    <x v="1"/>
    <s v="Venezuela"/>
    <x v="6"/>
  </r>
  <r>
    <n v="10841"/>
    <s v="SUPRD"/>
    <n v="10"/>
    <n v="5"/>
    <d v="2022-01-20T00:00:00"/>
    <x v="2"/>
    <n v="1"/>
    <n v="5"/>
    <s v="Thursday"/>
    <n v="20220129"/>
    <s v="DHL"/>
    <n v="496"/>
    <n v="31"/>
    <n v="31"/>
    <n v="16"/>
    <n v="0"/>
    <x v="41"/>
    <n v="4"/>
    <n v="11.047328272500083"/>
    <s v="Suprêmes délices"/>
    <s v="Pascale Cartrain"/>
    <s v="B-6000"/>
    <x v="0"/>
    <s v="Belgium"/>
    <x v="3"/>
  </r>
  <r>
    <n v="10841"/>
    <s v="SUPRD"/>
    <n v="56"/>
    <n v="5"/>
    <d v="2022-01-20T00:00:00"/>
    <x v="2"/>
    <n v="1"/>
    <n v="5"/>
    <s v="Thursday"/>
    <n v="20220129"/>
    <s v="DHL"/>
    <n v="1140"/>
    <n v="38"/>
    <n v="38"/>
    <n v="30"/>
    <n v="0"/>
    <x v="33"/>
    <n v="26"/>
    <n v="12.985049050340091"/>
    <s v="Suprêmes délices"/>
    <s v="Pascale Cartrain"/>
    <s v="B-6000"/>
    <x v="0"/>
    <s v="Belgium"/>
    <x v="1"/>
  </r>
  <r>
    <n v="10841"/>
    <s v="SUPRD"/>
    <n v="59"/>
    <n v="5"/>
    <d v="2022-01-20T00:00:00"/>
    <x v="2"/>
    <n v="1"/>
    <n v="5"/>
    <s v="Thursday"/>
    <n v="20220129"/>
    <s v="DHL"/>
    <n v="2750"/>
    <n v="55"/>
    <n v="55"/>
    <n v="50"/>
    <n v="0"/>
    <x v="21"/>
    <n v="28"/>
    <n v="29.299646906924384"/>
    <s v="Suprêmes délices"/>
    <s v="Pascale Cartrain"/>
    <s v="B-6000"/>
    <x v="0"/>
    <s v="Belgium"/>
    <x v="0"/>
  </r>
  <r>
    <n v="10841"/>
    <s v="SUPRD"/>
    <n v="77"/>
    <n v="5"/>
    <d v="2022-01-20T00:00:00"/>
    <x v="2"/>
    <n v="1"/>
    <n v="5"/>
    <s v="Thursday"/>
    <n v="20220129"/>
    <s v="DHL"/>
    <n v="195"/>
    <n v="13"/>
    <n v="13"/>
    <n v="15"/>
    <n v="0"/>
    <x v="23"/>
    <n v="12"/>
    <n v="9.7871799999999993"/>
    <s v="Suprêmes délices"/>
    <s v="Pascale Cartrain"/>
    <s v="B-6000"/>
    <x v="0"/>
    <s v="Belgium"/>
    <x v="4"/>
  </r>
  <r>
    <n v="10842"/>
    <s v="TORTU"/>
    <n v="11"/>
    <n v="1"/>
    <d v="2022-01-20T00:00:00"/>
    <x v="2"/>
    <n v="1"/>
    <n v="5"/>
    <s v="Thursday"/>
    <n v="20220129"/>
    <s v="UPS"/>
    <n v="315"/>
    <n v="21"/>
    <n v="21"/>
    <n v="15"/>
    <n v="0"/>
    <x v="0"/>
    <n v="5"/>
    <n v="7.3815383533820462"/>
    <s v="Tortuga Restaurante"/>
    <s v="Miguel Angel Paolino"/>
    <s v="05033"/>
    <x v="1"/>
    <s v="Mexico"/>
    <x v="0"/>
  </r>
  <r>
    <n v="10842"/>
    <s v="TORTU"/>
    <n v="43"/>
    <n v="1"/>
    <d v="2022-01-20T00:00:00"/>
    <x v="2"/>
    <n v="1"/>
    <n v="5"/>
    <s v="Thursday"/>
    <n v="20220129"/>
    <s v="UPS"/>
    <n v="230"/>
    <n v="46"/>
    <n v="46"/>
    <n v="5"/>
    <n v="0"/>
    <x v="40"/>
    <n v="20"/>
    <n v="33.719701744549674"/>
    <s v="Tortuga Restaurante"/>
    <s v="Miguel Angel Paolino"/>
    <s v="05033"/>
    <x v="1"/>
    <s v="Mexico"/>
    <x v="6"/>
  </r>
  <r>
    <n v="10842"/>
    <s v="TORTU"/>
    <n v="68"/>
    <n v="1"/>
    <d v="2022-01-20T00:00:00"/>
    <x v="2"/>
    <n v="1"/>
    <n v="5"/>
    <s v="Thursday"/>
    <n v="20220129"/>
    <s v="UPS"/>
    <n v="250"/>
    <n v="12.5"/>
    <n v="12.5"/>
    <n v="20"/>
    <n v="0"/>
    <x v="56"/>
    <n v="8"/>
    <n v="9.881917469522989"/>
    <s v="Tortuga Restaurante"/>
    <s v="Miguel Angel Paolino"/>
    <s v="05033"/>
    <x v="1"/>
    <s v="Mexico"/>
    <x v="5"/>
  </r>
  <r>
    <n v="10842"/>
    <s v="TORTU"/>
    <n v="70"/>
    <n v="1"/>
    <d v="2022-01-20T00:00:00"/>
    <x v="2"/>
    <n v="1"/>
    <n v="5"/>
    <s v="Thursday"/>
    <n v="20220126"/>
    <s v="UPS"/>
    <n v="180"/>
    <n v="15"/>
    <n v="15"/>
    <n v="12"/>
    <n v="0"/>
    <x v="30"/>
    <n v="7"/>
    <n v="4.3219663299234155"/>
    <s v="Tortuga Restaurante"/>
    <s v="Miguel Angel Paolino"/>
    <s v="05033"/>
    <x v="1"/>
    <s v="Mexico"/>
    <x v="6"/>
  </r>
  <r>
    <n v="10843"/>
    <s v="VICTE"/>
    <n v="51"/>
    <n v="4"/>
    <d v="2022-01-21T00:00:00"/>
    <x v="2"/>
    <n v="1"/>
    <n v="6"/>
    <s v="Friday"/>
    <n v="20220126"/>
    <s v="DHL"/>
    <n v="159"/>
    <n v="53"/>
    <n v="39.75"/>
    <n v="4"/>
    <n v="0.25"/>
    <x v="4"/>
    <n v="24"/>
    <n v="18.835525116961144"/>
    <s v="Victuailles en stock"/>
    <s v="Mary Saveley"/>
    <s v="69004"/>
    <x v="0"/>
    <s v="France"/>
    <x v="2"/>
  </r>
  <r>
    <n v="10844"/>
    <s v="PICCO"/>
    <n v="22"/>
    <n v="8"/>
    <d v="2022-01-21T00:00:00"/>
    <x v="2"/>
    <n v="1"/>
    <n v="6"/>
    <s v="Friday"/>
    <n v="20220130"/>
    <s v="DHL"/>
    <n v="735"/>
    <n v="21"/>
    <n v="21"/>
    <n v="35"/>
    <n v="0"/>
    <x v="7"/>
    <n v="9"/>
    <n v="6.5214240951904641"/>
    <s v="Piccolo und mehr"/>
    <s v="Georg Pipps"/>
    <s v="5020"/>
    <x v="0"/>
    <s v="Austria"/>
    <x v="1"/>
  </r>
  <r>
    <n v="10845"/>
    <s v="QUICK"/>
    <n v="23"/>
    <n v="8"/>
    <d v="2022-01-21T00:00:00"/>
    <x v="2"/>
    <n v="1"/>
    <n v="6"/>
    <s v="Friday"/>
    <n v="20220130"/>
    <s v="DHL Express"/>
    <n v="566.99999906122684"/>
    <n v="9"/>
    <n v="8.0999999865889549"/>
    <n v="70"/>
    <n v="0.10000000149011611"/>
    <x v="70"/>
    <n v="9"/>
    <n v="5.2140991742329925"/>
    <s v="QUICK-Stop"/>
    <s v="Horst Kloss"/>
    <s v="01307"/>
    <x v="0"/>
    <s v="Germany"/>
    <x v="1"/>
  </r>
  <r>
    <n v="10845"/>
    <s v="QUICK"/>
    <n v="35"/>
    <n v="8"/>
    <d v="2022-01-21T00:00:00"/>
    <x v="2"/>
    <n v="1"/>
    <n v="6"/>
    <s v="Friday"/>
    <n v="20220130"/>
    <s v="DHL Express"/>
    <n v="404.99999932944775"/>
    <n v="18"/>
    <n v="16.19999997317791"/>
    <n v="25"/>
    <n v="0.10000000149011611"/>
    <x v="31"/>
    <n v="16"/>
    <n v="11.144616765926688"/>
    <s v="QUICK-Stop"/>
    <s v="Horst Kloss"/>
    <s v="01307"/>
    <x v="0"/>
    <s v="Germany"/>
    <x v="6"/>
  </r>
  <r>
    <n v="10845"/>
    <s v="QUICK"/>
    <n v="42"/>
    <n v="8"/>
    <d v="2022-01-21T00:00:00"/>
    <x v="2"/>
    <n v="1"/>
    <n v="6"/>
    <s v="Friday"/>
    <n v="20220130"/>
    <s v="DHL Express"/>
    <n v="529.19999912381172"/>
    <n v="14"/>
    <n v="12.599999979138374"/>
    <n v="42"/>
    <n v="0.10000000149011611"/>
    <x v="1"/>
    <n v="20"/>
    <n v="10.762412487567216"/>
    <s v="QUICK-Stop"/>
    <s v="Horst Kloss"/>
    <s v="01307"/>
    <x v="0"/>
    <s v="Germany"/>
    <x v="1"/>
  </r>
  <r>
    <n v="10845"/>
    <s v="QUICK"/>
    <n v="58"/>
    <n v="8"/>
    <d v="2022-01-21T00:00:00"/>
    <x v="2"/>
    <n v="1"/>
    <n v="6"/>
    <s v="Friday"/>
    <n v="20220130"/>
    <s v="DHL Express"/>
    <n v="715.49999881535769"/>
    <n v="13.25"/>
    <n v="11.924999980255961"/>
    <n v="60"/>
    <n v="0.10000000149011611"/>
    <x v="64"/>
    <n v="27"/>
    <n v="5.9992715692376155"/>
    <s v="QUICK-Stop"/>
    <s v="Horst Kloss"/>
    <s v="01307"/>
    <x v="0"/>
    <s v="Germany"/>
    <x v="3"/>
  </r>
  <r>
    <n v="10845"/>
    <s v="QUICK"/>
    <n v="64"/>
    <n v="8"/>
    <d v="2022-01-21T00:00:00"/>
    <x v="2"/>
    <n v="1"/>
    <n v="6"/>
    <s v="Friday"/>
    <n v="20220123"/>
    <s v="DHL Express"/>
    <n v="1596"/>
    <n v="33.25"/>
    <n v="33.25"/>
    <n v="48"/>
    <n v="0"/>
    <x v="58"/>
    <n v="12"/>
    <n v="21.348702933885775"/>
    <s v="QUICK-Stop"/>
    <s v="Horst Kloss"/>
    <s v="01307"/>
    <x v="0"/>
    <s v="Germany"/>
    <x v="1"/>
  </r>
  <r>
    <n v="10846"/>
    <s v="SUPRD"/>
    <n v="4"/>
    <n v="2"/>
    <d v="2022-01-22T00:00:00"/>
    <x v="2"/>
    <n v="1"/>
    <n v="7"/>
    <s v="Saturday"/>
    <n v="20220123"/>
    <s v="UPS"/>
    <n v="462"/>
    <n v="22"/>
    <n v="22"/>
    <n v="21"/>
    <n v="0"/>
    <x v="62"/>
    <n v="2"/>
    <n v="13.396192586104789"/>
    <s v="Suprêmes délices"/>
    <s v="Pascale Cartrain"/>
    <s v="B-6000"/>
    <x v="0"/>
    <s v="Belgium"/>
    <x v="4"/>
  </r>
  <r>
    <n v="10846"/>
    <s v="SUPRD"/>
    <n v="70"/>
    <n v="2"/>
    <d v="2022-01-22T00:00:00"/>
    <x v="2"/>
    <n v="1"/>
    <n v="7"/>
    <s v="Saturday"/>
    <n v="20220123"/>
    <s v="UPS"/>
    <n v="450"/>
    <n v="15"/>
    <n v="15"/>
    <n v="30"/>
    <n v="0"/>
    <x v="30"/>
    <n v="7"/>
    <n v="4.3219663299234155"/>
    <s v="Suprêmes délices"/>
    <s v="Pascale Cartrain"/>
    <s v="B-6000"/>
    <x v="0"/>
    <s v="Belgium"/>
    <x v="6"/>
  </r>
  <r>
    <n v="10846"/>
    <s v="SUPRD"/>
    <n v="74"/>
    <n v="2"/>
    <d v="2022-01-22T00:00:00"/>
    <x v="2"/>
    <n v="1"/>
    <n v="7"/>
    <s v="Saturday"/>
    <n v="20220210"/>
    <s v="UPS"/>
    <n v="200"/>
    <n v="10"/>
    <n v="10"/>
    <n v="20"/>
    <n v="0"/>
    <x v="17"/>
    <n v="4"/>
    <n v="5.405016256844287"/>
    <s v="Suprêmes délices"/>
    <s v="Pascale Cartrain"/>
    <s v="B-6000"/>
    <x v="0"/>
    <s v="Belgium"/>
    <x v="2"/>
  </r>
  <r>
    <n v="10847"/>
    <s v="SAVEA"/>
    <n v="1"/>
    <n v="4"/>
    <d v="2022-01-22T00:00:00"/>
    <x v="2"/>
    <n v="1"/>
    <n v="7"/>
    <s v="Saturday"/>
    <n v="20220210"/>
    <s v="UPS"/>
    <n v="1151.9999957084656"/>
    <n v="18"/>
    <n v="14.39999994635582"/>
    <n v="80"/>
    <n v="0.20000000298023221"/>
    <x v="52"/>
    <n v="1"/>
    <n v="9.9412796083453241"/>
    <s v="Save-a-lot Markets"/>
    <s v="Jose Pavarotti"/>
    <s v="83720"/>
    <x v="1"/>
    <s v="USA"/>
    <x v="6"/>
  </r>
  <r>
    <n v="10847"/>
    <s v="SAVEA"/>
    <n v="19"/>
    <n v="4"/>
    <d v="2022-01-22T00:00:00"/>
    <x v="2"/>
    <n v="1"/>
    <n v="7"/>
    <s v="Saturday"/>
    <n v="20220210"/>
    <s v="UPS"/>
    <n v="88.319999670982355"/>
    <n v="9.1999999999999993"/>
    <n v="7.3599999725818632"/>
    <n v="12"/>
    <n v="0.20000000298023221"/>
    <x v="49"/>
    <n v="8"/>
    <n v="7.994614939930428"/>
    <s v="Save-a-lot Markets"/>
    <s v="Jose Pavarotti"/>
    <s v="83720"/>
    <x v="1"/>
    <s v="USA"/>
    <x v="5"/>
  </r>
  <r>
    <n v="10847"/>
    <s v="SAVEA"/>
    <n v="37"/>
    <n v="4"/>
    <d v="2022-01-22T00:00:00"/>
    <x v="2"/>
    <n v="1"/>
    <n v="7"/>
    <s v="Saturday"/>
    <n v="20220210"/>
    <s v="UPS"/>
    <n v="1247.9999953508377"/>
    <n v="26"/>
    <n v="20.799999922513962"/>
    <n v="60"/>
    <n v="0.20000000298023221"/>
    <x v="28"/>
    <n v="17"/>
    <n v="19.481444194755529"/>
    <s v="Save-a-lot Markets"/>
    <s v="Jose Pavarotti"/>
    <s v="83720"/>
    <x v="1"/>
    <s v="USA"/>
    <x v="3"/>
  </r>
  <r>
    <n v="10847"/>
    <s v="SAVEA"/>
    <n v="45"/>
    <n v="4"/>
    <d v="2022-01-22T00:00:00"/>
    <x v="2"/>
    <n v="1"/>
    <n v="7"/>
    <s v="Saturday"/>
    <n v="20220210"/>
    <s v="UPS"/>
    <n v="273.59999898076057"/>
    <n v="9.5"/>
    <n v="7.5999999716877937"/>
    <n v="36"/>
    <n v="0.20000000298023221"/>
    <x v="73"/>
    <n v="21"/>
    <n v="4.5986324879657294"/>
    <s v="Save-a-lot Markets"/>
    <s v="Jose Pavarotti"/>
    <s v="83720"/>
    <x v="1"/>
    <s v="USA"/>
    <x v="3"/>
  </r>
  <r>
    <n v="10847"/>
    <s v="SAVEA"/>
    <n v="60"/>
    <n v="4"/>
    <d v="2022-01-22T00:00:00"/>
    <x v="2"/>
    <n v="1"/>
    <n v="7"/>
    <s v="Saturday"/>
    <n v="20220210"/>
    <s v="UPS"/>
    <n v="1223.9999954402447"/>
    <n v="34"/>
    <n v="27.199999898672104"/>
    <n v="45"/>
    <n v="0.20000000298023221"/>
    <x v="11"/>
    <n v="28"/>
    <n v="17.186056815854748"/>
    <s v="Save-a-lot Markets"/>
    <s v="Jose Pavarotti"/>
    <s v="83720"/>
    <x v="1"/>
    <s v="USA"/>
    <x v="0"/>
  </r>
  <r>
    <n v="10847"/>
    <s v="SAVEA"/>
    <n v="71"/>
    <n v="4"/>
    <d v="2022-01-22T00:00:00"/>
    <x v="2"/>
    <n v="1"/>
    <n v="7"/>
    <s v="Saturday"/>
    <n v="20220129"/>
    <s v="UPS"/>
    <n v="945.99999647587538"/>
    <n v="21.5"/>
    <n v="17.199999935925007"/>
    <n v="55"/>
    <n v="0.20000000298023221"/>
    <x v="42"/>
    <n v="15"/>
    <n v="15.813450604529082"/>
    <s v="Save-a-lot Markets"/>
    <s v="Jose Pavarotti"/>
    <s v="83720"/>
    <x v="1"/>
    <s v="USA"/>
    <x v="0"/>
  </r>
  <r>
    <n v="10848"/>
    <s v="CONSH"/>
    <n v="5"/>
    <n v="7"/>
    <d v="2022-01-23T00:00:00"/>
    <x v="2"/>
    <n v="1"/>
    <n v="1"/>
    <s v="Sunday"/>
    <n v="20220129"/>
    <s v="DHL"/>
    <n v="640.5"/>
    <n v="21.35"/>
    <n v="21.35"/>
    <n v="30"/>
    <n v="0"/>
    <x v="25"/>
    <n v="2"/>
    <n v="13.896353834121228"/>
    <s v="Consolidated Holdings"/>
    <s v="Elizabeth Brown"/>
    <s v="WX1 6LT"/>
    <x v="0"/>
    <s v="UK"/>
    <x v="4"/>
  </r>
  <r>
    <n v="10848"/>
    <s v="CONSH"/>
    <n v="9"/>
    <n v="7"/>
    <d v="2022-01-23T00:00:00"/>
    <x v="2"/>
    <n v="1"/>
    <n v="1"/>
    <s v="Sunday"/>
    <n v="20220130"/>
    <s v="DHL"/>
    <n v="291"/>
    <n v="97"/>
    <n v="97"/>
    <n v="3"/>
    <n v="0"/>
    <x v="76"/>
    <n v="4"/>
    <n v="50.619422065150324"/>
    <s v="Consolidated Holdings"/>
    <s v="Elizabeth Brown"/>
    <s v="WX1 6LT"/>
    <x v="0"/>
    <s v="UK"/>
    <x v="7"/>
  </r>
  <r>
    <n v="10849"/>
    <s v="KOENE"/>
    <n v="3"/>
    <n v="9"/>
    <d v="2022-01-23T00:00:00"/>
    <x v="2"/>
    <n v="1"/>
    <n v="1"/>
    <s v="Sunday"/>
    <n v="20220130"/>
    <s v="DHL"/>
    <n v="490"/>
    <n v="10"/>
    <n v="10"/>
    <n v="49"/>
    <n v="0"/>
    <x v="57"/>
    <n v="1"/>
    <n v="8.7131018239662712"/>
    <s v="Königlich Essen"/>
    <s v="Philip Cramer"/>
    <s v="14776"/>
    <x v="0"/>
    <s v="Germany"/>
    <x v="4"/>
  </r>
  <r>
    <n v="10849"/>
    <s v="KOENE"/>
    <n v="26"/>
    <n v="9"/>
    <d v="2022-01-23T00:00:00"/>
    <x v="2"/>
    <n v="1"/>
    <n v="1"/>
    <s v="Sunday"/>
    <n v="20220130"/>
    <s v="DHL"/>
    <n v="477.81899664938447"/>
    <n v="31.23"/>
    <n v="26.545499813854693"/>
    <n v="18"/>
    <n v="0.15000000596046451"/>
    <x v="68"/>
    <n v="11"/>
    <n v="12.929370209027901"/>
    <s v="Königlich Essen"/>
    <s v="Philip Cramer"/>
    <s v="14776"/>
    <x v="0"/>
    <s v="Germany"/>
    <x v="5"/>
  </r>
  <r>
    <n v="10850"/>
    <s v="VICTE"/>
    <n v="25"/>
    <n v="1"/>
    <d v="2022-01-23T00:00:00"/>
    <x v="2"/>
    <n v="1"/>
    <n v="1"/>
    <s v="Sunday"/>
    <n v="20220130"/>
    <s v="DHL Express"/>
    <n v="237.99999833106995"/>
    <n v="14"/>
    <n v="11.899999916553497"/>
    <n v="20"/>
    <n v="0.15000000596046451"/>
    <x v="66"/>
    <n v="11"/>
    <n v="5.7552439408246228"/>
    <s v="Victuailles en stock"/>
    <s v="Mary Saveley"/>
    <s v="69004"/>
    <x v="0"/>
    <s v="France"/>
    <x v="5"/>
  </r>
  <r>
    <n v="10850"/>
    <s v="VICTE"/>
    <n v="33"/>
    <n v="1"/>
    <d v="2022-01-23T00:00:00"/>
    <x v="2"/>
    <n v="1"/>
    <n v="1"/>
    <s v="Sunday"/>
    <n v="20220130"/>
    <s v="DHL Express"/>
    <n v="8.4999999403953552"/>
    <n v="2.5"/>
    <n v="2.1249999850988388"/>
    <n v="4"/>
    <n v="0.15000000596046451"/>
    <x v="10"/>
    <n v="15"/>
    <n v="1.3985746153494198"/>
    <s v="Victuailles en stock"/>
    <s v="Mary Saveley"/>
    <s v="69004"/>
    <x v="0"/>
    <s v="France"/>
    <x v="0"/>
  </r>
  <r>
    <n v="10850"/>
    <s v="VICTE"/>
    <n v="70"/>
    <n v="1"/>
    <d v="2022-01-23T00:00:00"/>
    <x v="2"/>
    <n v="1"/>
    <n v="1"/>
    <s v="Sunday"/>
    <n v="20220212"/>
    <s v="DHL Express"/>
    <n v="382.49999731779099"/>
    <n v="15"/>
    <n v="12.749999910593033"/>
    <n v="30"/>
    <n v="0.15000000596046451"/>
    <x v="30"/>
    <n v="7"/>
    <n v="4.3219663299234155"/>
    <s v="Victuailles en stock"/>
    <s v="Mary Saveley"/>
    <s v="69004"/>
    <x v="0"/>
    <s v="France"/>
    <x v="6"/>
  </r>
  <r>
    <n v="10851"/>
    <s v="RICAR"/>
    <n v="2"/>
    <n v="5"/>
    <d v="2022-01-26T00:00:00"/>
    <x v="2"/>
    <n v="1"/>
    <n v="4"/>
    <s v="Wednesday"/>
    <n v="20220212"/>
    <s v="DHL Express"/>
    <n v="90.249999929219484"/>
    <n v="19"/>
    <n v="18.049999985843897"/>
    <n v="5"/>
    <n v="5.000000074505806E-2"/>
    <x v="18"/>
    <n v="1"/>
    <n v="9.9064127385757743"/>
    <s v="Ricardo Adocicados"/>
    <s v="Janete Limeira"/>
    <s v="02389-890"/>
    <x v="1"/>
    <s v="Brazil"/>
    <x v="6"/>
  </r>
  <r>
    <n v="10851"/>
    <s v="RICAR"/>
    <n v="25"/>
    <n v="5"/>
    <d v="2022-01-26T00:00:00"/>
    <x v="2"/>
    <n v="1"/>
    <n v="4"/>
    <s v="Wednesday"/>
    <n v="20220212"/>
    <s v="DHL Express"/>
    <n v="132.99999989569187"/>
    <n v="14"/>
    <n v="13.299999989569187"/>
    <n v="10"/>
    <n v="5.000000074505806E-2"/>
    <x v="66"/>
    <n v="11"/>
    <n v="5.7552439408246228"/>
    <s v="Ricardo Adocicados"/>
    <s v="Janete Limeira"/>
    <s v="02389-890"/>
    <x v="1"/>
    <s v="Brazil"/>
    <x v="5"/>
  </r>
  <r>
    <n v="10851"/>
    <s v="RICAR"/>
    <n v="57"/>
    <n v="5"/>
    <d v="2022-01-26T00:00:00"/>
    <x v="2"/>
    <n v="1"/>
    <n v="4"/>
    <s v="Wednesday"/>
    <n v="20220212"/>
    <s v="DHL Express"/>
    <n v="185.24999985471368"/>
    <n v="19.5"/>
    <n v="18.524999985471368"/>
    <n v="10"/>
    <n v="5.000000074505806E-2"/>
    <x v="8"/>
    <n v="26"/>
    <n v="13.98469118449494"/>
    <s v="Ricardo Adocicados"/>
    <s v="Janete Limeira"/>
    <s v="02389-890"/>
    <x v="1"/>
    <s v="Brazil"/>
    <x v="1"/>
  </r>
  <r>
    <n v="10851"/>
    <s v="RICAR"/>
    <n v="59"/>
    <n v="5"/>
    <d v="2022-01-26T00:00:00"/>
    <x v="2"/>
    <n v="1"/>
    <n v="4"/>
    <s v="Wednesday"/>
    <n v="20220130"/>
    <s v="DHL Express"/>
    <n v="2194.4999982789159"/>
    <n v="55"/>
    <n v="52.249999959021807"/>
    <n v="42"/>
    <n v="5.000000074505806E-2"/>
    <x v="21"/>
    <n v="28"/>
    <n v="29.299646906924384"/>
    <s v="Ricardo Adocicados"/>
    <s v="Janete Limeira"/>
    <s v="02389-890"/>
    <x v="1"/>
    <s v="Brazil"/>
    <x v="0"/>
  </r>
  <r>
    <n v="10852"/>
    <s v="RATTC"/>
    <n v="2"/>
    <n v="8"/>
    <d v="2022-01-26T00:00:00"/>
    <x v="2"/>
    <n v="1"/>
    <n v="4"/>
    <s v="Wednesday"/>
    <n v="20220130"/>
    <s v="DHL Express"/>
    <n v="285"/>
    <n v="19"/>
    <n v="19"/>
    <n v="15"/>
    <n v="0"/>
    <x v="18"/>
    <n v="1"/>
    <n v="9.9064127385757743"/>
    <s v="Rattlesnake Canyon Grocery"/>
    <s v="Paula Wilson"/>
    <s v="87110"/>
    <x v="1"/>
    <s v="USA"/>
    <x v="6"/>
  </r>
  <r>
    <n v="10852"/>
    <s v="RATTC"/>
    <n v="17"/>
    <n v="8"/>
    <d v="2022-01-26T00:00:00"/>
    <x v="2"/>
    <n v="1"/>
    <n v="4"/>
    <s v="Wednesday"/>
    <n v="20220130"/>
    <s v="DHL Express"/>
    <n v="234"/>
    <n v="39"/>
    <n v="39"/>
    <n v="6"/>
    <n v="0"/>
    <x v="35"/>
    <n v="7"/>
    <n v="24.774912809223483"/>
    <s v="Rattlesnake Canyon Grocery"/>
    <s v="Paula Wilson"/>
    <s v="87110"/>
    <x v="1"/>
    <s v="USA"/>
    <x v="7"/>
  </r>
  <r>
    <n v="10852"/>
    <s v="RATTC"/>
    <n v="62"/>
    <n v="8"/>
    <d v="2022-01-26T00:00:00"/>
    <x v="2"/>
    <n v="1"/>
    <n v="4"/>
    <s v="Wednesday"/>
    <n v="20220213"/>
    <s v="DHL Express"/>
    <n v="2465"/>
    <n v="49.3"/>
    <n v="49.3"/>
    <n v="50"/>
    <n v="0"/>
    <x v="29"/>
    <n v="29"/>
    <n v="34.868075459270003"/>
    <s v="Rattlesnake Canyon Grocery"/>
    <s v="Paula Wilson"/>
    <s v="87110"/>
    <x v="1"/>
    <s v="USA"/>
    <x v="5"/>
  </r>
  <r>
    <n v="10853"/>
    <s v="BLAUS"/>
    <n v="18"/>
    <n v="9"/>
    <d v="2022-01-27T00:00:00"/>
    <x v="2"/>
    <n v="1"/>
    <n v="5"/>
    <s v="Thursday"/>
    <n v="20220215"/>
    <s v="DHL"/>
    <n v="625"/>
    <n v="62.5"/>
    <n v="62.5"/>
    <n v="10"/>
    <n v="0"/>
    <x v="59"/>
    <n v="7"/>
    <n v="20.144415838276313"/>
    <s v="Blauer See Delikatessen"/>
    <s v="Hanna Moos"/>
    <s v="68306"/>
    <x v="0"/>
    <s v="Germany"/>
    <x v="3"/>
  </r>
  <r>
    <n v="10854"/>
    <s v="ERNSH"/>
    <n v="10"/>
    <n v="3"/>
    <d v="2022-01-27T00:00:00"/>
    <x v="2"/>
    <n v="1"/>
    <n v="5"/>
    <s v="Thursday"/>
    <n v="20220215"/>
    <s v="DHL"/>
    <n v="2634.9999815225601"/>
    <n v="31"/>
    <n v="26.349999815225601"/>
    <n v="100"/>
    <n v="0.15000000596046451"/>
    <x v="41"/>
    <n v="4"/>
    <n v="11.047328272500083"/>
    <s v="Ernst Handel"/>
    <s v="Roland Mendel"/>
    <s v="8010"/>
    <x v="0"/>
    <s v="Austria"/>
    <x v="3"/>
  </r>
  <r>
    <n v="10854"/>
    <s v="ERNSH"/>
    <n v="13"/>
    <n v="3"/>
    <d v="2022-01-27T00:00:00"/>
    <x v="2"/>
    <n v="1"/>
    <n v="5"/>
    <s v="Thursday"/>
    <n v="20220214"/>
    <s v="DHL"/>
    <n v="331.49999767541885"/>
    <n v="6"/>
    <n v="5.0999999642372131"/>
    <n v="65"/>
    <n v="0.15000000596046451"/>
    <x v="43"/>
    <n v="6"/>
    <n v="2.1837851755325639"/>
    <s v="Ernst Handel"/>
    <s v="Roland Mendel"/>
    <s v="8010"/>
    <x v="0"/>
    <s v="Austria"/>
    <x v="3"/>
  </r>
  <r>
    <n v="10855"/>
    <s v="OLDWO"/>
    <n v="16"/>
    <n v="3"/>
    <d v="2022-01-27T00:00:00"/>
    <x v="2"/>
    <n v="1"/>
    <n v="5"/>
    <s v="Thursday"/>
    <n v="20220214"/>
    <s v="DHL Express"/>
    <n v="872.5"/>
    <n v="17.45"/>
    <n v="17.45"/>
    <n v="50"/>
    <n v="0"/>
    <x v="19"/>
    <n v="7"/>
    <n v="12.75283918323947"/>
    <s v="Old World Delicatessen"/>
    <s v="Rene Phillips"/>
    <s v="99508"/>
    <x v="1"/>
    <s v="USA"/>
    <x v="5"/>
  </r>
  <r>
    <n v="10855"/>
    <s v="OLDWO"/>
    <n v="31"/>
    <n v="3"/>
    <d v="2022-01-27T00:00:00"/>
    <x v="2"/>
    <n v="1"/>
    <n v="5"/>
    <s v="Thursday"/>
    <n v="20220214"/>
    <s v="DHL Express"/>
    <n v="175"/>
    <n v="12.5"/>
    <n v="12.5"/>
    <n v="14"/>
    <n v="0"/>
    <x v="12"/>
    <n v="14"/>
    <n v="8.9210025428745876"/>
    <s v="Old World Delicatessen"/>
    <s v="Rene Phillips"/>
    <s v="99508"/>
    <x v="1"/>
    <s v="USA"/>
    <x v="0"/>
  </r>
  <r>
    <n v="10855"/>
    <s v="OLDWO"/>
    <n v="56"/>
    <n v="3"/>
    <d v="2022-01-27T00:00:00"/>
    <x v="2"/>
    <n v="1"/>
    <n v="5"/>
    <s v="Thursday"/>
    <n v="20220214"/>
    <s v="DHL Express"/>
    <n v="912"/>
    <n v="38"/>
    <n v="38"/>
    <n v="24"/>
    <n v="0"/>
    <x v="33"/>
    <n v="26"/>
    <n v="12.985049050340091"/>
    <s v="Old World Delicatessen"/>
    <s v="Rene Phillips"/>
    <s v="99508"/>
    <x v="1"/>
    <s v="USA"/>
    <x v="1"/>
  </r>
  <r>
    <n v="10855"/>
    <s v="OLDWO"/>
    <n v="65"/>
    <n v="3"/>
    <d v="2022-01-27T00:00:00"/>
    <x v="2"/>
    <n v="1"/>
    <n v="5"/>
    <s v="Thursday"/>
    <n v="20220210"/>
    <s v="DHL Express"/>
    <n v="268.38749811798334"/>
    <n v="21.05"/>
    <n v="17.892499874532223"/>
    <n v="15"/>
    <n v="0.15000000596046451"/>
    <x v="6"/>
    <n v="2"/>
    <n v="12.356901002694999"/>
    <s v="Old World Delicatessen"/>
    <s v="Rene Phillips"/>
    <s v="99508"/>
    <x v="1"/>
    <s v="USA"/>
    <x v="4"/>
  </r>
  <r>
    <n v="10856"/>
    <s v="ANTON"/>
    <n v="2"/>
    <n v="3"/>
    <d v="2022-01-28T00:00:00"/>
    <x v="2"/>
    <n v="1"/>
    <n v="6"/>
    <s v="Friday"/>
    <n v="20220210"/>
    <s v="DHL"/>
    <n v="380"/>
    <n v="19"/>
    <n v="19"/>
    <n v="20"/>
    <n v="0"/>
    <x v="18"/>
    <n v="1"/>
    <n v="9.9064127385757743"/>
    <s v="Antonio Moreno Taquería"/>
    <s v="Antonio Moreno"/>
    <s v="05023"/>
    <x v="1"/>
    <s v="Mexico"/>
    <x v="6"/>
  </r>
  <r>
    <n v="10856"/>
    <s v="ANTON"/>
    <n v="42"/>
    <n v="3"/>
    <d v="2022-01-28T00:00:00"/>
    <x v="2"/>
    <n v="1"/>
    <n v="6"/>
    <s v="Friday"/>
    <n v="20220216"/>
    <s v="DHL"/>
    <n v="280"/>
    <n v="14"/>
    <n v="14"/>
    <n v="20"/>
    <n v="0"/>
    <x v="1"/>
    <n v="20"/>
    <n v="10.762412487567216"/>
    <s v="Antonio Moreno Taquería"/>
    <s v="Antonio Moreno"/>
    <s v="05023"/>
    <x v="1"/>
    <s v="Mexico"/>
    <x v="1"/>
  </r>
  <r>
    <n v="10857"/>
    <s v="BERGS"/>
    <n v="3"/>
    <n v="8"/>
    <d v="2022-01-28T00:00:00"/>
    <x v="2"/>
    <n v="1"/>
    <n v="6"/>
    <s v="Friday"/>
    <n v="20220216"/>
    <s v="DHL"/>
    <n v="300"/>
    <n v="10"/>
    <n v="10"/>
    <n v="30"/>
    <n v="0"/>
    <x v="57"/>
    <n v="1"/>
    <n v="8.7131018239662712"/>
    <s v="Berglunds snabbköp"/>
    <s v="Christina Berglund"/>
    <s v="S-958 22"/>
    <x v="0"/>
    <s v="Sweden"/>
    <x v="4"/>
  </r>
  <r>
    <n v="10857"/>
    <s v="BERGS"/>
    <n v="26"/>
    <n v="8"/>
    <d v="2022-01-28T00:00:00"/>
    <x v="2"/>
    <n v="1"/>
    <n v="6"/>
    <s v="Friday"/>
    <n v="20220216"/>
    <s v="DHL"/>
    <n v="819.78750000000002"/>
    <n v="31.23"/>
    <n v="23.422499999999999"/>
    <n v="35"/>
    <n v="0.25"/>
    <x v="68"/>
    <n v="11"/>
    <n v="12.929370209027901"/>
    <s v="Berglunds snabbköp"/>
    <s v="Christina Berglund"/>
    <s v="S-958 22"/>
    <x v="0"/>
    <s v="Sweden"/>
    <x v="5"/>
  </r>
  <r>
    <n v="10857"/>
    <s v="BERGS"/>
    <n v="29"/>
    <n v="8"/>
    <d v="2022-01-28T00:00:00"/>
    <x v="2"/>
    <n v="1"/>
    <n v="6"/>
    <s v="Friday"/>
    <n v="20220213"/>
    <s v="DHL"/>
    <n v="928.42499999999995"/>
    <n v="123.79"/>
    <n v="92.842500000000001"/>
    <n v="10"/>
    <n v="0.25"/>
    <x v="39"/>
    <n v="12"/>
    <n v="78.453085124436214"/>
    <s v="Berglunds snabbköp"/>
    <s v="Christina Berglund"/>
    <s v="S-958 22"/>
    <x v="0"/>
    <s v="Sweden"/>
    <x v="7"/>
  </r>
  <r>
    <n v="10858"/>
    <s v="LACOR"/>
    <n v="7"/>
    <n v="2"/>
    <d v="2022-01-29T00:00:00"/>
    <x v="2"/>
    <n v="1"/>
    <n v="7"/>
    <s v="Saturday"/>
    <n v="20220213"/>
    <s v="DHL Express"/>
    <n v="150"/>
    <n v="30"/>
    <n v="30"/>
    <n v="5"/>
    <n v="0"/>
    <x v="32"/>
    <n v="3"/>
    <n v="16.995648153812226"/>
    <s v="La corne d'abondance"/>
    <s v="Daniel Tonini"/>
    <s v="78000"/>
    <x v="0"/>
    <s v="France"/>
    <x v="2"/>
  </r>
  <r>
    <n v="10858"/>
    <s v="LACOR"/>
    <n v="27"/>
    <n v="2"/>
    <d v="2022-01-29T00:00:00"/>
    <x v="2"/>
    <n v="1"/>
    <n v="7"/>
    <s v="Saturday"/>
    <n v="20220213"/>
    <s v="DHL Express"/>
    <n v="439"/>
    <n v="43.9"/>
    <n v="43.9"/>
    <n v="10"/>
    <n v="0"/>
    <x v="24"/>
    <n v="11"/>
    <n v="33.234373496604114"/>
    <s v="La corne d'abondance"/>
    <s v="Daniel Tonini"/>
    <s v="78000"/>
    <x v="0"/>
    <s v="France"/>
    <x v="5"/>
  </r>
  <r>
    <n v="10858"/>
    <s v="LACOR"/>
    <n v="70"/>
    <n v="2"/>
    <d v="2022-01-29T00:00:00"/>
    <x v="2"/>
    <n v="1"/>
    <n v="7"/>
    <s v="Saturday"/>
    <n v="20220212"/>
    <s v="DHL Express"/>
    <n v="60"/>
    <n v="15"/>
    <n v="15"/>
    <n v="4"/>
    <n v="0"/>
    <x v="30"/>
    <n v="7"/>
    <n v="4.3219663299234155"/>
    <s v="La corne d'abondance"/>
    <s v="Daniel Tonini"/>
    <s v="78000"/>
    <x v="0"/>
    <s v="France"/>
    <x v="6"/>
  </r>
  <r>
    <n v="10859"/>
    <s v="FRANK"/>
    <n v="24"/>
    <n v="1"/>
    <d v="2022-01-29T00:00:00"/>
    <x v="2"/>
    <n v="1"/>
    <n v="7"/>
    <s v="Saturday"/>
    <n v="20220212"/>
    <s v="DHL"/>
    <n v="135"/>
    <n v="4.5"/>
    <n v="3.375"/>
    <n v="40"/>
    <n v="0.25"/>
    <x v="15"/>
    <n v="10"/>
    <n v="2.1230577042655105"/>
    <s v="Frankenversand"/>
    <s v="Peter Franken"/>
    <s v="80805"/>
    <x v="0"/>
    <s v="Germany"/>
    <x v="6"/>
  </r>
  <r>
    <n v="10859"/>
    <s v="FRANK"/>
    <n v="54"/>
    <n v="1"/>
    <d v="2022-01-29T00:00:00"/>
    <x v="2"/>
    <n v="1"/>
    <n v="7"/>
    <s v="Saturday"/>
    <n v="20220212"/>
    <s v="DHL"/>
    <n v="195.5625"/>
    <n v="7.45"/>
    <n v="5.5875000000000004"/>
    <n v="35"/>
    <n v="0.25"/>
    <x v="55"/>
    <n v="25"/>
    <n v="5.7031720626915998"/>
    <s v="Frankenversand"/>
    <s v="Peter Franken"/>
    <s v="80805"/>
    <x v="0"/>
    <s v="Germany"/>
    <x v="7"/>
  </r>
  <r>
    <n v="10859"/>
    <s v="FRANK"/>
    <n v="64"/>
    <n v="1"/>
    <d v="2022-01-29T00:00:00"/>
    <x v="2"/>
    <n v="1"/>
    <n v="7"/>
    <s v="Saturday"/>
    <n v="20220214"/>
    <s v="DHL"/>
    <n v="748.125"/>
    <n v="33.25"/>
    <n v="24.9375"/>
    <n v="30"/>
    <n v="0.25"/>
    <x v="58"/>
    <n v="12"/>
    <n v="21.348702933885775"/>
    <s v="Frankenversand"/>
    <s v="Peter Franken"/>
    <s v="80805"/>
    <x v="0"/>
    <s v="Germany"/>
    <x v="1"/>
  </r>
  <r>
    <n v="10860"/>
    <s v="FRANR"/>
    <n v="51"/>
    <n v="3"/>
    <d v="2022-01-29T00:00:00"/>
    <x v="2"/>
    <n v="1"/>
    <n v="7"/>
    <s v="Saturday"/>
    <n v="20220214"/>
    <s v="UPS"/>
    <n v="159"/>
    <n v="53"/>
    <n v="53"/>
    <n v="3"/>
    <n v="0"/>
    <x v="4"/>
    <n v="24"/>
    <n v="18.835525116961144"/>
    <s v="France restauration"/>
    <s v="Carine Schmitt"/>
    <s v="44000"/>
    <x v="0"/>
    <s v="France"/>
    <x v="2"/>
  </r>
  <r>
    <n v="10860"/>
    <s v="FRANR"/>
    <n v="76"/>
    <n v="3"/>
    <d v="2022-01-29T00:00:00"/>
    <x v="2"/>
    <n v="1"/>
    <n v="7"/>
    <s v="Saturday"/>
    <n v="20220217"/>
    <s v="UPS"/>
    <n v="360"/>
    <n v="18"/>
    <n v="18"/>
    <n v="20"/>
    <n v="0"/>
    <x v="38"/>
    <n v="23"/>
    <n v="11.35067307451974"/>
    <s v="France restauration"/>
    <s v="Carine Schmitt"/>
    <s v="44000"/>
    <x v="0"/>
    <s v="France"/>
    <x v="6"/>
  </r>
  <r>
    <n v="10861"/>
    <s v="WHITC"/>
    <n v="17"/>
    <n v="4"/>
    <d v="2022-01-30T00:00:00"/>
    <x v="2"/>
    <n v="1"/>
    <n v="1"/>
    <s v="Sunday"/>
    <n v="20220217"/>
    <s v="DHL"/>
    <n v="1638"/>
    <n v="39"/>
    <n v="39"/>
    <n v="42"/>
    <n v="0"/>
    <x v="35"/>
    <n v="7"/>
    <n v="24.774912809223483"/>
    <s v="White Clover Markets"/>
    <s v="Karl Jablonski"/>
    <s v="98128"/>
    <x v="1"/>
    <s v="USA"/>
    <x v="7"/>
  </r>
  <r>
    <n v="10861"/>
    <s v="WHITC"/>
    <n v="18"/>
    <n v="4"/>
    <d v="2022-01-30T00:00:00"/>
    <x v="2"/>
    <n v="1"/>
    <n v="1"/>
    <s v="Sunday"/>
    <n v="20220217"/>
    <s v="DHL"/>
    <n v="1250"/>
    <n v="62.5"/>
    <n v="62.5"/>
    <n v="20"/>
    <n v="0"/>
    <x v="59"/>
    <n v="7"/>
    <n v="20.144415838276313"/>
    <s v="White Clover Markets"/>
    <s v="Karl Jablonski"/>
    <s v="98128"/>
    <x v="1"/>
    <s v="USA"/>
    <x v="3"/>
  </r>
  <r>
    <n v="10861"/>
    <s v="WHITC"/>
    <n v="21"/>
    <n v="4"/>
    <d v="2022-01-30T00:00:00"/>
    <x v="2"/>
    <n v="1"/>
    <n v="1"/>
    <s v="Sunday"/>
    <n v="20220217"/>
    <s v="DHL"/>
    <n v="400"/>
    <n v="10"/>
    <n v="10"/>
    <n v="40"/>
    <n v="0"/>
    <x v="27"/>
    <n v="8"/>
    <n v="8.5451596278118238"/>
    <s v="White Clover Markets"/>
    <s v="Karl Jablonski"/>
    <s v="98128"/>
    <x v="1"/>
    <s v="USA"/>
    <x v="5"/>
  </r>
  <r>
    <n v="10861"/>
    <s v="WHITC"/>
    <n v="33"/>
    <n v="4"/>
    <d v="2022-01-30T00:00:00"/>
    <x v="2"/>
    <n v="1"/>
    <n v="1"/>
    <s v="Sunday"/>
    <n v="20220217"/>
    <s v="DHL"/>
    <n v="87.5"/>
    <n v="2.5"/>
    <n v="2.5"/>
    <n v="35"/>
    <n v="0"/>
    <x v="10"/>
    <n v="15"/>
    <n v="1.3985746153494198"/>
    <s v="White Clover Markets"/>
    <s v="Karl Jablonski"/>
    <s v="98128"/>
    <x v="1"/>
    <s v="USA"/>
    <x v="0"/>
  </r>
  <r>
    <n v="10861"/>
    <s v="WHITC"/>
    <n v="62"/>
    <n v="4"/>
    <d v="2022-01-30T00:00:00"/>
    <x v="2"/>
    <n v="1"/>
    <n v="1"/>
    <s v="Sunday"/>
    <n v="20220212"/>
    <s v="DHL"/>
    <n v="147.89999999999998"/>
    <n v="49.3"/>
    <n v="49.3"/>
    <n v="3"/>
    <n v="0"/>
    <x v="29"/>
    <n v="29"/>
    <n v="34.868075459270003"/>
    <s v="White Clover Markets"/>
    <s v="Karl Jablonski"/>
    <s v="98128"/>
    <x v="1"/>
    <s v="USA"/>
    <x v="5"/>
  </r>
  <r>
    <n v="10862"/>
    <s v="LEHMS"/>
    <n v="11"/>
    <n v="8"/>
    <d v="2022-01-30T00:00:00"/>
    <x v="2"/>
    <n v="1"/>
    <n v="1"/>
    <s v="Sunday"/>
    <n v="20220212"/>
    <s v="DHL"/>
    <n v="525"/>
    <n v="21"/>
    <n v="21"/>
    <n v="25"/>
    <n v="0"/>
    <x v="0"/>
    <n v="5"/>
    <n v="7.3815383533820462"/>
    <s v="Lehmanns Marktstand"/>
    <s v="Renate Messner"/>
    <s v="60528"/>
    <x v="0"/>
    <s v="Germany"/>
    <x v="0"/>
  </r>
  <r>
    <n v="10862"/>
    <s v="LEHMS"/>
    <n v="52"/>
    <n v="8"/>
    <d v="2022-01-30T00:00:00"/>
    <x v="2"/>
    <n v="1"/>
    <n v="1"/>
    <s v="Sunday"/>
    <n v="20220217"/>
    <s v="DHL"/>
    <n v="56"/>
    <n v="7"/>
    <n v="7"/>
    <n v="8"/>
    <n v="0"/>
    <x v="65"/>
    <n v="24"/>
    <n v="2.7531089859539"/>
    <s v="Lehmanns Marktstand"/>
    <s v="Renate Messner"/>
    <s v="60528"/>
    <x v="0"/>
    <s v="Germany"/>
    <x v="1"/>
  </r>
  <r>
    <n v="10863"/>
    <s v="HILAA"/>
    <n v="1"/>
    <n v="4"/>
    <d v="2022-02-02T00:00:00"/>
    <x v="2"/>
    <n v="2"/>
    <n v="4"/>
    <s v="Wednesday"/>
    <n v="20220217"/>
    <s v="DHL"/>
    <n v="305.99999785423279"/>
    <n v="18"/>
    <n v="15.299999892711639"/>
    <n v="20"/>
    <n v="0.15000000596046451"/>
    <x v="52"/>
    <n v="1"/>
    <n v="9.9412796083453241"/>
    <s v="HILARION-Abastos"/>
    <s v="Carlos Hernández"/>
    <s v="5022"/>
    <x v="1"/>
    <s v="Venezuela"/>
    <x v="6"/>
  </r>
  <r>
    <n v="10863"/>
    <s v="HILAA"/>
    <n v="58"/>
    <n v="4"/>
    <d v="2022-02-02T00:00:00"/>
    <x v="2"/>
    <n v="2"/>
    <n v="4"/>
    <s v="Wednesday"/>
    <n v="20220219"/>
    <s v="DHL"/>
    <n v="135.14999905228615"/>
    <n v="13.25"/>
    <n v="11.262499921023846"/>
    <n v="12"/>
    <n v="0.15000000596046451"/>
    <x v="64"/>
    <n v="27"/>
    <n v="5.9992715692376155"/>
    <s v="HILARION-Abastos"/>
    <s v="Carlos Hernández"/>
    <s v="5022"/>
    <x v="1"/>
    <s v="Venezuela"/>
    <x v="3"/>
  </r>
  <r>
    <n v="10864"/>
    <s v="AROUT"/>
    <n v="35"/>
    <n v="4"/>
    <d v="2022-02-02T00:00:00"/>
    <x v="2"/>
    <n v="2"/>
    <n v="4"/>
    <s v="Wednesday"/>
    <n v="20220219"/>
    <s v="DHL"/>
    <n v="72"/>
    <n v="18"/>
    <n v="18"/>
    <n v="4"/>
    <n v="0"/>
    <x v="31"/>
    <n v="16"/>
    <n v="11.144616765926688"/>
    <s v="Around the Horn"/>
    <s v="Thomas Hardy"/>
    <s v="WA1 1DP"/>
    <x v="0"/>
    <s v="UK"/>
    <x v="6"/>
  </r>
  <r>
    <n v="10864"/>
    <s v="AROUT"/>
    <n v="67"/>
    <n v="4"/>
    <d v="2022-02-02T00:00:00"/>
    <x v="2"/>
    <n v="2"/>
    <n v="4"/>
    <s v="Wednesday"/>
    <n v="20220212"/>
    <s v="DHL"/>
    <n v="210"/>
    <n v="14"/>
    <n v="14"/>
    <n v="15"/>
    <n v="0"/>
    <x v="51"/>
    <n v="16"/>
    <n v="8.0791143090423496"/>
    <s v="Around the Horn"/>
    <s v="Thomas Hardy"/>
    <s v="WA1 1DP"/>
    <x v="0"/>
    <s v="UK"/>
    <x v="6"/>
  </r>
  <r>
    <n v="10865"/>
    <s v="QUICK"/>
    <n v="38"/>
    <n v="2"/>
    <d v="2022-02-02T00:00:00"/>
    <x v="2"/>
    <n v="2"/>
    <n v="4"/>
    <s v="Wednesday"/>
    <n v="20220212"/>
    <s v="DHL Express"/>
    <n v="15019.499988220632"/>
    <n v="263.5"/>
    <n v="250.3249998036772"/>
    <n v="60"/>
    <n v="5.000000074505806E-2"/>
    <x v="67"/>
    <n v="18"/>
    <n v="194.17724636053271"/>
    <s v="QUICK-Stop"/>
    <s v="Horst Kloss"/>
    <s v="01307"/>
    <x v="0"/>
    <s v="Germany"/>
    <x v="6"/>
  </r>
  <r>
    <n v="10865"/>
    <s v="QUICK"/>
    <n v="39"/>
    <n v="2"/>
    <d v="2022-02-02T00:00:00"/>
    <x v="2"/>
    <n v="2"/>
    <n v="4"/>
    <s v="Wednesday"/>
    <n v="20220212"/>
    <s v="DHL Express"/>
    <n v="1367.9999989271164"/>
    <n v="18"/>
    <n v="17.099999986588955"/>
    <n v="80"/>
    <n v="5.000000074505806E-2"/>
    <x v="13"/>
    <n v="18"/>
    <n v="13.522215154598831"/>
    <s v="QUICK-Stop"/>
    <s v="Horst Kloss"/>
    <s v="01307"/>
    <x v="0"/>
    <s v="Germany"/>
    <x v="6"/>
  </r>
  <r>
    <n v="10866"/>
    <s v="BERGS"/>
    <n v="2"/>
    <n v="5"/>
    <d v="2022-02-03T00:00:00"/>
    <x v="2"/>
    <n v="2"/>
    <n v="5"/>
    <s v="Thursday"/>
    <n v="20220212"/>
    <s v="DHL Express"/>
    <n v="299.25"/>
    <n v="19"/>
    <n v="14.25"/>
    <n v="21"/>
    <n v="0.25"/>
    <x v="18"/>
    <n v="1"/>
    <n v="9.9064127385757743"/>
    <s v="Berglunds snabbköp"/>
    <s v="Christina Berglund"/>
    <s v="S-958 22"/>
    <x v="0"/>
    <s v="Sweden"/>
    <x v="6"/>
  </r>
  <r>
    <n v="10866"/>
    <s v="BERGS"/>
    <n v="24"/>
    <n v="5"/>
    <d v="2022-02-03T00:00:00"/>
    <x v="2"/>
    <n v="2"/>
    <n v="5"/>
    <s v="Thursday"/>
    <n v="20220212"/>
    <s v="DHL Express"/>
    <n v="20.25"/>
    <n v="4.5"/>
    <n v="3.375"/>
    <n v="6"/>
    <n v="0.25"/>
    <x v="15"/>
    <n v="10"/>
    <n v="2.1230577042655105"/>
    <s v="Berglunds snabbköp"/>
    <s v="Christina Berglund"/>
    <s v="S-958 22"/>
    <x v="0"/>
    <s v="Sweden"/>
    <x v="6"/>
  </r>
  <r>
    <n v="10866"/>
    <s v="BERGS"/>
    <n v="30"/>
    <n v="5"/>
    <d v="2022-02-03T00:00:00"/>
    <x v="2"/>
    <n v="2"/>
    <n v="5"/>
    <s v="Thursday"/>
    <n v="20220211"/>
    <s v="DHL Express"/>
    <n v="776.7"/>
    <n v="25.89"/>
    <n v="19.4175"/>
    <n v="40"/>
    <n v="0.25"/>
    <x v="34"/>
    <n v="13"/>
    <n v="15.141134761320492"/>
    <s v="Berglunds snabbköp"/>
    <s v="Christina Berglund"/>
    <s v="S-958 22"/>
    <x v="0"/>
    <s v="Sweden"/>
    <x v="3"/>
  </r>
  <r>
    <n v="10867"/>
    <s v="LONEP"/>
    <n v="53"/>
    <n v="6"/>
    <d v="2022-02-03T00:00:00"/>
    <x v="2"/>
    <n v="2"/>
    <n v="5"/>
    <s v="Thursday"/>
    <n v="20220223"/>
    <s v="DHL Express"/>
    <n v="98.399999999999991"/>
    <n v="32.799999999999997"/>
    <n v="32.799999999999997"/>
    <n v="3"/>
    <n v="0"/>
    <x v="22"/>
    <n v="24"/>
    <n v="11.283141843590998"/>
    <s v="Lonesome Pine Restaurant"/>
    <s v="Fran Wilson"/>
    <s v="97219"/>
    <x v="1"/>
    <s v="USA"/>
    <x v="7"/>
  </r>
  <r>
    <n v="10868"/>
    <s v="QUEEN"/>
    <n v="26"/>
    <n v="7"/>
    <d v="2022-02-04T00:00:00"/>
    <x v="2"/>
    <n v="2"/>
    <n v="6"/>
    <s v="Friday"/>
    <n v="20220223"/>
    <s v="DHL"/>
    <n v="624.6"/>
    <n v="31.23"/>
    <n v="31.23"/>
    <n v="20"/>
    <n v="0"/>
    <x v="68"/>
    <n v="11"/>
    <n v="12.929370209027901"/>
    <s v="Queen Cozinha"/>
    <s v="Lúcia Carvalho"/>
    <s v="05487-020"/>
    <x v="1"/>
    <s v="Brazil"/>
    <x v="5"/>
  </r>
  <r>
    <n v="10868"/>
    <s v="QUEEN"/>
    <n v="35"/>
    <n v="7"/>
    <d v="2022-02-04T00:00:00"/>
    <x v="2"/>
    <n v="2"/>
    <n v="6"/>
    <s v="Friday"/>
    <n v="20220223"/>
    <s v="DHL"/>
    <n v="540"/>
    <n v="18"/>
    <n v="18"/>
    <n v="30"/>
    <n v="0"/>
    <x v="31"/>
    <n v="16"/>
    <n v="11.144616765926688"/>
    <s v="Queen Cozinha"/>
    <s v="Lúcia Carvalho"/>
    <s v="05487-020"/>
    <x v="1"/>
    <s v="Brazil"/>
    <x v="6"/>
  </r>
  <r>
    <n v="10868"/>
    <s v="QUEEN"/>
    <n v="49"/>
    <n v="7"/>
    <d v="2022-02-04T00:00:00"/>
    <x v="2"/>
    <n v="2"/>
    <n v="6"/>
    <s v="Friday"/>
    <n v="20220219"/>
    <s v="DHL"/>
    <n v="755.99999874830246"/>
    <n v="20"/>
    <n v="17.999999970197678"/>
    <n v="42"/>
    <n v="0.10000000149011611"/>
    <x v="14"/>
    <n v="23"/>
    <n v="12.545683485741497"/>
    <s v="Queen Cozinha"/>
    <s v="Lúcia Carvalho"/>
    <s v="05487-020"/>
    <x v="1"/>
    <s v="Brazil"/>
    <x v="5"/>
  </r>
  <r>
    <n v="10869"/>
    <s v="SEVES"/>
    <n v="1"/>
    <n v="5"/>
    <d v="2022-02-04T00:00:00"/>
    <x v="2"/>
    <n v="2"/>
    <n v="6"/>
    <s v="Friday"/>
    <n v="20220219"/>
    <s v="DHL Express"/>
    <n v="720"/>
    <n v="18"/>
    <n v="18"/>
    <n v="40"/>
    <n v="0"/>
    <x v="52"/>
    <n v="1"/>
    <n v="9.9412796083453241"/>
    <s v="Seven Seas Imports"/>
    <s v="Hari Kumar"/>
    <s v="OX15 4NB"/>
    <x v="0"/>
    <s v="UK"/>
    <x v="6"/>
  </r>
  <r>
    <n v="10869"/>
    <s v="SEVES"/>
    <n v="11"/>
    <n v="5"/>
    <d v="2022-02-04T00:00:00"/>
    <x v="2"/>
    <n v="2"/>
    <n v="6"/>
    <s v="Friday"/>
    <n v="20220219"/>
    <s v="DHL Express"/>
    <n v="210"/>
    <n v="21"/>
    <n v="21"/>
    <n v="10"/>
    <n v="0"/>
    <x v="0"/>
    <n v="5"/>
    <n v="7.3815383533820462"/>
    <s v="Seven Seas Imports"/>
    <s v="Hari Kumar"/>
    <s v="OX15 4NB"/>
    <x v="0"/>
    <s v="UK"/>
    <x v="0"/>
  </r>
  <r>
    <n v="10869"/>
    <s v="SEVES"/>
    <n v="23"/>
    <n v="5"/>
    <d v="2022-02-04T00:00:00"/>
    <x v="2"/>
    <n v="2"/>
    <n v="6"/>
    <s v="Friday"/>
    <n v="20220219"/>
    <s v="DHL Express"/>
    <n v="450"/>
    <n v="9"/>
    <n v="9"/>
    <n v="50"/>
    <n v="0"/>
    <x v="70"/>
    <n v="9"/>
    <n v="5.2140991742329925"/>
    <s v="Seven Seas Imports"/>
    <s v="Hari Kumar"/>
    <s v="OX15 4NB"/>
    <x v="0"/>
    <s v="UK"/>
    <x v="1"/>
  </r>
  <r>
    <n v="10869"/>
    <s v="SEVES"/>
    <n v="68"/>
    <n v="5"/>
    <d v="2022-02-04T00:00:00"/>
    <x v="2"/>
    <n v="2"/>
    <n v="6"/>
    <s v="Friday"/>
    <n v="20220213"/>
    <s v="DHL Express"/>
    <n v="250"/>
    <n v="12.5"/>
    <n v="12.5"/>
    <n v="20"/>
    <n v="0"/>
    <x v="56"/>
    <n v="8"/>
    <n v="9.881917469522989"/>
    <s v="Seven Seas Imports"/>
    <s v="Hari Kumar"/>
    <s v="OX15 4NB"/>
    <x v="0"/>
    <s v="UK"/>
    <x v="5"/>
  </r>
  <r>
    <n v="10870"/>
    <s v="WOLZA"/>
    <n v="35"/>
    <n v="5"/>
    <d v="2022-02-04T00:00:00"/>
    <x v="2"/>
    <n v="2"/>
    <n v="6"/>
    <s v="Friday"/>
    <n v="20220213"/>
    <s v="UPS"/>
    <n v="54"/>
    <n v="18"/>
    <n v="18"/>
    <n v="3"/>
    <n v="0"/>
    <x v="31"/>
    <n v="16"/>
    <n v="11.144616765926688"/>
    <s v="Wolski  Zajazd"/>
    <s v="Zbyszek Piestrzeniewicz"/>
    <s v="01-012"/>
    <x v="0"/>
    <s v="Poland"/>
    <x v="6"/>
  </r>
  <r>
    <n v="10870"/>
    <s v="WOLZA"/>
    <n v="51"/>
    <n v="5"/>
    <d v="2022-02-04T00:00:00"/>
    <x v="2"/>
    <n v="2"/>
    <n v="6"/>
    <s v="Friday"/>
    <n v="20220210"/>
    <s v="UPS"/>
    <n v="106"/>
    <n v="53"/>
    <n v="53"/>
    <n v="2"/>
    <n v="0"/>
    <x v="4"/>
    <n v="24"/>
    <n v="18.835525116961144"/>
    <s v="Wolski  Zajazd"/>
    <s v="Zbyszek Piestrzeniewicz"/>
    <s v="01-012"/>
    <x v="0"/>
    <s v="Poland"/>
    <x v="2"/>
  </r>
  <r>
    <n v="10871"/>
    <s v="BONAP"/>
    <n v="6"/>
    <n v="9"/>
    <d v="2022-02-05T00:00:00"/>
    <x v="2"/>
    <n v="2"/>
    <n v="7"/>
    <s v="Saturday"/>
    <n v="20220210"/>
    <s v="DHL"/>
    <n v="1187.4999990686774"/>
    <n v="25"/>
    <n v="23.749999981373549"/>
    <n v="50"/>
    <n v="5.000000074505806E-2"/>
    <x v="63"/>
    <n v="3"/>
    <n v="17.141683844381447"/>
    <s v="Bon app'"/>
    <s v="Laurence Lebihan"/>
    <s v="13008"/>
    <x v="0"/>
    <s v="France"/>
    <x v="4"/>
  </r>
  <r>
    <n v="10871"/>
    <s v="BONAP"/>
    <n v="16"/>
    <n v="9"/>
    <d v="2022-02-05T00:00:00"/>
    <x v="2"/>
    <n v="2"/>
    <n v="7"/>
    <s v="Saturday"/>
    <n v="20220210"/>
    <s v="DHL"/>
    <n v="198.92999984398483"/>
    <n v="17.45"/>
    <n v="16.577499986998735"/>
    <n v="12"/>
    <n v="5.000000074505806E-2"/>
    <x v="19"/>
    <n v="7"/>
    <n v="12.75283918323947"/>
    <s v="Bon app'"/>
    <s v="Laurence Lebihan"/>
    <s v="13008"/>
    <x v="0"/>
    <s v="France"/>
    <x v="5"/>
  </r>
  <r>
    <n v="10871"/>
    <s v="BONAP"/>
    <n v="17"/>
    <n v="9"/>
    <d v="2022-02-05T00:00:00"/>
    <x v="2"/>
    <n v="2"/>
    <n v="7"/>
    <s v="Saturday"/>
    <n v="20220219"/>
    <s v="DHL"/>
    <n v="592.79999953508377"/>
    <n v="39"/>
    <n v="37.049999970942736"/>
    <n v="16"/>
    <n v="5.000000074505806E-2"/>
    <x v="35"/>
    <n v="7"/>
    <n v="24.774912809223483"/>
    <s v="Bon app'"/>
    <s v="Laurence Lebihan"/>
    <s v="13008"/>
    <x v="0"/>
    <s v="France"/>
    <x v="7"/>
  </r>
  <r>
    <n v="10872"/>
    <s v="GODOS"/>
    <n v="55"/>
    <n v="5"/>
    <d v="2022-02-05T00:00:00"/>
    <x v="2"/>
    <n v="2"/>
    <n v="7"/>
    <s v="Saturday"/>
    <n v="20220219"/>
    <s v="DHL"/>
    <n v="227.99999982118607"/>
    <n v="24"/>
    <n v="22.799999982118607"/>
    <n v="10"/>
    <n v="5.000000074505806E-2"/>
    <x v="16"/>
    <n v="25"/>
    <n v="18.144678468561601"/>
    <s v="Godos Cocina Típica"/>
    <s v="José Pedro Freyre"/>
    <s v="41101"/>
    <x v="0"/>
    <s v="Spain"/>
    <x v="7"/>
  </r>
  <r>
    <n v="10872"/>
    <s v="GODOS"/>
    <n v="62"/>
    <n v="5"/>
    <d v="2022-02-05T00:00:00"/>
    <x v="2"/>
    <n v="2"/>
    <n v="7"/>
    <s v="Saturday"/>
    <n v="20220219"/>
    <s v="DHL"/>
    <n v="936.69999926537275"/>
    <n v="49.3"/>
    <n v="46.834999963268636"/>
    <n v="20"/>
    <n v="5.000000074505806E-2"/>
    <x v="29"/>
    <n v="29"/>
    <n v="34.868075459270003"/>
    <s v="Godos Cocina Típica"/>
    <s v="José Pedro Freyre"/>
    <s v="41101"/>
    <x v="0"/>
    <s v="Spain"/>
    <x v="5"/>
  </r>
  <r>
    <n v="10872"/>
    <s v="GODOS"/>
    <n v="64"/>
    <n v="5"/>
    <d v="2022-02-05T00:00:00"/>
    <x v="2"/>
    <n v="2"/>
    <n v="7"/>
    <s v="Saturday"/>
    <n v="20220219"/>
    <s v="DHL"/>
    <n v="473.81249962840229"/>
    <n v="33.25"/>
    <n v="31.58749997522682"/>
    <n v="15"/>
    <n v="5.000000074505806E-2"/>
    <x v="58"/>
    <n v="12"/>
    <n v="21.348702933885775"/>
    <s v="Godos Cocina Típica"/>
    <s v="José Pedro Freyre"/>
    <s v="41101"/>
    <x v="0"/>
    <s v="Spain"/>
    <x v="1"/>
  </r>
  <r>
    <n v="10872"/>
    <s v="GODOS"/>
    <n v="65"/>
    <n v="5"/>
    <d v="2022-02-05T00:00:00"/>
    <x v="2"/>
    <n v="2"/>
    <n v="7"/>
    <s v="Saturday"/>
    <n v="20220219"/>
    <s v="DHL"/>
    <n v="419.94749967064712"/>
    <n v="21.05"/>
    <n v="19.99749998431653"/>
    <n v="21"/>
    <n v="5.000000074505806E-2"/>
    <x v="6"/>
    <n v="2"/>
    <n v="12.356901002694999"/>
    <s v="Godos Cocina Típica"/>
    <s v="José Pedro Freyre"/>
    <s v="41101"/>
    <x v="0"/>
    <s v="Spain"/>
    <x v="4"/>
  </r>
  <r>
    <n v="10873"/>
    <s v="WILMK"/>
    <n v="21"/>
    <n v="4"/>
    <d v="2022-02-06T00:00:00"/>
    <x v="2"/>
    <n v="2"/>
    <n v="1"/>
    <s v="Sunday"/>
    <n v="20220219"/>
    <s v="DHL Express"/>
    <n v="200"/>
    <n v="10"/>
    <n v="10"/>
    <n v="20"/>
    <n v="0"/>
    <x v="27"/>
    <n v="8"/>
    <n v="8.5451596278118238"/>
    <s v="Wilman Kala"/>
    <s v="Matti Karttunen"/>
    <s v="21240"/>
    <x v="0"/>
    <s v="Finland"/>
    <x v="5"/>
  </r>
  <r>
    <n v="10873"/>
    <s v="WILMK"/>
    <n v="28"/>
    <n v="4"/>
    <d v="2022-02-06T00:00:00"/>
    <x v="2"/>
    <n v="2"/>
    <n v="1"/>
    <s v="Sunday"/>
    <n v="20220211"/>
    <s v="DHL Express"/>
    <n v="136.80000000000001"/>
    <n v="45.6"/>
    <n v="45.6"/>
    <n v="3"/>
    <n v="0"/>
    <x v="44"/>
    <n v="12"/>
    <n v="23.763027335506571"/>
    <s v="Wilman Kala"/>
    <s v="Matti Karttunen"/>
    <s v="21240"/>
    <x v="0"/>
    <s v="Finland"/>
    <x v="2"/>
  </r>
  <r>
    <n v="10874"/>
    <s v="GODOS"/>
    <n v="10"/>
    <n v="5"/>
    <d v="2022-02-06T00:00:00"/>
    <x v="2"/>
    <n v="2"/>
    <n v="1"/>
    <s v="Sunday"/>
    <n v="20220303"/>
    <s v="DHL"/>
    <n v="310"/>
    <n v="31"/>
    <n v="31"/>
    <n v="10"/>
    <n v="0"/>
    <x v="41"/>
    <n v="4"/>
    <n v="11.047328272500083"/>
    <s v="Godos Cocina Típica"/>
    <s v="José Pedro Freyre"/>
    <s v="41101"/>
    <x v="0"/>
    <s v="Spain"/>
    <x v="3"/>
  </r>
  <r>
    <n v="10875"/>
    <s v="BERGS"/>
    <n v="19"/>
    <n v="4"/>
    <d v="2022-02-06T00:00:00"/>
    <x v="2"/>
    <n v="2"/>
    <n v="1"/>
    <s v="Sunday"/>
    <n v="20220303"/>
    <s v="DHL"/>
    <n v="229.99999999999997"/>
    <n v="9.1999999999999993"/>
    <n v="9.1999999999999993"/>
    <n v="25"/>
    <n v="0"/>
    <x v="49"/>
    <n v="8"/>
    <n v="7.994614939930428"/>
    <s v="Berglunds snabbköp"/>
    <s v="Christina Berglund"/>
    <s v="S-958 22"/>
    <x v="0"/>
    <s v="Sweden"/>
    <x v="5"/>
  </r>
  <r>
    <n v="10875"/>
    <s v="BERGS"/>
    <n v="47"/>
    <n v="4"/>
    <d v="2022-02-06T00:00:00"/>
    <x v="2"/>
    <n v="2"/>
    <n v="1"/>
    <s v="Sunday"/>
    <n v="20220303"/>
    <s v="DHL"/>
    <n v="179.54999970272183"/>
    <n v="9.5"/>
    <n v="8.5499999858438969"/>
    <n v="21"/>
    <n v="0.10000000149011611"/>
    <x v="69"/>
    <n v="22"/>
    <n v="6.92246398648025"/>
    <s v="Berglunds snabbköp"/>
    <s v="Christina Berglund"/>
    <s v="S-958 22"/>
    <x v="0"/>
    <s v="Sweden"/>
    <x v="5"/>
  </r>
  <r>
    <n v="10875"/>
    <s v="BERGS"/>
    <n v="49"/>
    <n v="4"/>
    <d v="2022-02-06T00:00:00"/>
    <x v="2"/>
    <n v="2"/>
    <n v="1"/>
    <s v="Sunday"/>
    <n v="20220212"/>
    <s v="DHL"/>
    <n v="300"/>
    <n v="20"/>
    <n v="20"/>
    <n v="15"/>
    <n v="0"/>
    <x v="14"/>
    <n v="23"/>
    <n v="12.545683485741497"/>
    <s v="Berglunds snabbköp"/>
    <s v="Christina Berglund"/>
    <s v="S-958 22"/>
    <x v="0"/>
    <s v="Sweden"/>
    <x v="5"/>
  </r>
  <r>
    <n v="10876"/>
    <s v="BONAP"/>
    <n v="46"/>
    <n v="7"/>
    <d v="2022-02-09T00:00:00"/>
    <x v="2"/>
    <n v="2"/>
    <n v="4"/>
    <s v="Wednesday"/>
    <n v="20220212"/>
    <s v="UPS"/>
    <n v="252"/>
    <n v="12"/>
    <n v="12"/>
    <n v="21"/>
    <n v="0"/>
    <x v="54"/>
    <n v="21"/>
    <n v="5.504627786254181"/>
    <s v="Bon app'"/>
    <s v="Laurence Lebihan"/>
    <s v="13008"/>
    <x v="0"/>
    <s v="France"/>
    <x v="3"/>
  </r>
  <r>
    <n v="10876"/>
    <s v="BONAP"/>
    <n v="64"/>
    <n v="7"/>
    <d v="2022-02-09T00:00:00"/>
    <x v="2"/>
    <n v="2"/>
    <n v="4"/>
    <s v="Wednesday"/>
    <n v="20220219"/>
    <s v="UPS"/>
    <n v="665"/>
    <n v="33.25"/>
    <n v="33.25"/>
    <n v="20"/>
    <n v="0"/>
    <x v="58"/>
    <n v="12"/>
    <n v="21.348702933885775"/>
    <s v="Bon app'"/>
    <s v="Laurence Lebihan"/>
    <s v="13008"/>
    <x v="0"/>
    <s v="France"/>
    <x v="1"/>
  </r>
  <r>
    <n v="10877"/>
    <s v="RICAR"/>
    <n v="16"/>
    <n v="1"/>
    <d v="2022-02-09T00:00:00"/>
    <x v="2"/>
    <n v="2"/>
    <n v="4"/>
    <s v="Wednesday"/>
    <n v="20220219"/>
    <s v="DHL Express"/>
    <n v="392.62499999999994"/>
    <n v="17.45"/>
    <n v="13.087499999999999"/>
    <n v="30"/>
    <n v="0.25"/>
    <x v="19"/>
    <n v="7"/>
    <n v="12.75283918323947"/>
    <s v="Ricardo Adocicados"/>
    <s v="Janete Limeira"/>
    <s v="02389-890"/>
    <x v="1"/>
    <s v="Brazil"/>
    <x v="5"/>
  </r>
  <r>
    <n v="10877"/>
    <s v="RICAR"/>
    <n v="18"/>
    <n v="1"/>
    <d v="2022-02-09T00:00:00"/>
    <x v="2"/>
    <n v="2"/>
    <n v="4"/>
    <s v="Wednesday"/>
    <n v="20220212"/>
    <s v="DHL Express"/>
    <n v="1562.5"/>
    <n v="62.5"/>
    <n v="62.5"/>
    <n v="25"/>
    <n v="0"/>
    <x v="59"/>
    <n v="7"/>
    <n v="20.144415838276313"/>
    <s v="Ricardo Adocicados"/>
    <s v="Janete Limeira"/>
    <s v="02389-890"/>
    <x v="1"/>
    <s v="Brazil"/>
    <x v="3"/>
  </r>
  <r>
    <n v="10878"/>
    <s v="QUICK"/>
    <n v="20"/>
    <n v="4"/>
    <d v="2022-02-10T00:00:00"/>
    <x v="2"/>
    <n v="2"/>
    <n v="5"/>
    <s v="Thursday"/>
    <n v="20220212"/>
    <s v="DHL Express"/>
    <n v="1538.9999987930059"/>
    <n v="81"/>
    <n v="76.949999939650297"/>
    <n v="20"/>
    <n v="5.000000074505806E-2"/>
    <x v="9"/>
    <n v="8"/>
    <n v="57.815472307491099"/>
    <s v="QUICK-Stop"/>
    <s v="Horst Kloss"/>
    <s v="01307"/>
    <x v="0"/>
    <s v="Germany"/>
    <x v="5"/>
  </r>
  <r>
    <n v="10879"/>
    <s v="WILMK"/>
    <n v="40"/>
    <n v="3"/>
    <d v="2022-02-10T00:00:00"/>
    <x v="2"/>
    <n v="2"/>
    <n v="5"/>
    <s v="Thursday"/>
    <n v="20220212"/>
    <s v="UPS"/>
    <n v="220.79999999999998"/>
    <n v="18.399999999999999"/>
    <n v="18.399999999999999"/>
    <n v="12"/>
    <n v="0"/>
    <x v="37"/>
    <n v="19"/>
    <n v="11.939905659925371"/>
    <s v="Wilman Kala"/>
    <s v="Matti Karttunen"/>
    <s v="21240"/>
    <x v="0"/>
    <s v="Finland"/>
    <x v="3"/>
  </r>
  <r>
    <n v="10879"/>
    <s v="WILMK"/>
    <n v="65"/>
    <n v="3"/>
    <d v="2022-02-10T00:00:00"/>
    <x v="2"/>
    <n v="2"/>
    <n v="5"/>
    <s v="Thursday"/>
    <n v="20220212"/>
    <s v="UPS"/>
    <n v="210.5"/>
    <n v="21.05"/>
    <n v="21.05"/>
    <n v="10"/>
    <n v="0"/>
    <x v="6"/>
    <n v="2"/>
    <n v="12.356901002694999"/>
    <s v="Wilman Kala"/>
    <s v="Matti Karttunen"/>
    <s v="21240"/>
    <x v="0"/>
    <s v="Finland"/>
    <x v="4"/>
  </r>
  <r>
    <n v="10879"/>
    <s v="WILMK"/>
    <n v="76"/>
    <n v="3"/>
    <d v="2022-02-10T00:00:00"/>
    <x v="2"/>
    <n v="2"/>
    <n v="5"/>
    <s v="Thursday"/>
    <n v="20220218"/>
    <s v="UPS"/>
    <n v="180"/>
    <n v="18"/>
    <n v="18"/>
    <n v="10"/>
    <n v="0"/>
    <x v="38"/>
    <n v="23"/>
    <n v="11.35067307451974"/>
    <s v="Wilman Kala"/>
    <s v="Matti Karttunen"/>
    <s v="21240"/>
    <x v="0"/>
    <s v="Finland"/>
    <x v="6"/>
  </r>
  <r>
    <n v="10880"/>
    <s v="FOLKO"/>
    <n v="23"/>
    <n v="7"/>
    <d v="2022-02-10T00:00:00"/>
    <x v="2"/>
    <n v="2"/>
    <n v="5"/>
    <s v="Thursday"/>
    <n v="20220218"/>
    <s v="DHL Express"/>
    <n v="215.9999991953373"/>
    <n v="9"/>
    <n v="7.1999999731779099"/>
    <n v="30"/>
    <n v="0.20000000298023221"/>
    <x v="70"/>
    <n v="9"/>
    <n v="5.2140991742329925"/>
    <s v="Folk och fä HB"/>
    <s v="Maria Larsson"/>
    <s v="S-844 67"/>
    <x v="0"/>
    <s v="Sweden"/>
    <x v="1"/>
  </r>
  <r>
    <n v="10880"/>
    <s v="FOLKO"/>
    <n v="61"/>
    <n v="7"/>
    <d v="2022-02-10T00:00:00"/>
    <x v="2"/>
    <n v="2"/>
    <n v="5"/>
    <s v="Thursday"/>
    <n v="20220218"/>
    <s v="DHL Express"/>
    <n v="683.99999745190144"/>
    <n v="28.5"/>
    <n v="22.799999915063381"/>
    <n v="30"/>
    <n v="0.20000000298023221"/>
    <x v="75"/>
    <n v="29"/>
    <n v="10.457549197381082"/>
    <s v="Folk och fä HB"/>
    <s v="Maria Larsson"/>
    <s v="S-844 67"/>
    <x v="0"/>
    <s v="Sweden"/>
    <x v="4"/>
  </r>
  <r>
    <n v="10880"/>
    <s v="FOLKO"/>
    <n v="70"/>
    <n v="7"/>
    <d v="2022-02-10T00:00:00"/>
    <x v="2"/>
    <n v="2"/>
    <n v="5"/>
    <s v="Thursday"/>
    <n v="20220218"/>
    <s v="DHL Express"/>
    <n v="599.99999776482582"/>
    <n v="15"/>
    <n v="11.999999955296516"/>
    <n v="50"/>
    <n v="0.20000000298023221"/>
    <x v="30"/>
    <n v="7"/>
    <n v="4.3219663299234155"/>
    <s v="Folk och fä HB"/>
    <s v="Maria Larsson"/>
    <s v="S-844 67"/>
    <x v="0"/>
    <s v="Sweden"/>
    <x v="6"/>
  </r>
  <r>
    <n v="10881"/>
    <s v="CACTU"/>
    <n v="73"/>
    <n v="4"/>
    <d v="2022-02-11T00:00:00"/>
    <x v="2"/>
    <n v="2"/>
    <n v="6"/>
    <s v="Friday"/>
    <n v="20220220"/>
    <s v="DHL Express"/>
    <n v="150"/>
    <n v="15"/>
    <n v="15"/>
    <n v="10"/>
    <n v="0"/>
    <x v="47"/>
    <n v="17"/>
    <n v="4.6045134272414314"/>
    <s v="Cactus Comidas para llevar"/>
    <s v="Patricio Simpson"/>
    <s v="1010"/>
    <x v="1"/>
    <n v="0"/>
    <x v="3"/>
  </r>
  <r>
    <n v="10882"/>
    <s v="SAVEA"/>
    <n v="42"/>
    <n v="4"/>
    <d v="2022-02-11T00:00:00"/>
    <x v="2"/>
    <n v="2"/>
    <n v="6"/>
    <s v="Friday"/>
    <n v="20220220"/>
    <s v="UPS"/>
    <n v="350"/>
    <n v="14"/>
    <n v="14"/>
    <n v="25"/>
    <n v="0"/>
    <x v="1"/>
    <n v="20"/>
    <n v="10.762412487567216"/>
    <s v="Save-a-lot Markets"/>
    <s v="Jose Pavarotti"/>
    <s v="83720"/>
    <x v="1"/>
    <s v="USA"/>
    <x v="1"/>
  </r>
  <r>
    <n v="10882"/>
    <s v="SAVEA"/>
    <n v="49"/>
    <n v="4"/>
    <d v="2022-02-11T00:00:00"/>
    <x v="2"/>
    <n v="2"/>
    <n v="6"/>
    <s v="Friday"/>
    <n v="20220220"/>
    <s v="UPS"/>
    <n v="339.99999761581421"/>
    <n v="20"/>
    <n v="16.99999988079071"/>
    <n v="20"/>
    <n v="0.15000000596046451"/>
    <x v="14"/>
    <n v="23"/>
    <n v="12.545683485741497"/>
    <s v="Save-a-lot Markets"/>
    <s v="Jose Pavarotti"/>
    <s v="83720"/>
    <x v="1"/>
    <s v="USA"/>
    <x v="5"/>
  </r>
  <r>
    <n v="10882"/>
    <s v="SAVEA"/>
    <n v="54"/>
    <n v="4"/>
    <d v="2022-02-11T00:00:00"/>
    <x v="2"/>
    <n v="2"/>
    <n v="6"/>
    <s v="Friday"/>
    <n v="20220220"/>
    <s v="UPS"/>
    <n v="202.63999857902527"/>
    <n v="7.45"/>
    <n v="6.3324999555945398"/>
    <n v="32"/>
    <n v="0.15000000596046451"/>
    <x v="55"/>
    <n v="25"/>
    <n v="5.7031720626915998"/>
    <s v="Save-a-lot Markets"/>
    <s v="Jose Pavarotti"/>
    <s v="83720"/>
    <x v="1"/>
    <s v="USA"/>
    <x v="7"/>
  </r>
  <r>
    <n v="10883"/>
    <s v="LONEP"/>
    <n v="24"/>
    <n v="8"/>
    <d v="2022-02-12T00:00:00"/>
    <x v="2"/>
    <n v="2"/>
    <n v="7"/>
    <s v="Saturday"/>
    <n v="20220213"/>
    <s v="UPS"/>
    <n v="36"/>
    <n v="4.5"/>
    <n v="4.5"/>
    <n v="8"/>
    <n v="0"/>
    <x v="15"/>
    <n v="10"/>
    <n v="2.1230577042655105"/>
    <s v="Lonesome Pine Restaurant"/>
    <s v="Fran Wilson"/>
    <s v="97219"/>
    <x v="1"/>
    <s v="USA"/>
    <x v="6"/>
  </r>
  <r>
    <n v="10884"/>
    <s v="LETSS"/>
    <n v="21"/>
    <n v="4"/>
    <d v="2022-02-12T00:00:00"/>
    <x v="2"/>
    <n v="2"/>
    <n v="7"/>
    <s v="Saturday"/>
    <n v="20220213"/>
    <s v="DHL"/>
    <n v="379.99999970197678"/>
    <n v="10"/>
    <n v="9.4999999925494194"/>
    <n v="40"/>
    <n v="5.000000074505806E-2"/>
    <x v="27"/>
    <n v="8"/>
    <n v="8.5451596278118238"/>
    <s v="Let's Stop N Shop"/>
    <s v="Jaime Yorres"/>
    <s v="94117"/>
    <x v="1"/>
    <s v="USA"/>
    <x v="5"/>
  </r>
  <r>
    <n v="10884"/>
    <s v="LETSS"/>
    <n v="56"/>
    <n v="4"/>
    <d v="2022-02-12T00:00:00"/>
    <x v="2"/>
    <n v="2"/>
    <n v="7"/>
    <s v="Saturday"/>
    <n v="20220213"/>
    <s v="DHL"/>
    <n v="758.09999940544367"/>
    <n v="38"/>
    <n v="36.099999971687794"/>
    <n v="21"/>
    <n v="5.000000074505806E-2"/>
    <x v="33"/>
    <n v="26"/>
    <n v="12.985049050340091"/>
    <s v="Let's Stop N Shop"/>
    <s v="Jaime Yorres"/>
    <s v="94117"/>
    <x v="1"/>
    <s v="USA"/>
    <x v="1"/>
  </r>
  <r>
    <n v="10884"/>
    <s v="LETSS"/>
    <n v="65"/>
    <n v="4"/>
    <d v="2022-02-12T00:00:00"/>
    <x v="2"/>
    <n v="2"/>
    <n v="7"/>
    <s v="Saturday"/>
    <n v="20220218"/>
    <s v="DHL"/>
    <n v="239.96999981179835"/>
    <n v="21.05"/>
    <n v="19.99749998431653"/>
    <n v="12"/>
    <n v="5.000000074505806E-2"/>
    <x v="6"/>
    <n v="2"/>
    <n v="12.356901002694999"/>
    <s v="Let's Stop N Shop"/>
    <s v="Jaime Yorres"/>
    <s v="94117"/>
    <x v="1"/>
    <s v="USA"/>
    <x v="4"/>
  </r>
  <r>
    <n v="10885"/>
    <s v="SUPRD"/>
    <n v="2"/>
    <n v="6"/>
    <d v="2022-02-12T00:00:00"/>
    <x v="2"/>
    <n v="2"/>
    <n v="7"/>
    <s v="Saturday"/>
    <n v="20220218"/>
    <s v="UPS"/>
    <n v="380"/>
    <n v="19"/>
    <n v="19"/>
    <n v="20"/>
    <n v="0"/>
    <x v="18"/>
    <n v="1"/>
    <n v="9.9064127385757743"/>
    <s v="Suprêmes délices"/>
    <s v="Pascale Cartrain"/>
    <s v="B-6000"/>
    <x v="0"/>
    <s v="Belgium"/>
    <x v="6"/>
  </r>
  <r>
    <n v="10885"/>
    <s v="SUPRD"/>
    <n v="24"/>
    <n v="6"/>
    <d v="2022-02-12T00:00:00"/>
    <x v="2"/>
    <n v="2"/>
    <n v="7"/>
    <s v="Saturday"/>
    <n v="20220218"/>
    <s v="UPS"/>
    <n v="54"/>
    <n v="4.5"/>
    <n v="4.5"/>
    <n v="12"/>
    <n v="0"/>
    <x v="15"/>
    <n v="10"/>
    <n v="2.1230577042655105"/>
    <s v="Suprêmes délices"/>
    <s v="Pascale Cartrain"/>
    <s v="B-6000"/>
    <x v="0"/>
    <s v="Belgium"/>
    <x v="6"/>
  </r>
  <r>
    <n v="10885"/>
    <s v="SUPRD"/>
    <n v="70"/>
    <n v="6"/>
    <d v="2022-02-12T00:00:00"/>
    <x v="2"/>
    <n v="2"/>
    <n v="7"/>
    <s v="Saturday"/>
    <n v="20220218"/>
    <s v="UPS"/>
    <n v="450"/>
    <n v="15"/>
    <n v="15"/>
    <n v="30"/>
    <n v="0"/>
    <x v="30"/>
    <n v="7"/>
    <n v="4.3219663299234155"/>
    <s v="Suprêmes délices"/>
    <s v="Pascale Cartrain"/>
    <s v="B-6000"/>
    <x v="0"/>
    <s v="Belgium"/>
    <x v="6"/>
  </r>
  <r>
    <n v="10885"/>
    <s v="SUPRD"/>
    <n v="77"/>
    <n v="6"/>
    <d v="2022-02-12T00:00:00"/>
    <x v="2"/>
    <n v="2"/>
    <n v="7"/>
    <s v="Saturday"/>
    <n v="20220302"/>
    <s v="UPS"/>
    <n v="325"/>
    <n v="13"/>
    <n v="13"/>
    <n v="25"/>
    <n v="0"/>
    <x v="23"/>
    <n v="12"/>
    <n v="9.7871799999999993"/>
    <s v="Suprêmes délices"/>
    <s v="Pascale Cartrain"/>
    <s v="B-6000"/>
    <x v="0"/>
    <s v="Belgium"/>
    <x v="4"/>
  </r>
  <r>
    <n v="10886"/>
    <s v="HANAR"/>
    <n v="10"/>
    <n v="1"/>
    <d v="2022-02-13T00:00:00"/>
    <x v="2"/>
    <n v="2"/>
    <n v="1"/>
    <s v="Sunday"/>
    <n v="20220302"/>
    <s v="DHL Express"/>
    <n v="2170"/>
    <n v="31"/>
    <n v="31"/>
    <n v="70"/>
    <n v="0"/>
    <x v="41"/>
    <n v="4"/>
    <n v="11.047328272500083"/>
    <s v="Hanari Carnes"/>
    <s v="Mario Pontes"/>
    <s v="05454-876"/>
    <x v="1"/>
    <s v="Brazil"/>
    <x v="3"/>
  </r>
  <r>
    <n v="10886"/>
    <s v="HANAR"/>
    <n v="31"/>
    <n v="1"/>
    <d v="2022-02-13T00:00:00"/>
    <x v="2"/>
    <n v="2"/>
    <n v="1"/>
    <s v="Sunday"/>
    <n v="20220302"/>
    <s v="DHL Express"/>
    <n v="437.5"/>
    <n v="12.5"/>
    <n v="12.5"/>
    <n v="35"/>
    <n v="0"/>
    <x v="12"/>
    <n v="14"/>
    <n v="8.9210025428745876"/>
    <s v="Hanari Carnes"/>
    <s v="Mario Pontes"/>
    <s v="05454-876"/>
    <x v="1"/>
    <s v="Brazil"/>
    <x v="0"/>
  </r>
  <r>
    <n v="10886"/>
    <s v="HANAR"/>
    <n v="77"/>
    <n v="1"/>
    <d v="2022-02-13T00:00:00"/>
    <x v="2"/>
    <n v="2"/>
    <n v="1"/>
    <s v="Sunday"/>
    <n v="20220216"/>
    <s v="DHL Express"/>
    <n v="520"/>
    <n v="13"/>
    <n v="13"/>
    <n v="40"/>
    <n v="0"/>
    <x v="23"/>
    <n v="12"/>
    <n v="9.7871799999999993"/>
    <s v="Hanari Carnes"/>
    <s v="Mario Pontes"/>
    <s v="05454-876"/>
    <x v="1"/>
    <s v="Brazil"/>
    <x v="4"/>
  </r>
  <r>
    <n v="10887"/>
    <s v="GALED"/>
    <n v="25"/>
    <n v="8"/>
    <d v="2022-02-13T00:00:00"/>
    <x v="2"/>
    <n v="2"/>
    <n v="1"/>
    <s v="Sunday"/>
    <n v="20220223"/>
    <s v="UPS"/>
    <n v="70"/>
    <n v="14"/>
    <n v="14"/>
    <n v="5"/>
    <n v="0"/>
    <x v="66"/>
    <n v="11"/>
    <n v="5.7552439408246228"/>
    <s v="Galería del gastrónomo"/>
    <s v="Eduardo Saavedra"/>
    <s v="08022"/>
    <x v="0"/>
    <s v="Spain"/>
    <x v="5"/>
  </r>
  <r>
    <n v="10888"/>
    <s v="GODOS"/>
    <n v="2"/>
    <n v="1"/>
    <d v="2022-02-16T00:00:00"/>
    <x v="2"/>
    <n v="2"/>
    <n v="4"/>
    <s v="Wednesday"/>
    <n v="20220223"/>
    <s v="DHL"/>
    <n v="380"/>
    <n v="19"/>
    <n v="19"/>
    <n v="20"/>
    <n v="0"/>
    <x v="18"/>
    <n v="1"/>
    <n v="9.9064127385757743"/>
    <s v="Godos Cocina Típica"/>
    <s v="José Pedro Freyre"/>
    <s v="41101"/>
    <x v="0"/>
    <s v="Spain"/>
    <x v="6"/>
  </r>
  <r>
    <n v="10888"/>
    <s v="GODOS"/>
    <n v="68"/>
    <n v="1"/>
    <d v="2022-02-16T00:00:00"/>
    <x v="2"/>
    <n v="2"/>
    <n v="4"/>
    <s v="Wednesday"/>
    <n v="20220223"/>
    <s v="DHL"/>
    <n v="225"/>
    <n v="12.5"/>
    <n v="12.5"/>
    <n v="18"/>
    <n v="0"/>
    <x v="56"/>
    <n v="8"/>
    <n v="9.881917469522989"/>
    <s v="Godos Cocina Típica"/>
    <s v="José Pedro Freyre"/>
    <s v="41101"/>
    <x v="0"/>
    <s v="Spain"/>
    <x v="5"/>
  </r>
  <r>
    <n v="10889"/>
    <s v="RATTC"/>
    <n v="11"/>
    <n v="9"/>
    <d v="2022-02-16T00:00:00"/>
    <x v="2"/>
    <n v="2"/>
    <n v="4"/>
    <s v="Wednesday"/>
    <n v="20220223"/>
    <s v="UPS"/>
    <n v="840"/>
    <n v="21"/>
    <n v="21"/>
    <n v="40"/>
    <n v="0"/>
    <x v="0"/>
    <n v="5"/>
    <n v="7.3815383533820462"/>
    <s v="Rattlesnake Canyon Grocery"/>
    <s v="Paula Wilson"/>
    <s v="87110"/>
    <x v="1"/>
    <s v="USA"/>
    <x v="0"/>
  </r>
  <r>
    <n v="10889"/>
    <s v="RATTC"/>
    <n v="38"/>
    <n v="9"/>
    <d v="2022-02-16T00:00:00"/>
    <x v="2"/>
    <n v="2"/>
    <n v="4"/>
    <s v="Wednesday"/>
    <n v="20220218"/>
    <s v="UPS"/>
    <n v="10540"/>
    <n v="263.5"/>
    <n v="263.5"/>
    <n v="40"/>
    <n v="0"/>
    <x v="67"/>
    <n v="18"/>
    <n v="194.17724636053271"/>
    <s v="Rattlesnake Canyon Grocery"/>
    <s v="Paula Wilson"/>
    <s v="87110"/>
    <x v="1"/>
    <s v="USA"/>
    <x v="6"/>
  </r>
  <r>
    <n v="10890"/>
    <s v="DUMON"/>
    <n v="17"/>
    <n v="7"/>
    <d v="2022-02-16T00:00:00"/>
    <x v="2"/>
    <n v="2"/>
    <n v="4"/>
    <s v="Wednesday"/>
    <n v="20220218"/>
    <s v="DHL Express"/>
    <n v="585"/>
    <n v="39"/>
    <n v="39"/>
    <n v="15"/>
    <n v="0"/>
    <x v="35"/>
    <n v="7"/>
    <n v="24.774912809223483"/>
    <s v="Du monde entier"/>
    <s v="Janine Labrune"/>
    <s v="44000"/>
    <x v="0"/>
    <s v="France"/>
    <x v="7"/>
  </r>
  <r>
    <n v="10890"/>
    <s v="DUMON"/>
    <n v="34"/>
    <n v="7"/>
    <d v="2022-02-16T00:00:00"/>
    <x v="2"/>
    <n v="2"/>
    <n v="4"/>
    <s v="Wednesday"/>
    <n v="20220218"/>
    <s v="DHL Express"/>
    <n v="140"/>
    <n v="14"/>
    <n v="14"/>
    <n v="10"/>
    <n v="0"/>
    <x v="53"/>
    <n v="16"/>
    <n v="9.0738672986425506"/>
    <s v="Du monde entier"/>
    <s v="Janine Labrune"/>
    <s v="44000"/>
    <x v="0"/>
    <s v="France"/>
    <x v="6"/>
  </r>
  <r>
    <n v="10890"/>
    <s v="DUMON"/>
    <n v="41"/>
    <n v="7"/>
    <d v="2022-02-16T00:00:00"/>
    <x v="2"/>
    <n v="2"/>
    <n v="4"/>
    <s v="Wednesday"/>
    <n v="20220219"/>
    <s v="DHL Express"/>
    <n v="135.1"/>
    <n v="9.65"/>
    <n v="9.65"/>
    <n v="14"/>
    <n v="0"/>
    <x v="5"/>
    <n v="19"/>
    <n v="6.0463867884479576"/>
    <s v="Du monde entier"/>
    <s v="Janine Labrune"/>
    <s v="44000"/>
    <x v="0"/>
    <s v="France"/>
    <x v="3"/>
  </r>
  <r>
    <n v="10891"/>
    <s v="LEHMS"/>
    <n v="30"/>
    <n v="7"/>
    <d v="2022-02-17T00:00:00"/>
    <x v="2"/>
    <n v="2"/>
    <n v="5"/>
    <s v="Thursday"/>
    <n v="20220219"/>
    <s v="DHL"/>
    <n v="368.93249971065671"/>
    <n v="25.89"/>
    <n v="24.595499980710446"/>
    <n v="15"/>
    <n v="5.000000074505806E-2"/>
    <x v="34"/>
    <n v="13"/>
    <n v="15.141134761320492"/>
    <s v="Lehmanns Marktstand"/>
    <s v="Renate Messner"/>
    <s v="60528"/>
    <x v="0"/>
    <s v="Germany"/>
    <x v="3"/>
  </r>
  <r>
    <n v="10892"/>
    <s v="MAISD"/>
    <n v="59"/>
    <n v="4"/>
    <d v="2022-02-17T00:00:00"/>
    <x v="2"/>
    <n v="2"/>
    <n v="5"/>
    <s v="Thursday"/>
    <n v="20220220"/>
    <s v="DHL"/>
    <n v="2089.9999983608723"/>
    <n v="55"/>
    <n v="52.249999959021807"/>
    <n v="40"/>
    <n v="5.000000074505806E-2"/>
    <x v="21"/>
    <n v="28"/>
    <n v="29.299646906924384"/>
    <s v="Maison Dewey"/>
    <s v="Catherine Dewey"/>
    <s v="B-1180"/>
    <x v="0"/>
    <s v="Belgium"/>
    <x v="0"/>
  </r>
  <r>
    <n v="10893"/>
    <s v="KOENE"/>
    <n v="8"/>
    <n v="9"/>
    <d v="2022-02-18T00:00:00"/>
    <x v="2"/>
    <n v="2"/>
    <n v="6"/>
    <s v="Friday"/>
    <n v="20220220"/>
    <s v="DHL"/>
    <n v="1200"/>
    <n v="40"/>
    <n v="40"/>
    <n v="30"/>
    <n v="0"/>
    <x v="71"/>
    <n v="3"/>
    <n v="29.042861179974402"/>
    <s v="Königlich Essen"/>
    <s v="Philip Cramer"/>
    <s v="14776"/>
    <x v="0"/>
    <s v="Germany"/>
    <x v="4"/>
  </r>
  <r>
    <n v="10893"/>
    <s v="KOENE"/>
    <n v="24"/>
    <n v="9"/>
    <d v="2022-02-18T00:00:00"/>
    <x v="2"/>
    <n v="2"/>
    <n v="6"/>
    <s v="Friday"/>
    <n v="20220220"/>
    <s v="DHL"/>
    <n v="45"/>
    <n v="4.5"/>
    <n v="4.5"/>
    <n v="10"/>
    <n v="0"/>
    <x v="15"/>
    <n v="10"/>
    <n v="2.1230577042655105"/>
    <s v="Königlich Essen"/>
    <s v="Philip Cramer"/>
    <s v="14776"/>
    <x v="0"/>
    <s v="Germany"/>
    <x v="6"/>
  </r>
  <r>
    <n v="10893"/>
    <s v="KOENE"/>
    <n v="29"/>
    <n v="9"/>
    <d v="2022-02-18T00:00:00"/>
    <x v="2"/>
    <n v="2"/>
    <n v="6"/>
    <s v="Friday"/>
    <n v="20220220"/>
    <s v="DHL"/>
    <n v="2970.96"/>
    <n v="123.79"/>
    <n v="123.79"/>
    <n v="24"/>
    <n v="0"/>
    <x v="39"/>
    <n v="12"/>
    <n v="78.453085124436214"/>
    <s v="Königlich Essen"/>
    <s v="Philip Cramer"/>
    <s v="14776"/>
    <x v="0"/>
    <s v="Germany"/>
    <x v="7"/>
  </r>
  <r>
    <n v="10893"/>
    <s v="KOENE"/>
    <n v="30"/>
    <n v="9"/>
    <d v="2022-02-18T00:00:00"/>
    <x v="2"/>
    <n v="2"/>
    <n v="6"/>
    <s v="Friday"/>
    <n v="20220220"/>
    <s v="DHL"/>
    <n v="906.15"/>
    <n v="25.89"/>
    <n v="25.89"/>
    <n v="35"/>
    <n v="0"/>
    <x v="34"/>
    <n v="13"/>
    <n v="15.141134761320492"/>
    <s v="Königlich Essen"/>
    <s v="Philip Cramer"/>
    <s v="14776"/>
    <x v="0"/>
    <s v="Germany"/>
    <x v="3"/>
  </r>
  <r>
    <n v="10893"/>
    <s v="KOENE"/>
    <n v="36"/>
    <n v="9"/>
    <d v="2022-02-18T00:00:00"/>
    <x v="2"/>
    <n v="2"/>
    <n v="6"/>
    <s v="Friday"/>
    <n v="20220220"/>
    <s v="DHL"/>
    <n v="380"/>
    <n v="19"/>
    <n v="19"/>
    <n v="20"/>
    <n v="0"/>
    <x v="20"/>
    <n v="17"/>
    <n v="14.515505674132482"/>
    <s v="Königlich Essen"/>
    <s v="Philip Cramer"/>
    <s v="14776"/>
    <x v="0"/>
    <s v="Germany"/>
    <x v="3"/>
  </r>
  <r>
    <n v="10894"/>
    <s v="SAVEA"/>
    <n v="13"/>
    <n v="1"/>
    <d v="2022-02-18T00:00:00"/>
    <x v="2"/>
    <n v="2"/>
    <n v="6"/>
    <s v="Friday"/>
    <n v="20220220"/>
    <s v="DHL Express"/>
    <n v="159.59999987483025"/>
    <n v="6"/>
    <n v="5.6999999955296516"/>
    <n v="28"/>
    <n v="5.000000074505806E-2"/>
    <x v="43"/>
    <n v="6"/>
    <n v="2.1837851755325639"/>
    <s v="Save-a-lot Markets"/>
    <s v="Jose Pavarotti"/>
    <s v="83720"/>
    <x v="1"/>
    <s v="USA"/>
    <x v="3"/>
  </r>
  <r>
    <n v="10894"/>
    <s v="SAVEA"/>
    <n v="69"/>
    <n v="1"/>
    <d v="2022-02-18T00:00:00"/>
    <x v="2"/>
    <n v="2"/>
    <n v="6"/>
    <s v="Friday"/>
    <n v="20220220"/>
    <s v="DHL Express"/>
    <n v="1709.9999986588955"/>
    <n v="36"/>
    <n v="34.19999997317791"/>
    <n v="50"/>
    <n v="5.000000074505806E-2"/>
    <x v="60"/>
    <n v="15"/>
    <n v="12.894008605174344"/>
    <s v="Save-a-lot Markets"/>
    <s v="Jose Pavarotti"/>
    <s v="83720"/>
    <x v="1"/>
    <s v="USA"/>
    <x v="0"/>
  </r>
  <r>
    <n v="10894"/>
    <s v="SAVEA"/>
    <n v="75"/>
    <n v="1"/>
    <d v="2022-02-18T00:00:00"/>
    <x v="2"/>
    <n v="2"/>
    <n v="6"/>
    <s v="Friday"/>
    <n v="20220223"/>
    <s v="DHL Express"/>
    <n v="883.499999307096"/>
    <n v="7.75"/>
    <n v="7.3624999942258"/>
    <n v="120"/>
    <n v="5.000000074505806E-2"/>
    <x v="48"/>
    <n v="12"/>
    <n v="3.8495729671919596"/>
    <s v="Save-a-lot Markets"/>
    <s v="Jose Pavarotti"/>
    <s v="83720"/>
    <x v="1"/>
    <s v="USA"/>
    <x v="6"/>
  </r>
  <r>
    <n v="10895"/>
    <s v="ERNSH"/>
    <n v="24"/>
    <n v="3"/>
    <d v="2022-02-18T00:00:00"/>
    <x v="2"/>
    <n v="2"/>
    <n v="6"/>
    <s v="Friday"/>
    <n v="20220223"/>
    <s v="DHL Express"/>
    <n v="495"/>
    <n v="4.5"/>
    <n v="4.5"/>
    <n v="110"/>
    <n v="0"/>
    <x v="15"/>
    <n v="10"/>
    <n v="2.1230577042655105"/>
    <s v="Ernst Handel"/>
    <s v="Roland Mendel"/>
    <s v="8010"/>
    <x v="0"/>
    <s v="Austria"/>
    <x v="6"/>
  </r>
  <r>
    <n v="10895"/>
    <s v="ERNSH"/>
    <n v="39"/>
    <n v="3"/>
    <d v="2022-02-18T00:00:00"/>
    <x v="2"/>
    <n v="2"/>
    <n v="6"/>
    <s v="Friday"/>
    <n v="20220223"/>
    <s v="DHL Express"/>
    <n v="810"/>
    <n v="18"/>
    <n v="18"/>
    <n v="45"/>
    <n v="0"/>
    <x v="13"/>
    <n v="18"/>
    <n v="13.522215154598831"/>
    <s v="Ernst Handel"/>
    <s v="Roland Mendel"/>
    <s v="8010"/>
    <x v="0"/>
    <s v="Austria"/>
    <x v="6"/>
  </r>
  <r>
    <n v="10895"/>
    <s v="ERNSH"/>
    <n v="40"/>
    <n v="3"/>
    <d v="2022-02-18T00:00:00"/>
    <x v="2"/>
    <n v="2"/>
    <n v="6"/>
    <s v="Friday"/>
    <n v="20220223"/>
    <s v="DHL Express"/>
    <n v="1674.3999999999999"/>
    <n v="18.399999999999999"/>
    <n v="18.399999999999999"/>
    <n v="91"/>
    <n v="0"/>
    <x v="37"/>
    <n v="19"/>
    <n v="11.939905659925371"/>
    <s v="Ernst Handel"/>
    <s v="Roland Mendel"/>
    <s v="8010"/>
    <x v="0"/>
    <s v="Austria"/>
    <x v="3"/>
  </r>
  <r>
    <n v="10895"/>
    <s v="ERNSH"/>
    <n v="60"/>
    <n v="3"/>
    <d v="2022-02-18T00:00:00"/>
    <x v="2"/>
    <n v="2"/>
    <n v="6"/>
    <s v="Friday"/>
    <n v="20220227"/>
    <s v="DHL Express"/>
    <n v="3400"/>
    <n v="34"/>
    <n v="34"/>
    <n v="100"/>
    <n v="0"/>
    <x v="11"/>
    <n v="28"/>
    <n v="17.186056815854748"/>
    <s v="Ernst Handel"/>
    <s v="Roland Mendel"/>
    <s v="8010"/>
    <x v="0"/>
    <s v="Austria"/>
    <x v="0"/>
  </r>
  <r>
    <n v="10896"/>
    <s v="MAISD"/>
    <n v="45"/>
    <n v="7"/>
    <d v="2022-02-19T00:00:00"/>
    <x v="2"/>
    <n v="2"/>
    <n v="7"/>
    <s v="Saturday"/>
    <n v="20220227"/>
    <s v="UPS"/>
    <n v="142.5"/>
    <n v="9.5"/>
    <n v="9.5"/>
    <n v="15"/>
    <n v="0"/>
    <x v="73"/>
    <n v="21"/>
    <n v="4.5986324879657294"/>
    <s v="Maison Dewey"/>
    <s v="Catherine Dewey"/>
    <s v="B-1180"/>
    <x v="0"/>
    <s v="Belgium"/>
    <x v="3"/>
  </r>
  <r>
    <n v="10896"/>
    <s v="MAISD"/>
    <n v="56"/>
    <n v="7"/>
    <d v="2022-02-19T00:00:00"/>
    <x v="2"/>
    <n v="2"/>
    <n v="7"/>
    <s v="Saturday"/>
    <n v="20220225"/>
    <s v="UPS"/>
    <n v="608"/>
    <n v="38"/>
    <n v="38"/>
    <n v="16"/>
    <n v="0"/>
    <x v="33"/>
    <n v="26"/>
    <n v="12.985049050340091"/>
    <s v="Maison Dewey"/>
    <s v="Catherine Dewey"/>
    <s v="B-1180"/>
    <x v="0"/>
    <s v="Belgium"/>
    <x v="1"/>
  </r>
  <r>
    <n v="10897"/>
    <s v="HUNGO"/>
    <n v="29"/>
    <n v="3"/>
    <d v="2022-02-19T00:00:00"/>
    <x v="2"/>
    <n v="2"/>
    <n v="7"/>
    <s v="Saturday"/>
    <n v="20220225"/>
    <s v="DHL"/>
    <n v="9903.2000000000007"/>
    <n v="123.79"/>
    <n v="123.79"/>
    <n v="80"/>
    <n v="0"/>
    <x v="39"/>
    <n v="12"/>
    <n v="78.453085124436214"/>
    <s v="Hungry Owl All-Night Grocers"/>
    <s v="Patricia McKenna"/>
    <m/>
    <x v="0"/>
    <s v="Ireland"/>
    <x v="7"/>
  </r>
  <r>
    <n v="10897"/>
    <s v="HUNGO"/>
    <n v="30"/>
    <n v="3"/>
    <d v="2022-02-19T00:00:00"/>
    <x v="2"/>
    <n v="2"/>
    <n v="7"/>
    <s v="Saturday"/>
    <n v="20220306"/>
    <s v="DHL"/>
    <n v="932.04"/>
    <n v="25.89"/>
    <n v="25.89"/>
    <n v="36"/>
    <n v="0"/>
    <x v="34"/>
    <n v="13"/>
    <n v="15.141134761320492"/>
    <s v="Hungry Owl All-Night Grocers"/>
    <s v="Patricia McKenna"/>
    <m/>
    <x v="0"/>
    <s v="Ireland"/>
    <x v="3"/>
  </r>
  <r>
    <n v="10898"/>
    <s v="OCEAN"/>
    <n v="13"/>
    <n v="4"/>
    <d v="2022-02-20T00:00:00"/>
    <x v="2"/>
    <n v="2"/>
    <n v="1"/>
    <s v="Sunday"/>
    <n v="20220226"/>
    <s v="DHL"/>
    <n v="30"/>
    <n v="6"/>
    <n v="6"/>
    <n v="5"/>
    <n v="0"/>
    <x v="43"/>
    <n v="6"/>
    <n v="2.1837851755325639"/>
    <s v="Océano Atlántico Ltda."/>
    <s v="Yvonne Moncada"/>
    <s v="1010"/>
    <x v="1"/>
    <n v="0"/>
    <x v="3"/>
  </r>
  <r>
    <n v="10899"/>
    <s v="LILAS"/>
    <n v="39"/>
    <n v="5"/>
    <d v="2022-02-20T00:00:00"/>
    <x v="2"/>
    <n v="2"/>
    <n v="1"/>
    <s v="Sunday"/>
    <n v="20220304"/>
    <s v="UPS"/>
    <n v="122.39999914169312"/>
    <n v="18"/>
    <n v="15.299999892711639"/>
    <n v="8"/>
    <n v="0.15000000596046451"/>
    <x v="13"/>
    <n v="18"/>
    <n v="13.522215154598831"/>
    <s v="LILA-Supermercado"/>
    <s v="Carlos González"/>
    <s v="3508"/>
    <x v="1"/>
    <s v="Venezuela"/>
    <x v="6"/>
  </r>
  <r>
    <n v="10900"/>
    <s v="WELLI"/>
    <n v="70"/>
    <n v="1"/>
    <d v="2022-02-20T00:00:00"/>
    <x v="2"/>
    <n v="2"/>
    <n v="1"/>
    <s v="Sunday"/>
    <n v="20220226"/>
    <s v="DHL"/>
    <n v="33.75"/>
    <n v="15"/>
    <n v="11.25"/>
    <n v="3"/>
    <n v="0.25"/>
    <x v="30"/>
    <n v="7"/>
    <n v="4.3219663299234155"/>
    <s v="Wellington Importadora"/>
    <s v="Paula Parente"/>
    <s v="08737-363"/>
    <x v="1"/>
    <s v="Brazil"/>
    <x v="6"/>
  </r>
  <r>
    <n v="10901"/>
    <s v="HILAA"/>
    <n v="41"/>
    <n v="4"/>
    <d v="2022-02-23T00:00:00"/>
    <x v="2"/>
    <n v="2"/>
    <n v="4"/>
    <s v="Wednesday"/>
    <n v="20220226"/>
    <s v="DHL Express"/>
    <n v="289.5"/>
    <n v="9.65"/>
    <n v="9.65"/>
    <n v="30"/>
    <n v="0"/>
    <x v="5"/>
    <n v="19"/>
    <n v="6.0463867884479576"/>
    <s v="HILARION-Abastos"/>
    <s v="Carlos Hernández"/>
    <s v="5022"/>
    <x v="1"/>
    <s v="Venezuela"/>
    <x v="3"/>
  </r>
  <r>
    <n v="10901"/>
    <s v="HILAA"/>
    <n v="71"/>
    <n v="4"/>
    <d v="2022-02-23T00:00:00"/>
    <x v="2"/>
    <n v="2"/>
    <n v="4"/>
    <s v="Wednesday"/>
    <n v="20220303"/>
    <s v="DHL Express"/>
    <n v="645"/>
    <n v="21.5"/>
    <n v="21.5"/>
    <n v="30"/>
    <n v="0"/>
    <x v="42"/>
    <n v="15"/>
    <n v="15.813450604529082"/>
    <s v="HILARION-Abastos"/>
    <s v="Carlos Hernández"/>
    <s v="5022"/>
    <x v="1"/>
    <s v="Venezuela"/>
    <x v="0"/>
  </r>
  <r>
    <n v="10902"/>
    <s v="FOLKO"/>
    <n v="55"/>
    <n v="1"/>
    <d v="2022-02-23T00:00:00"/>
    <x v="2"/>
    <n v="2"/>
    <n v="4"/>
    <s v="Wednesday"/>
    <n v="20220303"/>
    <s v="DHL Express"/>
    <n v="611.99999570846558"/>
    <n v="24"/>
    <n v="20.399999856948853"/>
    <n v="30"/>
    <n v="0.15000000596046451"/>
    <x v="16"/>
    <n v="25"/>
    <n v="18.144678468561601"/>
    <s v="Folk och fä HB"/>
    <s v="Maria Larsson"/>
    <s v="S-844 67"/>
    <x v="0"/>
    <s v="Sweden"/>
    <x v="7"/>
  </r>
  <r>
    <n v="10902"/>
    <s v="FOLKO"/>
    <n v="62"/>
    <n v="1"/>
    <d v="2022-02-23T00:00:00"/>
    <x v="2"/>
    <n v="2"/>
    <n v="4"/>
    <s v="Wednesday"/>
    <n v="20220304"/>
    <s v="DHL Express"/>
    <n v="251.42999823689459"/>
    <n v="49.3"/>
    <n v="41.904999706149098"/>
    <n v="6"/>
    <n v="0.15000000596046451"/>
    <x v="29"/>
    <n v="29"/>
    <n v="34.868075459270003"/>
    <s v="Folk och fä HB"/>
    <s v="Maria Larsson"/>
    <s v="S-844 67"/>
    <x v="0"/>
    <s v="Sweden"/>
    <x v="5"/>
  </r>
  <r>
    <n v="10903"/>
    <s v="HANAR"/>
    <n v="13"/>
    <n v="3"/>
    <d v="2022-02-24T00:00:00"/>
    <x v="2"/>
    <n v="2"/>
    <n v="5"/>
    <s v="Thursday"/>
    <n v="20220304"/>
    <s v="UPS"/>
    <n v="240"/>
    <n v="6"/>
    <n v="6"/>
    <n v="40"/>
    <n v="0"/>
    <x v="43"/>
    <n v="6"/>
    <n v="2.1837851755325639"/>
    <s v="Hanari Carnes"/>
    <s v="Mario Pontes"/>
    <s v="05454-876"/>
    <x v="1"/>
    <s v="Brazil"/>
    <x v="3"/>
  </r>
  <r>
    <n v="10903"/>
    <s v="HANAR"/>
    <n v="65"/>
    <n v="3"/>
    <d v="2022-02-24T00:00:00"/>
    <x v="2"/>
    <n v="2"/>
    <n v="5"/>
    <s v="Thursday"/>
    <n v="20220304"/>
    <s v="UPS"/>
    <n v="442.05"/>
    <n v="21.05"/>
    <n v="21.05"/>
    <n v="21"/>
    <n v="0"/>
    <x v="6"/>
    <n v="2"/>
    <n v="12.356901002694999"/>
    <s v="Hanari Carnes"/>
    <s v="Mario Pontes"/>
    <s v="05454-876"/>
    <x v="1"/>
    <s v="Brazil"/>
    <x v="4"/>
  </r>
  <r>
    <n v="10903"/>
    <s v="HANAR"/>
    <n v="68"/>
    <n v="3"/>
    <d v="2022-02-24T00:00:00"/>
    <x v="2"/>
    <n v="2"/>
    <n v="5"/>
    <s v="Thursday"/>
    <n v="20220227"/>
    <s v="UPS"/>
    <n v="250"/>
    <n v="12.5"/>
    <n v="12.5"/>
    <n v="20"/>
    <n v="0"/>
    <x v="56"/>
    <n v="8"/>
    <n v="9.881917469522989"/>
    <s v="Hanari Carnes"/>
    <s v="Mario Pontes"/>
    <s v="05454-876"/>
    <x v="1"/>
    <s v="Brazil"/>
    <x v="5"/>
  </r>
  <r>
    <n v="10904"/>
    <s v="WHITC"/>
    <n v="58"/>
    <n v="3"/>
    <d v="2022-02-24T00:00:00"/>
    <x v="2"/>
    <n v="2"/>
    <n v="5"/>
    <s v="Thursday"/>
    <n v="20220227"/>
    <s v="UPS"/>
    <n v="198.75"/>
    <n v="13.25"/>
    <n v="13.25"/>
    <n v="15"/>
    <n v="0"/>
    <x v="64"/>
    <n v="27"/>
    <n v="5.9992715692376155"/>
    <s v="White Clover Markets"/>
    <s v="Karl Jablonski"/>
    <s v="98128"/>
    <x v="1"/>
    <s v="USA"/>
    <x v="3"/>
  </r>
  <r>
    <n v="10904"/>
    <s v="WHITC"/>
    <n v="62"/>
    <n v="3"/>
    <d v="2022-02-24T00:00:00"/>
    <x v="2"/>
    <n v="2"/>
    <n v="5"/>
    <s v="Thursday"/>
    <n v="20220306"/>
    <s v="UPS"/>
    <n v="1725.5"/>
    <n v="49.3"/>
    <n v="49.3"/>
    <n v="35"/>
    <n v="0"/>
    <x v="29"/>
    <n v="29"/>
    <n v="34.868075459270003"/>
    <s v="White Clover Markets"/>
    <s v="Karl Jablonski"/>
    <s v="98128"/>
    <x v="1"/>
    <s v="USA"/>
    <x v="5"/>
  </r>
  <r>
    <n v="10905"/>
    <s v="WELLI"/>
    <n v="1"/>
    <n v="9"/>
    <d v="2022-02-24T00:00:00"/>
    <x v="2"/>
    <n v="2"/>
    <n v="5"/>
    <s v="Thursday"/>
    <n v="20220303"/>
    <s v="DHL"/>
    <n v="341.9999997317791"/>
    <n v="18"/>
    <n v="17.099999986588955"/>
    <n v="20"/>
    <n v="5.000000074505806E-2"/>
    <x v="52"/>
    <n v="1"/>
    <n v="9.9412796083453241"/>
    <s v="Wellington Importadora"/>
    <s v="Paula Parente"/>
    <s v="08737-363"/>
    <x v="1"/>
    <s v="Brazil"/>
    <x v="6"/>
  </r>
  <r>
    <n v="10906"/>
    <s v="WOLZA"/>
    <n v="61"/>
    <n v="4"/>
    <d v="2022-02-25T00:00:00"/>
    <x v="2"/>
    <n v="2"/>
    <n v="6"/>
    <s v="Friday"/>
    <n v="20220227"/>
    <s v="UPS"/>
    <n v="427.5"/>
    <n v="28.5"/>
    <n v="28.5"/>
    <n v="15"/>
    <n v="0"/>
    <x v="75"/>
    <n v="29"/>
    <n v="10.457549197381082"/>
    <s v="Wolski  Zajazd"/>
    <s v="Zbyszek Piestrzeniewicz"/>
    <s v="01-012"/>
    <x v="0"/>
    <s v="Poland"/>
    <x v="4"/>
  </r>
  <r>
    <n v="10907"/>
    <s v="SPECD"/>
    <n v="75"/>
    <n v="6"/>
    <d v="2022-02-25T00:00:00"/>
    <x v="2"/>
    <n v="2"/>
    <n v="6"/>
    <s v="Friday"/>
    <n v="20220306"/>
    <s v="UPS"/>
    <n v="108.5"/>
    <n v="7.75"/>
    <n v="7.75"/>
    <n v="14"/>
    <n v="0"/>
    <x v="48"/>
    <n v="12"/>
    <n v="3.8495729671919596"/>
    <s v="Spécialités du monde"/>
    <s v="Dominique Perrier"/>
    <s v="75016"/>
    <x v="0"/>
    <s v="France"/>
    <x v="6"/>
  </r>
  <r>
    <n v="10908"/>
    <s v="REGGC"/>
    <n v="7"/>
    <n v="4"/>
    <d v="2022-02-26T00:00:00"/>
    <x v="2"/>
    <n v="2"/>
    <n v="7"/>
    <s v="Saturday"/>
    <n v="20220306"/>
    <s v="DHL"/>
    <n v="569.99999955296516"/>
    <n v="30"/>
    <n v="28.499999977648258"/>
    <n v="20"/>
    <n v="5.000000074505806E-2"/>
    <x v="32"/>
    <n v="3"/>
    <n v="16.995648153812226"/>
    <s v="Reggiani Caseifici"/>
    <s v="Maurizio Moroni"/>
    <s v="42100"/>
    <x v="0"/>
    <s v="Italy"/>
    <x v="2"/>
  </r>
  <r>
    <n v="10908"/>
    <s v="REGGC"/>
    <n v="52"/>
    <n v="4"/>
    <d v="2022-02-26T00:00:00"/>
    <x v="2"/>
    <n v="2"/>
    <n v="7"/>
    <s v="Saturday"/>
    <n v="20220310"/>
    <s v="DHL"/>
    <n v="93.09999992698431"/>
    <n v="7"/>
    <n v="6.6499999947845936"/>
    <n v="14"/>
    <n v="5.000000074505806E-2"/>
    <x v="65"/>
    <n v="24"/>
    <n v="2.7531089859539"/>
    <s v="Reggiani Caseifici"/>
    <s v="Maurizio Moroni"/>
    <s v="42100"/>
    <x v="0"/>
    <s v="Italy"/>
    <x v="1"/>
  </r>
  <r>
    <n v="10909"/>
    <s v="SANTG"/>
    <n v="7"/>
    <n v="1"/>
    <d v="2022-02-26T00:00:00"/>
    <x v="2"/>
    <n v="2"/>
    <n v="7"/>
    <s v="Saturday"/>
    <n v="20220310"/>
    <s v="DHL"/>
    <n v="360"/>
    <n v="30"/>
    <n v="30"/>
    <n v="12"/>
    <n v="0"/>
    <x v="32"/>
    <n v="3"/>
    <n v="16.995648153812226"/>
    <s v="Santé Gourmet"/>
    <s v="Jonas Bergulfsen"/>
    <s v="4110"/>
    <x v="0"/>
    <s v="Norway"/>
    <x v="2"/>
  </r>
  <r>
    <n v="10909"/>
    <s v="SANTG"/>
    <n v="16"/>
    <n v="1"/>
    <d v="2022-02-26T00:00:00"/>
    <x v="2"/>
    <n v="2"/>
    <n v="7"/>
    <s v="Saturday"/>
    <n v="20220310"/>
    <s v="DHL"/>
    <n v="261.75"/>
    <n v="17.45"/>
    <n v="17.45"/>
    <n v="15"/>
    <n v="0"/>
    <x v="19"/>
    <n v="7"/>
    <n v="12.75283918323947"/>
    <s v="Santé Gourmet"/>
    <s v="Jonas Bergulfsen"/>
    <s v="4110"/>
    <x v="0"/>
    <s v="Norway"/>
    <x v="5"/>
  </r>
  <r>
    <n v="10909"/>
    <s v="SANTG"/>
    <n v="41"/>
    <n v="1"/>
    <d v="2022-02-26T00:00:00"/>
    <x v="2"/>
    <n v="2"/>
    <n v="7"/>
    <s v="Saturday"/>
    <n v="20220304"/>
    <s v="DHL"/>
    <n v="48.25"/>
    <n v="9.65"/>
    <n v="9.65"/>
    <n v="5"/>
    <n v="0"/>
    <x v="5"/>
    <n v="19"/>
    <n v="6.0463867884479576"/>
    <s v="Santé Gourmet"/>
    <s v="Jonas Bergulfsen"/>
    <s v="4110"/>
    <x v="0"/>
    <s v="Norway"/>
    <x v="3"/>
  </r>
  <r>
    <n v="10910"/>
    <s v="WILMK"/>
    <n v="19"/>
    <n v="1"/>
    <d v="2022-02-26T00:00:00"/>
    <x v="2"/>
    <n v="2"/>
    <n v="7"/>
    <s v="Saturday"/>
    <n v="20220304"/>
    <s v="UPS"/>
    <n v="110.39999999999999"/>
    <n v="9.1999999999999993"/>
    <n v="9.1999999999999993"/>
    <n v="12"/>
    <n v="0"/>
    <x v="49"/>
    <n v="8"/>
    <n v="7.994614939930428"/>
    <s v="Wilman Kala"/>
    <s v="Matti Karttunen"/>
    <s v="21240"/>
    <x v="0"/>
    <s v="Finland"/>
    <x v="5"/>
  </r>
  <r>
    <n v="10910"/>
    <s v="WILMK"/>
    <n v="49"/>
    <n v="1"/>
    <d v="2022-02-26T00:00:00"/>
    <x v="2"/>
    <n v="2"/>
    <n v="7"/>
    <s v="Saturday"/>
    <n v="20220304"/>
    <s v="UPS"/>
    <n v="200"/>
    <n v="20"/>
    <n v="20"/>
    <n v="10"/>
    <n v="0"/>
    <x v="14"/>
    <n v="23"/>
    <n v="12.545683485741497"/>
    <s v="Wilman Kala"/>
    <s v="Matti Karttunen"/>
    <s v="21240"/>
    <x v="0"/>
    <s v="Finland"/>
    <x v="5"/>
  </r>
  <r>
    <n v="10910"/>
    <s v="WILMK"/>
    <n v="61"/>
    <n v="1"/>
    <d v="2022-02-26T00:00:00"/>
    <x v="2"/>
    <n v="2"/>
    <n v="7"/>
    <s v="Saturday"/>
    <n v="20220305"/>
    <s v="UPS"/>
    <n v="142.5"/>
    <n v="28.5"/>
    <n v="28.5"/>
    <n v="5"/>
    <n v="0"/>
    <x v="75"/>
    <n v="29"/>
    <n v="10.457549197381082"/>
    <s v="Wilman Kala"/>
    <s v="Matti Karttunen"/>
    <s v="21240"/>
    <x v="0"/>
    <s v="Finland"/>
    <x v="4"/>
  </r>
  <r>
    <n v="10911"/>
    <s v="GODOS"/>
    <n v="1"/>
    <n v="3"/>
    <d v="2022-02-26T00:00:00"/>
    <x v="2"/>
    <n v="2"/>
    <n v="7"/>
    <s v="Saturday"/>
    <n v="20220305"/>
    <s v="DHL Express"/>
    <n v="180"/>
    <n v="18"/>
    <n v="18"/>
    <n v="10"/>
    <n v="0"/>
    <x v="52"/>
    <n v="1"/>
    <n v="9.9412796083453241"/>
    <s v="Godos Cocina Típica"/>
    <s v="José Pedro Freyre"/>
    <s v="41101"/>
    <x v="0"/>
    <s v="Spain"/>
    <x v="6"/>
  </r>
  <r>
    <n v="10911"/>
    <s v="GODOS"/>
    <n v="17"/>
    <n v="3"/>
    <d v="2022-02-26T00:00:00"/>
    <x v="2"/>
    <n v="2"/>
    <n v="7"/>
    <s v="Saturday"/>
    <n v="20220305"/>
    <s v="DHL Express"/>
    <n v="468"/>
    <n v="39"/>
    <n v="39"/>
    <n v="12"/>
    <n v="0"/>
    <x v="35"/>
    <n v="7"/>
    <n v="24.774912809223483"/>
    <s v="Godos Cocina Típica"/>
    <s v="José Pedro Freyre"/>
    <s v="41101"/>
    <x v="0"/>
    <s v="Spain"/>
    <x v="7"/>
  </r>
  <r>
    <n v="10911"/>
    <s v="GODOS"/>
    <n v="67"/>
    <n v="3"/>
    <d v="2022-02-26T00:00:00"/>
    <x v="2"/>
    <n v="2"/>
    <n v="7"/>
    <s v="Saturday"/>
    <n v="20220318"/>
    <s v="DHL Express"/>
    <n v="210"/>
    <n v="14"/>
    <n v="14"/>
    <n v="15"/>
    <n v="0"/>
    <x v="51"/>
    <n v="16"/>
    <n v="8.0791143090423496"/>
    <s v="Godos Cocina Típica"/>
    <s v="José Pedro Freyre"/>
    <s v="41101"/>
    <x v="0"/>
    <s v="Spain"/>
    <x v="6"/>
  </r>
  <r>
    <n v="10912"/>
    <s v="HUNGO"/>
    <n v="11"/>
    <n v="2"/>
    <d v="2022-02-26T00:00:00"/>
    <x v="2"/>
    <n v="2"/>
    <n v="7"/>
    <s v="Saturday"/>
    <n v="20220318"/>
    <s v="DHL"/>
    <n v="630"/>
    <n v="21"/>
    <n v="15.75"/>
    <n v="40"/>
    <n v="0.25"/>
    <x v="0"/>
    <n v="5"/>
    <n v="7.3815383533820462"/>
    <s v="Hungry Owl All-Night Grocers"/>
    <s v="Patricia McKenna"/>
    <m/>
    <x v="0"/>
    <s v="Ireland"/>
    <x v="0"/>
  </r>
  <r>
    <n v="10912"/>
    <s v="HUNGO"/>
    <n v="29"/>
    <n v="2"/>
    <d v="2022-02-26T00:00:00"/>
    <x v="2"/>
    <n v="2"/>
    <n v="7"/>
    <s v="Saturday"/>
    <n v="20220304"/>
    <s v="DHL"/>
    <n v="5570.55"/>
    <n v="123.79"/>
    <n v="92.842500000000001"/>
    <n v="60"/>
    <n v="0.25"/>
    <x v="39"/>
    <n v="12"/>
    <n v="78.453085124436214"/>
    <s v="Hungry Owl All-Night Grocers"/>
    <s v="Patricia McKenna"/>
    <m/>
    <x v="0"/>
    <s v="Ireland"/>
    <x v="7"/>
  </r>
  <r>
    <n v="10913"/>
    <s v="QUEEN"/>
    <n v="4"/>
    <n v="4"/>
    <d v="2022-02-26T00:00:00"/>
    <x v="2"/>
    <n v="2"/>
    <n v="7"/>
    <s v="Saturday"/>
    <n v="20220304"/>
    <s v="DHL Express"/>
    <n v="495"/>
    <n v="22"/>
    <n v="16.5"/>
    <n v="30"/>
    <n v="0.25"/>
    <x v="62"/>
    <n v="2"/>
    <n v="13.396192586104789"/>
    <s v="Queen Cozinha"/>
    <s v="Lúcia Carvalho"/>
    <s v="05487-020"/>
    <x v="1"/>
    <s v="Brazil"/>
    <x v="4"/>
  </r>
  <r>
    <n v="10913"/>
    <s v="QUEEN"/>
    <n v="33"/>
    <n v="4"/>
    <d v="2022-02-26T00:00:00"/>
    <x v="2"/>
    <n v="2"/>
    <n v="7"/>
    <s v="Saturday"/>
    <n v="20220304"/>
    <s v="DHL Express"/>
    <n v="75"/>
    <n v="2.5"/>
    <n v="1.875"/>
    <n v="40"/>
    <n v="0.25"/>
    <x v="10"/>
    <n v="15"/>
    <n v="1.3985746153494198"/>
    <s v="Queen Cozinha"/>
    <s v="Lúcia Carvalho"/>
    <s v="05487-020"/>
    <x v="1"/>
    <s v="Brazil"/>
    <x v="0"/>
  </r>
  <r>
    <n v="10913"/>
    <s v="QUEEN"/>
    <n v="58"/>
    <n v="4"/>
    <d v="2022-02-26T00:00:00"/>
    <x v="2"/>
    <n v="2"/>
    <n v="7"/>
    <s v="Saturday"/>
    <n v="20220302"/>
    <s v="DHL Express"/>
    <n v="198.75"/>
    <n v="13.25"/>
    <n v="13.25"/>
    <n v="15"/>
    <n v="0"/>
    <x v="64"/>
    <n v="27"/>
    <n v="5.9992715692376155"/>
    <s v="Queen Cozinha"/>
    <s v="Lúcia Carvalho"/>
    <s v="05487-020"/>
    <x v="1"/>
    <s v="Brazil"/>
    <x v="3"/>
  </r>
  <r>
    <n v="10914"/>
    <s v="QUEEN"/>
    <n v="71"/>
    <n v="6"/>
    <d v="2022-02-27T00:00:00"/>
    <x v="2"/>
    <n v="2"/>
    <n v="1"/>
    <s v="Sunday"/>
    <n v="20220302"/>
    <s v="DHL Express"/>
    <n v="537.5"/>
    <n v="21.5"/>
    <n v="21.5"/>
    <n v="25"/>
    <n v="0"/>
    <x v="42"/>
    <n v="15"/>
    <n v="15.813450604529082"/>
    <s v="Queen Cozinha"/>
    <s v="Lúcia Carvalho"/>
    <s v="05487-020"/>
    <x v="1"/>
    <s v="Brazil"/>
    <x v="0"/>
  </r>
  <r>
    <n v="10915"/>
    <s v="TORTU"/>
    <n v="17"/>
    <n v="2"/>
    <d v="2022-02-27T00:00:00"/>
    <x v="2"/>
    <n v="2"/>
    <n v="1"/>
    <s v="Sunday"/>
    <n v="20220302"/>
    <s v="DHL"/>
    <n v="390"/>
    <n v="39"/>
    <n v="39"/>
    <n v="10"/>
    <n v="0"/>
    <x v="35"/>
    <n v="7"/>
    <n v="24.774912809223483"/>
    <s v="Tortuga Restaurante"/>
    <s v="Miguel Angel Paolino"/>
    <s v="05033"/>
    <x v="1"/>
    <s v="Mexico"/>
    <x v="7"/>
  </r>
  <r>
    <n v="10915"/>
    <s v="TORTU"/>
    <n v="33"/>
    <n v="2"/>
    <d v="2022-02-27T00:00:00"/>
    <x v="2"/>
    <n v="2"/>
    <n v="1"/>
    <s v="Sunday"/>
    <n v="20220302"/>
    <s v="DHL"/>
    <n v="75"/>
    <n v="2.5"/>
    <n v="2.5"/>
    <n v="30"/>
    <n v="0"/>
    <x v="10"/>
    <n v="15"/>
    <n v="1.3985746153494198"/>
    <s v="Tortuga Restaurante"/>
    <s v="Miguel Angel Paolino"/>
    <s v="05033"/>
    <x v="1"/>
    <s v="Mexico"/>
    <x v="0"/>
  </r>
  <r>
    <n v="10915"/>
    <s v="TORTU"/>
    <n v="54"/>
    <n v="2"/>
    <d v="2022-02-27T00:00:00"/>
    <x v="2"/>
    <n v="2"/>
    <n v="1"/>
    <s v="Sunday"/>
    <n v="20220309"/>
    <s v="DHL"/>
    <n v="74.5"/>
    <n v="7.45"/>
    <n v="7.45"/>
    <n v="10"/>
    <n v="0"/>
    <x v="55"/>
    <n v="25"/>
    <n v="5.7031720626915998"/>
    <s v="Tortuga Restaurante"/>
    <s v="Miguel Angel Paolino"/>
    <s v="05033"/>
    <x v="1"/>
    <s v="Mexico"/>
    <x v="7"/>
  </r>
  <r>
    <n v="10916"/>
    <s v="RANCH"/>
    <n v="16"/>
    <n v="1"/>
    <d v="2022-02-27T00:00:00"/>
    <x v="2"/>
    <n v="2"/>
    <n v="1"/>
    <s v="Sunday"/>
    <n v="20220309"/>
    <s v="DHL"/>
    <n v="104.69999999999999"/>
    <n v="17.45"/>
    <n v="17.45"/>
    <n v="6"/>
    <n v="0"/>
    <x v="19"/>
    <n v="7"/>
    <n v="12.75283918323947"/>
    <s v="Rancho grande"/>
    <s v="Sergio Gutiérrez"/>
    <s v="1010"/>
    <x v="1"/>
    <n v="0"/>
    <x v="5"/>
  </r>
  <r>
    <n v="10916"/>
    <s v="RANCH"/>
    <n v="32"/>
    <n v="1"/>
    <d v="2022-02-27T00:00:00"/>
    <x v="2"/>
    <n v="2"/>
    <n v="1"/>
    <s v="Sunday"/>
    <n v="20220309"/>
    <s v="DHL"/>
    <n v="192"/>
    <n v="32"/>
    <n v="32"/>
    <n v="6"/>
    <n v="0"/>
    <x v="26"/>
    <n v="14"/>
    <n v="15.737004602670464"/>
    <s v="Rancho grande"/>
    <s v="Sergio Gutiérrez"/>
    <s v="1010"/>
    <x v="1"/>
    <n v="0"/>
    <x v="0"/>
  </r>
  <r>
    <n v="10916"/>
    <s v="RANCH"/>
    <n v="57"/>
    <n v="1"/>
    <d v="2022-02-27T00:00:00"/>
    <x v="2"/>
    <n v="2"/>
    <n v="1"/>
    <s v="Sunday"/>
    <n v="20220311"/>
    <s v="DHL"/>
    <n v="390"/>
    <n v="19.5"/>
    <n v="19.5"/>
    <n v="20"/>
    <n v="0"/>
    <x v="8"/>
    <n v="26"/>
    <n v="13.98469118449494"/>
    <s v="Rancho grande"/>
    <s v="Sergio Gutiérrez"/>
    <s v="1010"/>
    <x v="1"/>
    <n v="0"/>
    <x v="1"/>
  </r>
  <r>
    <n v="10917"/>
    <s v="ROMEY"/>
    <n v="30"/>
    <n v="4"/>
    <d v="2022-03-02T00:00:00"/>
    <x v="2"/>
    <n v="3"/>
    <n v="4"/>
    <s v="Wednesday"/>
    <n v="20220311"/>
    <s v="DHL"/>
    <n v="25.89"/>
    <n v="25.89"/>
    <n v="25.89"/>
    <n v="1"/>
    <n v="0"/>
    <x v="34"/>
    <n v="13"/>
    <n v="15.141134761320492"/>
    <s v="Romero y tomillo"/>
    <s v="Alejandra Camino"/>
    <s v="28001"/>
    <x v="0"/>
    <s v="Spain"/>
    <x v="3"/>
  </r>
  <r>
    <n v="10917"/>
    <s v="ROMEY"/>
    <n v="60"/>
    <n v="4"/>
    <d v="2022-03-02T00:00:00"/>
    <x v="2"/>
    <n v="3"/>
    <n v="4"/>
    <s v="Wednesday"/>
    <n v="20220311"/>
    <s v="DHL"/>
    <n v="340"/>
    <n v="34"/>
    <n v="34"/>
    <n v="10"/>
    <n v="0"/>
    <x v="11"/>
    <n v="28"/>
    <n v="17.186056815854748"/>
    <s v="Romero y tomillo"/>
    <s v="Alejandra Camino"/>
    <s v="28001"/>
    <x v="0"/>
    <s v="Spain"/>
    <x v="0"/>
  </r>
  <r>
    <n v="10918"/>
    <s v="BOTTM"/>
    <n v="1"/>
    <n v="3"/>
    <d v="2022-03-02T00:00:00"/>
    <x v="2"/>
    <n v="3"/>
    <n v="4"/>
    <s v="Wednesday"/>
    <n v="20220311"/>
    <s v="UPS"/>
    <n v="810"/>
    <n v="18"/>
    <n v="13.5"/>
    <n v="60"/>
    <n v="0.25"/>
    <x v="52"/>
    <n v="1"/>
    <n v="9.9412796083453241"/>
    <s v="Bottom-Dollar Markets"/>
    <s v="Elizabeth Lincoln"/>
    <s v="T2F 8M4"/>
    <x v="1"/>
    <s v="Canada"/>
    <x v="6"/>
  </r>
  <r>
    <n v="10918"/>
    <s v="BOTTM"/>
    <n v="60"/>
    <n v="3"/>
    <d v="2022-03-02T00:00:00"/>
    <x v="2"/>
    <n v="3"/>
    <n v="4"/>
    <s v="Wednesday"/>
    <n v="20220304"/>
    <s v="UPS"/>
    <n v="637.5"/>
    <n v="34"/>
    <n v="25.5"/>
    <n v="25"/>
    <n v="0.25"/>
    <x v="11"/>
    <n v="28"/>
    <n v="17.186056815854748"/>
    <s v="Bottom-Dollar Markets"/>
    <s v="Elizabeth Lincoln"/>
    <s v="T2F 8M4"/>
    <x v="1"/>
    <s v="Canada"/>
    <x v="0"/>
  </r>
  <r>
    <n v="10919"/>
    <s v="LINOD"/>
    <n v="16"/>
    <n v="2"/>
    <d v="2022-03-02T00:00:00"/>
    <x v="2"/>
    <n v="3"/>
    <n v="4"/>
    <s v="Wednesday"/>
    <n v="20220304"/>
    <s v="DHL"/>
    <n v="418.79999999999995"/>
    <n v="17.45"/>
    <n v="17.45"/>
    <n v="24"/>
    <n v="0"/>
    <x v="19"/>
    <n v="7"/>
    <n v="12.75283918323947"/>
    <s v="LINO-Delicateses"/>
    <s v="Felipe Izquierdo"/>
    <s v="4980"/>
    <x v="1"/>
    <s v="Venezuela"/>
    <x v="5"/>
  </r>
  <r>
    <n v="10919"/>
    <s v="LINOD"/>
    <n v="25"/>
    <n v="2"/>
    <d v="2022-03-02T00:00:00"/>
    <x v="2"/>
    <n v="3"/>
    <n v="4"/>
    <s v="Wednesday"/>
    <n v="20220304"/>
    <s v="DHL"/>
    <n v="336"/>
    <n v="14"/>
    <n v="14"/>
    <n v="24"/>
    <n v="0"/>
    <x v="66"/>
    <n v="11"/>
    <n v="5.7552439408246228"/>
    <s v="LINO-Delicateses"/>
    <s v="Felipe Izquierdo"/>
    <s v="4980"/>
    <x v="1"/>
    <s v="Venezuela"/>
    <x v="5"/>
  </r>
  <r>
    <n v="10919"/>
    <s v="LINOD"/>
    <n v="40"/>
    <n v="2"/>
    <d v="2022-03-02T00:00:00"/>
    <x v="2"/>
    <n v="3"/>
    <n v="4"/>
    <s v="Wednesday"/>
    <n v="20220309"/>
    <s v="DHL"/>
    <n v="368"/>
    <n v="18.399999999999999"/>
    <n v="18.399999999999999"/>
    <n v="20"/>
    <n v="0"/>
    <x v="37"/>
    <n v="19"/>
    <n v="11.939905659925371"/>
    <s v="LINO-Delicateses"/>
    <s v="Felipe Izquierdo"/>
    <s v="4980"/>
    <x v="1"/>
    <s v="Venezuela"/>
    <x v="3"/>
  </r>
  <r>
    <n v="10920"/>
    <s v="AROUT"/>
    <n v="50"/>
    <n v="4"/>
    <d v="2022-03-03T00:00:00"/>
    <x v="2"/>
    <n v="3"/>
    <n v="5"/>
    <s v="Thursday"/>
    <n v="20220309"/>
    <s v="DHL"/>
    <n v="390"/>
    <n v="16.25"/>
    <n v="16.25"/>
    <n v="24"/>
    <n v="0"/>
    <x v="72"/>
    <n v="23"/>
    <n v="6.542170529867021"/>
    <s v="Around the Horn"/>
    <s v="Thomas Hardy"/>
    <s v="WA1 1DP"/>
    <x v="0"/>
    <s v="UK"/>
    <x v="5"/>
  </r>
  <r>
    <n v="10921"/>
    <s v="VAFFE"/>
    <n v="35"/>
    <n v="1"/>
    <d v="2022-03-03T00:00:00"/>
    <x v="2"/>
    <n v="3"/>
    <n v="5"/>
    <s v="Thursday"/>
    <n v="20220309"/>
    <s v="DHL Express"/>
    <n v="180"/>
    <n v="18"/>
    <n v="18"/>
    <n v="10"/>
    <n v="0"/>
    <x v="31"/>
    <n v="16"/>
    <n v="11.144616765926688"/>
    <s v="Vaffeljernet"/>
    <s v="Palle Ibsen"/>
    <s v="8200"/>
    <x v="0"/>
    <s v="Denmark"/>
    <x v="6"/>
  </r>
  <r>
    <n v="10921"/>
    <s v="VAFFE"/>
    <n v="63"/>
    <n v="1"/>
    <d v="2022-03-03T00:00:00"/>
    <x v="2"/>
    <n v="3"/>
    <n v="5"/>
    <s v="Thursday"/>
    <n v="20220305"/>
    <s v="DHL Express"/>
    <n v="1756"/>
    <n v="43.9"/>
    <n v="43.9"/>
    <n v="40"/>
    <n v="0"/>
    <x v="46"/>
    <n v="7"/>
    <n v="26.405205149492534"/>
    <s v="Vaffeljernet"/>
    <s v="Palle Ibsen"/>
    <s v="8200"/>
    <x v="0"/>
    <s v="Denmark"/>
    <x v="4"/>
  </r>
  <r>
    <n v="10922"/>
    <s v="HANAR"/>
    <n v="17"/>
    <n v="5"/>
    <d v="2022-03-03T00:00:00"/>
    <x v="2"/>
    <n v="3"/>
    <n v="5"/>
    <s v="Thursday"/>
    <n v="20220305"/>
    <s v="UPS"/>
    <n v="585"/>
    <n v="39"/>
    <n v="39"/>
    <n v="15"/>
    <n v="0"/>
    <x v="35"/>
    <n v="7"/>
    <n v="24.774912809223483"/>
    <s v="Hanari Carnes"/>
    <s v="Mario Pontes"/>
    <s v="05454-876"/>
    <x v="1"/>
    <s v="Brazil"/>
    <x v="7"/>
  </r>
  <r>
    <n v="10922"/>
    <s v="HANAR"/>
    <n v="24"/>
    <n v="5"/>
    <d v="2022-03-03T00:00:00"/>
    <x v="2"/>
    <n v="3"/>
    <n v="5"/>
    <s v="Thursday"/>
    <n v="20220313"/>
    <s v="UPS"/>
    <n v="157.5"/>
    <n v="4.5"/>
    <n v="4.5"/>
    <n v="35"/>
    <n v="0"/>
    <x v="15"/>
    <n v="10"/>
    <n v="2.1230577042655105"/>
    <s v="Hanari Carnes"/>
    <s v="Mario Pontes"/>
    <s v="05454-876"/>
    <x v="1"/>
    <s v="Brazil"/>
    <x v="6"/>
  </r>
  <r>
    <n v="10923"/>
    <s v="LAMAI"/>
    <n v="42"/>
    <n v="7"/>
    <d v="2022-03-03T00:00:00"/>
    <x v="2"/>
    <n v="3"/>
    <n v="5"/>
    <s v="Thursday"/>
    <n v="20220313"/>
    <s v="UPS"/>
    <n v="111.99999958276749"/>
    <n v="14"/>
    <n v="11.199999958276749"/>
    <n v="10"/>
    <n v="0.20000000298023221"/>
    <x v="1"/>
    <n v="20"/>
    <n v="10.762412487567216"/>
    <s v="La maison d'Asie"/>
    <s v="Annette Roulet"/>
    <s v="31000"/>
    <x v="0"/>
    <s v="France"/>
    <x v="1"/>
  </r>
  <r>
    <n v="10923"/>
    <s v="LAMAI"/>
    <n v="43"/>
    <n v="7"/>
    <d v="2022-03-03T00:00:00"/>
    <x v="2"/>
    <n v="3"/>
    <n v="5"/>
    <s v="Thursday"/>
    <n v="20220313"/>
    <s v="UPS"/>
    <n v="367.99999862909317"/>
    <n v="46"/>
    <n v="36.799999862909317"/>
    <n v="10"/>
    <n v="0.20000000298023221"/>
    <x v="40"/>
    <n v="20"/>
    <n v="33.719701744549674"/>
    <s v="La maison d'Asie"/>
    <s v="Annette Roulet"/>
    <s v="31000"/>
    <x v="0"/>
    <s v="France"/>
    <x v="6"/>
  </r>
  <r>
    <n v="10923"/>
    <s v="LAMAI"/>
    <n v="67"/>
    <n v="7"/>
    <d v="2022-03-03T00:00:00"/>
    <x v="2"/>
    <n v="3"/>
    <n v="5"/>
    <s v="Thursday"/>
    <n v="20220408"/>
    <s v="UPS"/>
    <n v="268.79999899864197"/>
    <n v="14"/>
    <n v="11.199999958276749"/>
    <n v="24"/>
    <n v="0.20000000298023221"/>
    <x v="51"/>
    <n v="16"/>
    <n v="8.0791143090423496"/>
    <s v="La maison d'Asie"/>
    <s v="Annette Roulet"/>
    <s v="31000"/>
    <x v="0"/>
    <s v="France"/>
    <x v="6"/>
  </r>
  <r>
    <n v="10924"/>
    <s v="BERGS"/>
    <n v="10"/>
    <n v="3"/>
    <d v="2022-03-04T00:00:00"/>
    <x v="2"/>
    <n v="3"/>
    <n v="6"/>
    <s v="Friday"/>
    <n v="20220408"/>
    <s v="DHL"/>
    <n v="557.99999907612801"/>
    <n v="31"/>
    <n v="27.8999999538064"/>
    <n v="20"/>
    <n v="0.10000000149011611"/>
    <x v="41"/>
    <n v="4"/>
    <n v="11.047328272500083"/>
    <s v="Berglunds snabbköp"/>
    <s v="Christina Berglund"/>
    <s v="S-958 22"/>
    <x v="0"/>
    <s v="Sweden"/>
    <x v="3"/>
  </r>
  <r>
    <n v="10924"/>
    <s v="BERGS"/>
    <n v="28"/>
    <n v="3"/>
    <d v="2022-03-04T00:00:00"/>
    <x v="2"/>
    <n v="3"/>
    <n v="6"/>
    <s v="Friday"/>
    <n v="20220408"/>
    <s v="DHL"/>
    <n v="1231.1999979615211"/>
    <n v="45.6"/>
    <n v="41.039999932050705"/>
    <n v="30"/>
    <n v="0.10000000149011611"/>
    <x v="44"/>
    <n v="12"/>
    <n v="23.763027335506571"/>
    <s v="Berglunds snabbköp"/>
    <s v="Christina Berglund"/>
    <s v="S-958 22"/>
    <x v="0"/>
    <s v="Sweden"/>
    <x v="2"/>
  </r>
  <r>
    <n v="10924"/>
    <s v="BERGS"/>
    <n v="75"/>
    <n v="3"/>
    <d v="2022-03-04T00:00:00"/>
    <x v="2"/>
    <n v="3"/>
    <n v="6"/>
    <s v="Friday"/>
    <n v="20220313"/>
    <s v="DHL"/>
    <n v="46.5"/>
    <n v="7.75"/>
    <n v="7.75"/>
    <n v="6"/>
    <n v="0"/>
    <x v="48"/>
    <n v="12"/>
    <n v="3.8495729671919596"/>
    <s v="Berglunds snabbköp"/>
    <s v="Christina Berglund"/>
    <s v="S-958 22"/>
    <x v="0"/>
    <s v="Sweden"/>
    <x v="6"/>
  </r>
  <r>
    <n v="10925"/>
    <s v="HANAR"/>
    <n v="36"/>
    <n v="3"/>
    <d v="2022-03-04T00:00:00"/>
    <x v="2"/>
    <n v="3"/>
    <n v="6"/>
    <s v="Friday"/>
    <n v="20220313"/>
    <s v="DHL Express"/>
    <n v="403.74999716877937"/>
    <n v="19"/>
    <n v="16.149999886751175"/>
    <n v="25"/>
    <n v="0.15000000596046451"/>
    <x v="20"/>
    <n v="17"/>
    <n v="14.515505674132482"/>
    <s v="Hanari Carnes"/>
    <s v="Mario Pontes"/>
    <s v="05454-876"/>
    <x v="1"/>
    <s v="Brazil"/>
    <x v="3"/>
  </r>
  <r>
    <n v="10925"/>
    <s v="HANAR"/>
    <n v="52"/>
    <n v="3"/>
    <d v="2022-03-04T00:00:00"/>
    <x v="2"/>
    <n v="3"/>
    <n v="6"/>
    <s v="Friday"/>
    <n v="20220311"/>
    <s v="DHL Express"/>
    <n v="71.399999499320984"/>
    <n v="7"/>
    <n v="5.9499999582767487"/>
    <n v="12"/>
    <n v="0.15000000596046451"/>
    <x v="65"/>
    <n v="24"/>
    <n v="2.7531089859539"/>
    <s v="Hanari Carnes"/>
    <s v="Mario Pontes"/>
    <s v="05454-876"/>
    <x v="1"/>
    <s v="Brazil"/>
    <x v="1"/>
  </r>
  <r>
    <n v="10926"/>
    <s v="ANATR"/>
    <n v="11"/>
    <n v="4"/>
    <d v="2022-03-04T00:00:00"/>
    <x v="2"/>
    <n v="3"/>
    <n v="6"/>
    <s v="Friday"/>
    <n v="20220311"/>
    <s v="UPS"/>
    <n v="42"/>
    <n v="21"/>
    <n v="21"/>
    <n v="2"/>
    <n v="0"/>
    <x v="0"/>
    <n v="5"/>
    <n v="7.3815383533820462"/>
    <s v="Ana Trujillo Emparedados y helados"/>
    <s v="Ana Trujillo"/>
    <s v="05021"/>
    <x v="1"/>
    <s v="Mexico"/>
    <x v="0"/>
  </r>
  <r>
    <n v="10926"/>
    <s v="ANATR"/>
    <n v="13"/>
    <n v="4"/>
    <d v="2022-03-04T00:00:00"/>
    <x v="2"/>
    <n v="3"/>
    <n v="6"/>
    <s v="Friday"/>
    <n v="20220311"/>
    <s v="UPS"/>
    <n v="60"/>
    <n v="6"/>
    <n v="6"/>
    <n v="10"/>
    <n v="0"/>
    <x v="43"/>
    <n v="6"/>
    <n v="2.1837851755325639"/>
    <s v="Ana Trujillo Emparedados y helados"/>
    <s v="Ana Trujillo"/>
    <s v="05021"/>
    <x v="1"/>
    <s v="Mexico"/>
    <x v="3"/>
  </r>
  <r>
    <n v="10926"/>
    <s v="ANATR"/>
    <n v="19"/>
    <n v="4"/>
    <d v="2022-03-04T00:00:00"/>
    <x v="2"/>
    <n v="3"/>
    <n v="6"/>
    <s v="Friday"/>
    <n v="20220311"/>
    <s v="UPS"/>
    <n v="64.399999999999991"/>
    <n v="9.1999999999999993"/>
    <n v="9.1999999999999993"/>
    <n v="7"/>
    <n v="0"/>
    <x v="49"/>
    <n v="8"/>
    <n v="7.994614939930428"/>
    <s v="Ana Trujillo Emparedados y helados"/>
    <s v="Ana Trujillo"/>
    <s v="05021"/>
    <x v="1"/>
    <s v="Mexico"/>
    <x v="5"/>
  </r>
  <r>
    <n v="10926"/>
    <s v="ANATR"/>
    <n v="72"/>
    <n v="4"/>
    <d v="2022-03-04T00:00:00"/>
    <x v="2"/>
    <n v="3"/>
    <n v="6"/>
    <s v="Friday"/>
    <n v="20220408"/>
    <s v="UPS"/>
    <n v="348"/>
    <n v="34.799999999999997"/>
    <n v="34.799999999999997"/>
    <n v="10"/>
    <n v="0"/>
    <x v="2"/>
    <n v="14"/>
    <n v="14.902797245173618"/>
    <s v="Ana Trujillo Emparedados y helados"/>
    <s v="Ana Trujillo"/>
    <s v="05021"/>
    <x v="1"/>
    <s v="Mexico"/>
    <x v="0"/>
  </r>
  <r>
    <n v="10927"/>
    <s v="LACOR"/>
    <n v="20"/>
    <n v="4"/>
    <d v="2022-03-05T00:00:00"/>
    <x v="2"/>
    <n v="3"/>
    <n v="7"/>
    <s v="Saturday"/>
    <n v="20220408"/>
    <s v="DHL Express"/>
    <n v="405"/>
    <n v="81"/>
    <n v="81"/>
    <n v="5"/>
    <n v="0"/>
    <x v="9"/>
    <n v="8"/>
    <n v="57.815472307491099"/>
    <s v="La corne d'abondance"/>
    <s v="Daniel Tonini"/>
    <s v="78000"/>
    <x v="0"/>
    <s v="France"/>
    <x v="5"/>
  </r>
  <r>
    <n v="10927"/>
    <s v="LACOR"/>
    <n v="52"/>
    <n v="4"/>
    <d v="2022-03-05T00:00:00"/>
    <x v="2"/>
    <n v="3"/>
    <n v="7"/>
    <s v="Saturday"/>
    <n v="20220408"/>
    <s v="DHL Express"/>
    <n v="35"/>
    <n v="7"/>
    <n v="7"/>
    <n v="5"/>
    <n v="0"/>
    <x v="65"/>
    <n v="24"/>
    <n v="2.7531089859539"/>
    <s v="La corne d'abondance"/>
    <s v="Daniel Tonini"/>
    <s v="78000"/>
    <x v="0"/>
    <s v="France"/>
    <x v="1"/>
  </r>
  <r>
    <n v="10927"/>
    <s v="LACOR"/>
    <n v="76"/>
    <n v="4"/>
    <d v="2022-03-05T00:00:00"/>
    <x v="2"/>
    <n v="3"/>
    <n v="7"/>
    <s v="Saturday"/>
    <n v="20220318"/>
    <s v="DHL Express"/>
    <n v="360"/>
    <n v="18"/>
    <n v="18"/>
    <n v="20"/>
    <n v="0"/>
    <x v="38"/>
    <n v="23"/>
    <n v="11.35067307451974"/>
    <s v="La corne d'abondance"/>
    <s v="Daniel Tonini"/>
    <s v="78000"/>
    <x v="0"/>
    <s v="France"/>
    <x v="6"/>
  </r>
  <r>
    <n v="10928"/>
    <s v="GALED"/>
    <n v="47"/>
    <n v="1"/>
    <d v="2022-03-05T00:00:00"/>
    <x v="2"/>
    <n v="3"/>
    <n v="7"/>
    <s v="Saturday"/>
    <n v="20220318"/>
    <s v="DHL Express"/>
    <n v="47.5"/>
    <n v="9.5"/>
    <n v="9.5"/>
    <n v="5"/>
    <n v="0"/>
    <x v="69"/>
    <n v="22"/>
    <n v="6.92246398648025"/>
    <s v="Galería del gastrónomo"/>
    <s v="Eduardo Saavedra"/>
    <s v="08022"/>
    <x v="0"/>
    <s v="Spain"/>
    <x v="5"/>
  </r>
  <r>
    <n v="10928"/>
    <s v="GALED"/>
    <n v="76"/>
    <n v="1"/>
    <d v="2022-03-05T00:00:00"/>
    <x v="2"/>
    <n v="3"/>
    <n v="7"/>
    <s v="Saturday"/>
    <n v="20220312"/>
    <s v="DHL Express"/>
    <n v="90"/>
    <n v="18"/>
    <n v="18"/>
    <n v="5"/>
    <n v="0"/>
    <x v="38"/>
    <n v="23"/>
    <n v="11.35067307451974"/>
    <s v="Galería del gastrónomo"/>
    <s v="Eduardo Saavedra"/>
    <s v="08022"/>
    <x v="0"/>
    <s v="Spain"/>
    <x v="6"/>
  </r>
  <r>
    <n v="10929"/>
    <s v="FRANK"/>
    <n v="21"/>
    <n v="6"/>
    <d v="2022-03-05T00:00:00"/>
    <x v="2"/>
    <n v="3"/>
    <n v="7"/>
    <s v="Saturday"/>
    <n v="20220312"/>
    <s v="DHL Express"/>
    <n v="600"/>
    <n v="10"/>
    <n v="10"/>
    <n v="60"/>
    <n v="0"/>
    <x v="27"/>
    <n v="8"/>
    <n v="8.5451596278118238"/>
    <s v="Frankenversand"/>
    <s v="Peter Franken"/>
    <s v="80805"/>
    <x v="0"/>
    <s v="Germany"/>
    <x v="5"/>
  </r>
  <r>
    <n v="10929"/>
    <s v="FRANK"/>
    <n v="75"/>
    <n v="6"/>
    <d v="2022-03-05T00:00:00"/>
    <x v="2"/>
    <n v="3"/>
    <n v="7"/>
    <s v="Saturday"/>
    <n v="20220312"/>
    <s v="DHL Express"/>
    <n v="379.75"/>
    <n v="7.75"/>
    <n v="7.75"/>
    <n v="49"/>
    <n v="0"/>
    <x v="48"/>
    <n v="12"/>
    <n v="3.8495729671919596"/>
    <s v="Frankenversand"/>
    <s v="Peter Franken"/>
    <s v="80805"/>
    <x v="0"/>
    <s v="Germany"/>
    <x v="6"/>
  </r>
  <r>
    <n v="10929"/>
    <s v="FRANK"/>
    <n v="77"/>
    <n v="6"/>
    <d v="2022-03-05T00:00:00"/>
    <x v="2"/>
    <n v="3"/>
    <n v="7"/>
    <s v="Saturday"/>
    <n v="20220318"/>
    <s v="DHL Express"/>
    <n v="195"/>
    <n v="13"/>
    <n v="13"/>
    <n v="15"/>
    <n v="0"/>
    <x v="23"/>
    <n v="12"/>
    <n v="9.7871799999999993"/>
    <s v="Frankenversand"/>
    <s v="Peter Franken"/>
    <s v="80805"/>
    <x v="0"/>
    <s v="Germany"/>
    <x v="4"/>
  </r>
  <r>
    <n v="10930"/>
    <s v="SUPRD"/>
    <n v="21"/>
    <n v="4"/>
    <d v="2022-03-06T00:00:00"/>
    <x v="2"/>
    <n v="3"/>
    <n v="1"/>
    <s v="Sunday"/>
    <n v="20220318"/>
    <s v="UPS"/>
    <n v="360"/>
    <n v="10"/>
    <n v="10"/>
    <n v="36"/>
    <n v="0"/>
    <x v="27"/>
    <n v="8"/>
    <n v="8.5451596278118238"/>
    <s v="Suprêmes délices"/>
    <s v="Pascale Cartrain"/>
    <s v="B-6000"/>
    <x v="0"/>
    <s v="Belgium"/>
    <x v="5"/>
  </r>
  <r>
    <n v="10930"/>
    <s v="SUPRD"/>
    <n v="27"/>
    <n v="4"/>
    <d v="2022-03-06T00:00:00"/>
    <x v="2"/>
    <n v="3"/>
    <n v="1"/>
    <s v="Sunday"/>
    <n v="20220318"/>
    <s v="UPS"/>
    <n v="1097.5"/>
    <n v="43.9"/>
    <n v="43.9"/>
    <n v="25"/>
    <n v="0"/>
    <x v="24"/>
    <n v="11"/>
    <n v="33.234373496604114"/>
    <s v="Suprêmes délices"/>
    <s v="Pascale Cartrain"/>
    <s v="B-6000"/>
    <x v="0"/>
    <s v="Belgium"/>
    <x v="5"/>
  </r>
  <r>
    <n v="10930"/>
    <s v="SUPRD"/>
    <n v="55"/>
    <n v="4"/>
    <d v="2022-03-06T00:00:00"/>
    <x v="2"/>
    <n v="3"/>
    <n v="1"/>
    <s v="Sunday"/>
    <n v="20220318"/>
    <s v="UPS"/>
    <n v="479.99999821186066"/>
    <n v="24"/>
    <n v="19.199999928474426"/>
    <n v="25"/>
    <n v="0.20000000298023221"/>
    <x v="16"/>
    <n v="25"/>
    <n v="18.144678468561601"/>
    <s v="Suprêmes délices"/>
    <s v="Pascale Cartrain"/>
    <s v="B-6000"/>
    <x v="0"/>
    <s v="Belgium"/>
    <x v="7"/>
  </r>
  <r>
    <n v="10930"/>
    <s v="SUPRD"/>
    <n v="58"/>
    <n v="4"/>
    <d v="2022-03-06T00:00:00"/>
    <x v="2"/>
    <n v="3"/>
    <n v="1"/>
    <s v="Sunday"/>
    <n v="20220319"/>
    <s v="UPS"/>
    <n v="317.99999881535769"/>
    <n v="13.25"/>
    <n v="10.599999960511923"/>
    <n v="30"/>
    <n v="0.20000000298023221"/>
    <x v="64"/>
    <n v="27"/>
    <n v="5.9992715692376155"/>
    <s v="Suprêmes délices"/>
    <s v="Pascale Cartrain"/>
    <s v="B-6000"/>
    <x v="0"/>
    <s v="Belgium"/>
    <x v="3"/>
  </r>
  <r>
    <n v="10931"/>
    <s v="RICSU"/>
    <n v="13"/>
    <n v="4"/>
    <d v="2022-03-06T00:00:00"/>
    <x v="2"/>
    <n v="3"/>
    <n v="1"/>
    <s v="Sunday"/>
    <n v="20220319"/>
    <s v="DHL"/>
    <n v="214.19999849796295"/>
    <n v="6"/>
    <n v="5.0999999642372131"/>
    <n v="42"/>
    <n v="0.15000000596046451"/>
    <x v="43"/>
    <n v="6"/>
    <n v="2.1837851755325639"/>
    <s v="Richter Supermarkt"/>
    <s v="Michael Holz"/>
    <s v="1203"/>
    <x v="0"/>
    <s v="Switzerland"/>
    <x v="3"/>
  </r>
  <r>
    <n v="10931"/>
    <s v="RICSU"/>
    <n v="57"/>
    <n v="4"/>
    <d v="2022-03-06T00:00:00"/>
    <x v="2"/>
    <n v="3"/>
    <n v="1"/>
    <s v="Sunday"/>
    <n v="20220324"/>
    <s v="DHL"/>
    <n v="585"/>
    <n v="19.5"/>
    <n v="19.5"/>
    <n v="30"/>
    <n v="0"/>
    <x v="8"/>
    <n v="26"/>
    <n v="13.98469118449494"/>
    <s v="Richter Supermarkt"/>
    <s v="Michael Holz"/>
    <s v="1203"/>
    <x v="0"/>
    <s v="Switzerland"/>
    <x v="1"/>
  </r>
  <r>
    <n v="10932"/>
    <s v="BONAP"/>
    <n v="16"/>
    <n v="8"/>
    <d v="2022-03-06T00:00:00"/>
    <x v="2"/>
    <n v="3"/>
    <n v="1"/>
    <s v="Sunday"/>
    <n v="20220324"/>
    <s v="DHL Express"/>
    <n v="471.14999921992421"/>
    <n v="17.45"/>
    <n v="15.704999973997474"/>
    <n v="30"/>
    <n v="0.10000000149011611"/>
    <x v="19"/>
    <n v="7"/>
    <n v="12.75283918323947"/>
    <s v="Bon app'"/>
    <s v="Laurence Lebihan"/>
    <s v="13008"/>
    <x v="0"/>
    <s v="France"/>
    <x v="5"/>
  </r>
  <r>
    <n v="10932"/>
    <s v="BONAP"/>
    <n v="62"/>
    <n v="8"/>
    <d v="2022-03-06T00:00:00"/>
    <x v="2"/>
    <n v="3"/>
    <n v="1"/>
    <s v="Sunday"/>
    <n v="20220324"/>
    <s v="DHL Express"/>
    <n v="621.17999897152185"/>
    <n v="49.3"/>
    <n v="44.369999926537275"/>
    <n v="14"/>
    <n v="0.10000000149011611"/>
    <x v="29"/>
    <n v="29"/>
    <n v="34.868075459270003"/>
    <s v="Bon app'"/>
    <s v="Laurence Lebihan"/>
    <s v="13008"/>
    <x v="0"/>
    <s v="France"/>
    <x v="5"/>
  </r>
  <r>
    <n v="10932"/>
    <s v="BONAP"/>
    <n v="72"/>
    <n v="8"/>
    <d v="2022-03-06T00:00:00"/>
    <x v="2"/>
    <n v="3"/>
    <n v="1"/>
    <s v="Sunday"/>
    <n v="20220324"/>
    <s v="DHL Express"/>
    <n v="556.79999999999995"/>
    <n v="34.799999999999997"/>
    <n v="34.799999999999997"/>
    <n v="16"/>
    <n v="0"/>
    <x v="2"/>
    <n v="14"/>
    <n v="14.902797245173618"/>
    <s v="Bon app'"/>
    <s v="Laurence Lebihan"/>
    <s v="13008"/>
    <x v="0"/>
    <s v="France"/>
    <x v="0"/>
  </r>
  <r>
    <n v="10932"/>
    <s v="BONAP"/>
    <n v="75"/>
    <n v="8"/>
    <d v="2022-03-06T00:00:00"/>
    <x v="2"/>
    <n v="3"/>
    <n v="1"/>
    <s v="Sunday"/>
    <n v="20220316"/>
    <s v="DHL Express"/>
    <n v="139.499999769032"/>
    <n v="7.75"/>
    <n v="6.9749999884516001"/>
    <n v="20"/>
    <n v="0.10000000149011611"/>
    <x v="48"/>
    <n v="12"/>
    <n v="3.8495729671919596"/>
    <s v="Bon app'"/>
    <s v="Laurence Lebihan"/>
    <s v="13008"/>
    <x v="0"/>
    <s v="France"/>
    <x v="6"/>
  </r>
  <r>
    <n v="10933"/>
    <s v="ISLAT"/>
    <n v="53"/>
    <n v="6"/>
    <d v="2022-03-06T00:00:00"/>
    <x v="2"/>
    <n v="3"/>
    <n v="1"/>
    <s v="Sunday"/>
    <n v="20220316"/>
    <s v="UPS"/>
    <n v="65.599999999999994"/>
    <n v="32.799999999999997"/>
    <n v="32.799999999999997"/>
    <n v="2"/>
    <n v="0"/>
    <x v="22"/>
    <n v="24"/>
    <n v="11.283141843590998"/>
    <s v="Island Trading"/>
    <s v="Helen Bennett"/>
    <s v="PO31 7PJ"/>
    <x v="0"/>
    <s v="UK"/>
    <x v="7"/>
  </r>
  <r>
    <n v="10933"/>
    <s v="ISLAT"/>
    <n v="61"/>
    <n v="6"/>
    <d v="2022-03-06T00:00:00"/>
    <x v="2"/>
    <n v="3"/>
    <n v="1"/>
    <s v="Sunday"/>
    <n v="20220312"/>
    <s v="UPS"/>
    <n v="855"/>
    <n v="28.5"/>
    <n v="28.5"/>
    <n v="30"/>
    <n v="0"/>
    <x v="75"/>
    <n v="29"/>
    <n v="10.457549197381082"/>
    <s v="Island Trading"/>
    <s v="Helen Bennett"/>
    <s v="PO31 7PJ"/>
    <x v="0"/>
    <s v="UK"/>
    <x v="4"/>
  </r>
  <r>
    <n v="10934"/>
    <s v="LEHMS"/>
    <n v="6"/>
    <n v="3"/>
    <d v="2022-03-09T00:00:00"/>
    <x v="2"/>
    <n v="3"/>
    <n v="4"/>
    <s v="Wednesday"/>
    <n v="20220318"/>
    <s v="UPS"/>
    <n v="500"/>
    <n v="25"/>
    <n v="25"/>
    <n v="20"/>
    <n v="0"/>
    <x v="63"/>
    <n v="3"/>
    <n v="17.141683844381447"/>
    <s v="Lehmanns Marktstand"/>
    <s v="Renate Messner"/>
    <s v="60528"/>
    <x v="0"/>
    <s v="Germany"/>
    <x v="4"/>
  </r>
  <r>
    <n v="10935"/>
    <s v="WELLI"/>
    <n v="1"/>
    <n v="4"/>
    <d v="2022-03-09T00:00:00"/>
    <x v="2"/>
    <n v="3"/>
    <n v="4"/>
    <s v="Wednesday"/>
    <n v="20220318"/>
    <s v="UPS"/>
    <n v="378"/>
    <n v="18"/>
    <n v="18"/>
    <n v="21"/>
    <n v="0"/>
    <x v="52"/>
    <n v="1"/>
    <n v="9.9412796083453241"/>
    <s v="Wellington Importadora"/>
    <s v="Paula Parente"/>
    <s v="08737-363"/>
    <x v="1"/>
    <s v="Brazil"/>
    <x v="6"/>
  </r>
  <r>
    <n v="10935"/>
    <s v="WELLI"/>
    <n v="18"/>
    <n v="4"/>
    <d v="2022-03-09T00:00:00"/>
    <x v="2"/>
    <n v="3"/>
    <n v="4"/>
    <s v="Wednesday"/>
    <n v="20220318"/>
    <s v="UPS"/>
    <n v="187.5"/>
    <n v="62.5"/>
    <n v="46.875"/>
    <n v="4"/>
    <n v="0.25"/>
    <x v="59"/>
    <n v="7"/>
    <n v="20.144415838276313"/>
    <s v="Wellington Importadora"/>
    <s v="Paula Parente"/>
    <s v="08737-363"/>
    <x v="1"/>
    <s v="Brazil"/>
    <x v="3"/>
  </r>
  <r>
    <n v="10935"/>
    <s v="WELLI"/>
    <n v="23"/>
    <n v="4"/>
    <d v="2022-03-09T00:00:00"/>
    <x v="2"/>
    <n v="3"/>
    <n v="4"/>
    <s v="Wednesday"/>
    <n v="20220318"/>
    <s v="UPS"/>
    <n v="54"/>
    <n v="9"/>
    <n v="6.75"/>
    <n v="8"/>
    <n v="0.25"/>
    <x v="70"/>
    <n v="9"/>
    <n v="5.2140991742329925"/>
    <s v="Wellington Importadora"/>
    <s v="Paula Parente"/>
    <s v="08737-363"/>
    <x v="1"/>
    <s v="Brazil"/>
    <x v="1"/>
  </r>
  <r>
    <n v="10936"/>
    <s v="GREAL"/>
    <n v="36"/>
    <n v="3"/>
    <d v="2022-03-09T00:00:00"/>
    <x v="2"/>
    <n v="3"/>
    <n v="4"/>
    <s v="Wednesday"/>
    <n v="20220313"/>
    <s v="DHL"/>
    <n v="455.99999830126762"/>
    <n v="19"/>
    <n v="15.199999943375587"/>
    <n v="30"/>
    <n v="0.20000000298023221"/>
    <x v="20"/>
    <n v="17"/>
    <n v="14.515505674132482"/>
    <s v="Great Lakes Food Market"/>
    <s v="Howard Snyder"/>
    <s v="97403"/>
    <x v="1"/>
    <s v="USA"/>
    <x v="3"/>
  </r>
  <r>
    <n v="10937"/>
    <s v="CACTU"/>
    <n v="28"/>
    <n v="7"/>
    <d v="2022-03-10T00:00:00"/>
    <x v="2"/>
    <n v="3"/>
    <n v="5"/>
    <s v="Thursday"/>
    <n v="20220313"/>
    <s v="UPS"/>
    <n v="364.8"/>
    <n v="45.6"/>
    <n v="45.6"/>
    <n v="8"/>
    <n v="0"/>
    <x v="44"/>
    <n v="12"/>
    <n v="23.763027335506571"/>
    <s v="Cactus Comidas para llevar"/>
    <s v="Patricio Simpson"/>
    <s v="1010"/>
    <x v="1"/>
    <n v="0"/>
    <x v="2"/>
  </r>
  <r>
    <n v="10937"/>
    <s v="CACTU"/>
    <n v="34"/>
    <n v="7"/>
    <d v="2022-03-10T00:00:00"/>
    <x v="2"/>
    <n v="3"/>
    <n v="5"/>
    <s v="Thursday"/>
    <n v="20220316"/>
    <s v="UPS"/>
    <n v="280"/>
    <n v="14"/>
    <n v="14"/>
    <n v="20"/>
    <n v="0"/>
    <x v="53"/>
    <n v="16"/>
    <n v="9.0738672986425506"/>
    <s v="Cactus Comidas para llevar"/>
    <s v="Patricio Simpson"/>
    <s v="1010"/>
    <x v="1"/>
    <n v="0"/>
    <x v="6"/>
  </r>
  <r>
    <n v="10938"/>
    <s v="QUICK"/>
    <n v="13"/>
    <n v="3"/>
    <d v="2022-03-10T00:00:00"/>
    <x v="2"/>
    <n v="3"/>
    <n v="5"/>
    <s v="Thursday"/>
    <n v="20220316"/>
    <s v="DHL"/>
    <n v="90"/>
    <n v="6"/>
    <n v="4.5"/>
    <n v="20"/>
    <n v="0.25"/>
    <x v="43"/>
    <n v="6"/>
    <n v="2.1837851755325639"/>
    <s v="QUICK-Stop"/>
    <s v="Horst Kloss"/>
    <s v="01307"/>
    <x v="0"/>
    <s v="Germany"/>
    <x v="3"/>
  </r>
  <r>
    <n v="10938"/>
    <s v="QUICK"/>
    <n v="43"/>
    <n v="3"/>
    <d v="2022-03-10T00:00:00"/>
    <x v="2"/>
    <n v="3"/>
    <n v="5"/>
    <s v="Thursday"/>
    <n v="20220316"/>
    <s v="DHL"/>
    <n v="828"/>
    <n v="46"/>
    <n v="34.5"/>
    <n v="24"/>
    <n v="0.25"/>
    <x v="40"/>
    <n v="20"/>
    <n v="33.719701744549674"/>
    <s v="QUICK-Stop"/>
    <s v="Horst Kloss"/>
    <s v="01307"/>
    <x v="0"/>
    <s v="Germany"/>
    <x v="6"/>
  </r>
  <r>
    <n v="10938"/>
    <s v="QUICK"/>
    <n v="60"/>
    <n v="3"/>
    <d v="2022-03-10T00:00:00"/>
    <x v="2"/>
    <n v="3"/>
    <n v="5"/>
    <s v="Thursday"/>
    <n v="20220316"/>
    <s v="DHL"/>
    <n v="1249.5"/>
    <n v="34"/>
    <n v="25.5"/>
    <n v="49"/>
    <n v="0.25"/>
    <x v="11"/>
    <n v="28"/>
    <n v="17.186056815854748"/>
    <s v="QUICK-Stop"/>
    <s v="Horst Kloss"/>
    <s v="01307"/>
    <x v="0"/>
    <s v="Germany"/>
    <x v="0"/>
  </r>
  <r>
    <n v="10938"/>
    <s v="QUICK"/>
    <n v="71"/>
    <n v="3"/>
    <d v="2022-03-10T00:00:00"/>
    <x v="2"/>
    <n v="3"/>
    <n v="5"/>
    <s v="Thursday"/>
    <n v="20220313"/>
    <s v="DHL"/>
    <n v="564.375"/>
    <n v="21.5"/>
    <n v="16.125"/>
    <n v="35"/>
    <n v="0.25"/>
    <x v="42"/>
    <n v="15"/>
    <n v="15.813450604529082"/>
    <s v="QUICK-Stop"/>
    <s v="Horst Kloss"/>
    <s v="01307"/>
    <x v="0"/>
    <s v="Germany"/>
    <x v="0"/>
  </r>
  <r>
    <n v="10939"/>
    <s v="MAGAA"/>
    <n v="2"/>
    <n v="2"/>
    <d v="2022-03-10T00:00:00"/>
    <x v="2"/>
    <n v="3"/>
    <n v="5"/>
    <s v="Thursday"/>
    <n v="20220313"/>
    <s v="DHL"/>
    <n v="161.49999886751175"/>
    <n v="19"/>
    <n v="16.149999886751175"/>
    <n v="10"/>
    <n v="0.15000000596046451"/>
    <x v="18"/>
    <n v="1"/>
    <n v="9.9064127385757743"/>
    <s v="Magazzini Alimentari Riuniti"/>
    <s v="Giovanni Rovelli"/>
    <s v="24100"/>
    <x v="0"/>
    <s v="Italy"/>
    <x v="6"/>
  </r>
  <r>
    <n v="10939"/>
    <s v="MAGAA"/>
    <n v="67"/>
    <n v="2"/>
    <d v="2022-03-10T00:00:00"/>
    <x v="2"/>
    <n v="3"/>
    <n v="5"/>
    <s v="Thursday"/>
    <n v="20220323"/>
    <s v="DHL"/>
    <n v="475.99999666213989"/>
    <n v="14"/>
    <n v="11.899999916553497"/>
    <n v="40"/>
    <n v="0.15000000596046451"/>
    <x v="51"/>
    <n v="16"/>
    <n v="8.0791143090423496"/>
    <s v="Magazzini Alimentari Riuniti"/>
    <s v="Giovanni Rovelli"/>
    <s v="24100"/>
    <x v="0"/>
    <s v="Italy"/>
    <x v="6"/>
  </r>
  <r>
    <n v="10940"/>
    <s v="BONAP"/>
    <n v="7"/>
    <n v="8"/>
    <d v="2022-03-11T00:00:00"/>
    <x v="2"/>
    <n v="3"/>
    <n v="6"/>
    <s v="Friday"/>
    <n v="20220323"/>
    <s v="UPS"/>
    <n v="240"/>
    <n v="30"/>
    <n v="30"/>
    <n v="8"/>
    <n v="0"/>
    <x v="32"/>
    <n v="3"/>
    <n v="16.995648153812226"/>
    <s v="Bon app'"/>
    <s v="Laurence Lebihan"/>
    <s v="13008"/>
    <x v="0"/>
    <s v="France"/>
    <x v="2"/>
  </r>
  <r>
    <n v="10940"/>
    <s v="BONAP"/>
    <n v="13"/>
    <n v="8"/>
    <d v="2022-03-11T00:00:00"/>
    <x v="2"/>
    <n v="3"/>
    <n v="6"/>
    <s v="Friday"/>
    <n v="20220320"/>
    <s v="UPS"/>
    <n v="120"/>
    <n v="6"/>
    <n v="6"/>
    <n v="20"/>
    <n v="0"/>
    <x v="43"/>
    <n v="6"/>
    <n v="2.1837851755325639"/>
    <s v="Bon app'"/>
    <s v="Laurence Lebihan"/>
    <s v="13008"/>
    <x v="0"/>
    <s v="France"/>
    <x v="3"/>
  </r>
  <r>
    <n v="10941"/>
    <s v="SAVEA"/>
    <n v="31"/>
    <n v="7"/>
    <d v="2022-03-11T00:00:00"/>
    <x v="2"/>
    <n v="3"/>
    <n v="6"/>
    <s v="Friday"/>
    <n v="20220320"/>
    <s v="DHL"/>
    <n v="412.5"/>
    <n v="12.5"/>
    <n v="9.375"/>
    <n v="44"/>
    <n v="0.25"/>
    <x v="12"/>
    <n v="14"/>
    <n v="8.9210025428745876"/>
    <s v="Save-a-lot Markets"/>
    <s v="Jose Pavarotti"/>
    <s v="83720"/>
    <x v="1"/>
    <s v="USA"/>
    <x v="0"/>
  </r>
  <r>
    <n v="10941"/>
    <s v="SAVEA"/>
    <n v="62"/>
    <n v="7"/>
    <d v="2022-03-11T00:00:00"/>
    <x v="2"/>
    <n v="3"/>
    <n v="6"/>
    <s v="Friday"/>
    <n v="20220320"/>
    <s v="DHL"/>
    <n v="1109.2499999999998"/>
    <n v="49.3"/>
    <n v="36.974999999999994"/>
    <n v="30"/>
    <n v="0.25"/>
    <x v="29"/>
    <n v="29"/>
    <n v="34.868075459270003"/>
    <s v="Save-a-lot Markets"/>
    <s v="Jose Pavarotti"/>
    <s v="83720"/>
    <x v="1"/>
    <s v="USA"/>
    <x v="5"/>
  </r>
  <r>
    <n v="10941"/>
    <s v="SAVEA"/>
    <n v="68"/>
    <n v="7"/>
    <d v="2022-03-11T00:00:00"/>
    <x v="2"/>
    <n v="3"/>
    <n v="6"/>
    <s v="Friday"/>
    <n v="20220320"/>
    <s v="DHL"/>
    <n v="750"/>
    <n v="12.5"/>
    <n v="9.375"/>
    <n v="80"/>
    <n v="0.25"/>
    <x v="56"/>
    <n v="8"/>
    <n v="9.881917469522989"/>
    <s v="Save-a-lot Markets"/>
    <s v="Jose Pavarotti"/>
    <s v="83720"/>
    <x v="1"/>
    <s v="USA"/>
    <x v="5"/>
  </r>
  <r>
    <n v="10941"/>
    <s v="SAVEA"/>
    <n v="72"/>
    <n v="7"/>
    <d v="2022-03-11T00:00:00"/>
    <x v="2"/>
    <n v="3"/>
    <n v="6"/>
    <s v="Friday"/>
    <n v="20220318"/>
    <s v="DHL"/>
    <n v="1739.9999999999998"/>
    <n v="34.799999999999997"/>
    <n v="34.799999999999997"/>
    <n v="50"/>
    <n v="0"/>
    <x v="2"/>
    <n v="14"/>
    <n v="14.902797245173618"/>
    <s v="Save-a-lot Markets"/>
    <s v="Jose Pavarotti"/>
    <s v="83720"/>
    <x v="1"/>
    <s v="USA"/>
    <x v="0"/>
  </r>
  <r>
    <n v="10942"/>
    <s v="REGGC"/>
    <n v="49"/>
    <n v="9"/>
    <d v="2022-03-11T00:00:00"/>
    <x v="2"/>
    <n v="3"/>
    <n v="6"/>
    <s v="Friday"/>
    <n v="20220319"/>
    <s v="UPS"/>
    <n v="560"/>
    <n v="20"/>
    <n v="20"/>
    <n v="28"/>
    <n v="0"/>
    <x v="14"/>
    <n v="23"/>
    <n v="12.545683485741497"/>
    <s v="Reggiani Caseifici"/>
    <s v="Maurizio Moroni"/>
    <s v="42100"/>
    <x v="0"/>
    <s v="Italy"/>
    <x v="5"/>
  </r>
  <r>
    <n v="10943"/>
    <s v="BSBEV"/>
    <n v="13"/>
    <n v="4"/>
    <d v="2022-03-11T00:00:00"/>
    <x v="2"/>
    <n v="3"/>
    <n v="6"/>
    <s v="Friday"/>
    <n v="20220319"/>
    <s v="DHL"/>
    <n v="90"/>
    <n v="6"/>
    <n v="6"/>
    <n v="15"/>
    <n v="0"/>
    <x v="43"/>
    <n v="6"/>
    <n v="2.1837851755325639"/>
    <s v="B's Beverages"/>
    <s v="Victoria Ashworth"/>
    <s v="EC2 5NT"/>
    <x v="0"/>
    <s v="UK"/>
    <x v="3"/>
  </r>
  <r>
    <n v="10943"/>
    <s v="BSBEV"/>
    <n v="22"/>
    <n v="4"/>
    <d v="2022-03-11T00:00:00"/>
    <x v="2"/>
    <n v="3"/>
    <n v="6"/>
    <s v="Friday"/>
    <n v="20220319"/>
    <s v="DHL"/>
    <n v="441"/>
    <n v="21"/>
    <n v="21"/>
    <n v="21"/>
    <n v="0"/>
    <x v="7"/>
    <n v="9"/>
    <n v="6.5214240951904641"/>
    <s v="B's Beverages"/>
    <s v="Victoria Ashworth"/>
    <s v="EC2 5NT"/>
    <x v="0"/>
    <s v="UK"/>
    <x v="1"/>
  </r>
  <r>
    <n v="10943"/>
    <s v="BSBEV"/>
    <n v="46"/>
    <n v="4"/>
    <d v="2022-03-11T00:00:00"/>
    <x v="2"/>
    <n v="3"/>
    <n v="6"/>
    <s v="Friday"/>
    <n v="20220313"/>
    <s v="DHL"/>
    <n v="180"/>
    <n v="12"/>
    <n v="12"/>
    <n v="15"/>
    <n v="0"/>
    <x v="54"/>
    <n v="21"/>
    <n v="5.504627786254181"/>
    <s v="B's Beverages"/>
    <s v="Victoria Ashworth"/>
    <s v="EC2 5NT"/>
    <x v="0"/>
    <s v="UK"/>
    <x v="3"/>
  </r>
  <r>
    <n v="10944"/>
    <s v="BOTTM"/>
    <n v="11"/>
    <n v="6"/>
    <d v="2022-03-12T00:00:00"/>
    <x v="2"/>
    <n v="3"/>
    <n v="7"/>
    <s v="Saturday"/>
    <n v="20220313"/>
    <s v="UPS"/>
    <n v="78.75"/>
    <n v="21"/>
    <n v="15.75"/>
    <n v="5"/>
    <n v="0.25"/>
    <x v="0"/>
    <n v="5"/>
    <n v="7.3815383533820462"/>
    <s v="Bottom-Dollar Markets"/>
    <s v="Elizabeth Lincoln"/>
    <s v="T2F 8M4"/>
    <x v="1"/>
    <s v="Canada"/>
    <x v="0"/>
  </r>
  <r>
    <n v="10944"/>
    <s v="BOTTM"/>
    <n v="44"/>
    <n v="6"/>
    <d v="2022-03-12T00:00:00"/>
    <x v="2"/>
    <n v="3"/>
    <n v="7"/>
    <s v="Saturday"/>
    <n v="20220313"/>
    <s v="UPS"/>
    <n v="262.57499999999999"/>
    <n v="19.45"/>
    <n v="14.587499999999999"/>
    <n v="18"/>
    <n v="0.25"/>
    <x v="45"/>
    <n v="20"/>
    <n v="10.842050263532254"/>
    <s v="Bottom-Dollar Markets"/>
    <s v="Elizabeth Lincoln"/>
    <s v="T2F 8M4"/>
    <x v="1"/>
    <s v="Canada"/>
    <x v="4"/>
  </r>
  <r>
    <n v="10944"/>
    <s v="BOTTM"/>
    <n v="56"/>
    <n v="6"/>
    <d v="2022-03-12T00:00:00"/>
    <x v="2"/>
    <n v="3"/>
    <n v="7"/>
    <s v="Saturday"/>
    <n v="20220318"/>
    <s v="UPS"/>
    <n v="684"/>
    <n v="38"/>
    <n v="38"/>
    <n v="18"/>
    <n v="0"/>
    <x v="33"/>
    <n v="26"/>
    <n v="12.985049050340091"/>
    <s v="Bottom-Dollar Markets"/>
    <s v="Elizabeth Lincoln"/>
    <s v="T2F 8M4"/>
    <x v="1"/>
    <s v="Canada"/>
    <x v="1"/>
  </r>
  <r>
    <n v="10945"/>
    <s v="MORGK"/>
    <n v="13"/>
    <n v="4"/>
    <d v="2022-03-12T00:00:00"/>
    <x v="2"/>
    <n v="3"/>
    <n v="7"/>
    <s v="Saturday"/>
    <n v="20220318"/>
    <s v="DHL Express"/>
    <n v="120"/>
    <n v="6"/>
    <n v="6"/>
    <n v="20"/>
    <n v="0"/>
    <x v="43"/>
    <n v="6"/>
    <n v="2.1837851755325639"/>
    <s v="Morgenstern Gesundkost"/>
    <s v="Alexander Feuer"/>
    <s v="04179"/>
    <x v="0"/>
    <s v="Germany"/>
    <x v="3"/>
  </r>
  <r>
    <n v="10945"/>
    <s v="MORGK"/>
    <n v="31"/>
    <n v="4"/>
    <d v="2022-03-12T00:00:00"/>
    <x v="2"/>
    <n v="3"/>
    <n v="7"/>
    <s v="Saturday"/>
    <n v="20220319"/>
    <s v="DHL Express"/>
    <n v="125"/>
    <n v="12.5"/>
    <n v="12.5"/>
    <n v="10"/>
    <n v="0"/>
    <x v="12"/>
    <n v="14"/>
    <n v="8.9210025428745876"/>
    <s v="Morgenstern Gesundkost"/>
    <s v="Alexander Feuer"/>
    <s v="04179"/>
    <x v="0"/>
    <s v="Germany"/>
    <x v="0"/>
  </r>
  <r>
    <n v="10946"/>
    <s v="VAFFE"/>
    <n v="10"/>
    <n v="1"/>
    <d v="2022-03-12T00:00:00"/>
    <x v="2"/>
    <n v="3"/>
    <n v="7"/>
    <s v="Saturday"/>
    <n v="20220319"/>
    <s v="DHL"/>
    <n v="775"/>
    <n v="31"/>
    <n v="31"/>
    <n v="25"/>
    <n v="0"/>
    <x v="41"/>
    <n v="4"/>
    <n v="11.047328272500083"/>
    <s v="Vaffeljernet"/>
    <s v="Palle Ibsen"/>
    <s v="8200"/>
    <x v="0"/>
    <s v="Denmark"/>
    <x v="3"/>
  </r>
  <r>
    <n v="10946"/>
    <s v="VAFFE"/>
    <n v="24"/>
    <n v="1"/>
    <d v="2022-03-12T00:00:00"/>
    <x v="2"/>
    <n v="3"/>
    <n v="7"/>
    <s v="Saturday"/>
    <n v="20220319"/>
    <s v="DHL"/>
    <n v="112.5"/>
    <n v="4.5"/>
    <n v="4.5"/>
    <n v="25"/>
    <n v="0"/>
    <x v="15"/>
    <n v="10"/>
    <n v="2.1230577042655105"/>
    <s v="Vaffeljernet"/>
    <s v="Palle Ibsen"/>
    <s v="8200"/>
    <x v="0"/>
    <s v="Denmark"/>
    <x v="6"/>
  </r>
  <r>
    <n v="10946"/>
    <s v="VAFFE"/>
    <n v="77"/>
    <n v="1"/>
    <d v="2022-03-12T00:00:00"/>
    <x v="2"/>
    <n v="3"/>
    <n v="7"/>
    <s v="Saturday"/>
    <n v="20220316"/>
    <s v="DHL"/>
    <n v="520"/>
    <n v="13"/>
    <n v="13"/>
    <n v="40"/>
    <n v="0"/>
    <x v="23"/>
    <n v="12"/>
    <n v="9.7871799999999993"/>
    <s v="Vaffeljernet"/>
    <s v="Palle Ibsen"/>
    <s v="8200"/>
    <x v="0"/>
    <s v="Denmark"/>
    <x v="4"/>
  </r>
  <r>
    <n v="10947"/>
    <s v="BSBEV"/>
    <n v="59"/>
    <n v="3"/>
    <d v="2022-03-13T00:00:00"/>
    <x v="2"/>
    <n v="3"/>
    <n v="1"/>
    <s v="Sunday"/>
    <n v="20220319"/>
    <s v="DHL"/>
    <n v="220"/>
    <n v="55"/>
    <n v="55"/>
    <n v="4"/>
    <n v="0"/>
    <x v="21"/>
    <n v="28"/>
    <n v="29.299646906924384"/>
    <s v="B's Beverages"/>
    <s v="Victoria Ashworth"/>
    <s v="EC2 5NT"/>
    <x v="0"/>
    <s v="UK"/>
    <x v="0"/>
  </r>
  <r>
    <n v="10948"/>
    <s v="GODOS"/>
    <n v="50"/>
    <n v="3"/>
    <d v="2022-03-13T00:00:00"/>
    <x v="2"/>
    <n v="3"/>
    <n v="1"/>
    <s v="Sunday"/>
    <n v="20220319"/>
    <s v="UPS"/>
    <n v="146.25"/>
    <n v="16.25"/>
    <n v="16.25"/>
    <n v="9"/>
    <n v="0"/>
    <x v="72"/>
    <n v="23"/>
    <n v="6.542170529867021"/>
    <s v="Godos Cocina Típica"/>
    <s v="José Pedro Freyre"/>
    <s v="41101"/>
    <x v="0"/>
    <s v="Spain"/>
    <x v="5"/>
  </r>
  <r>
    <n v="10948"/>
    <s v="GODOS"/>
    <n v="51"/>
    <n v="3"/>
    <d v="2022-03-13T00:00:00"/>
    <x v="2"/>
    <n v="3"/>
    <n v="1"/>
    <s v="Sunday"/>
    <n v="20220319"/>
    <s v="UPS"/>
    <n v="2120"/>
    <n v="53"/>
    <n v="53"/>
    <n v="40"/>
    <n v="0"/>
    <x v="4"/>
    <n v="24"/>
    <n v="18.835525116961144"/>
    <s v="Godos Cocina Típica"/>
    <s v="José Pedro Freyre"/>
    <s v="41101"/>
    <x v="0"/>
    <s v="Spain"/>
    <x v="2"/>
  </r>
  <r>
    <n v="10948"/>
    <s v="GODOS"/>
    <n v="55"/>
    <n v="3"/>
    <d v="2022-03-13T00:00:00"/>
    <x v="2"/>
    <n v="3"/>
    <n v="1"/>
    <s v="Sunday"/>
    <n v="20220317"/>
    <s v="UPS"/>
    <n v="96"/>
    <n v="24"/>
    <n v="24"/>
    <n v="4"/>
    <n v="0"/>
    <x v="16"/>
    <n v="25"/>
    <n v="18.144678468561601"/>
    <s v="Godos Cocina Típica"/>
    <s v="José Pedro Freyre"/>
    <s v="41101"/>
    <x v="0"/>
    <s v="Spain"/>
    <x v="7"/>
  </r>
  <r>
    <n v="10949"/>
    <s v="BOTTM"/>
    <n v="6"/>
    <n v="2"/>
    <d v="2022-03-13T00:00:00"/>
    <x v="2"/>
    <n v="3"/>
    <n v="1"/>
    <s v="Sunday"/>
    <n v="20220317"/>
    <s v="UPS"/>
    <n v="300"/>
    <n v="25"/>
    <n v="25"/>
    <n v="12"/>
    <n v="0"/>
    <x v="63"/>
    <n v="3"/>
    <n v="17.141683844381447"/>
    <s v="Bottom-Dollar Markets"/>
    <s v="Elizabeth Lincoln"/>
    <s v="T2F 8M4"/>
    <x v="1"/>
    <s v="Canada"/>
    <x v="4"/>
  </r>
  <r>
    <n v="10949"/>
    <s v="BOTTM"/>
    <n v="10"/>
    <n v="2"/>
    <d v="2022-03-13T00:00:00"/>
    <x v="2"/>
    <n v="3"/>
    <n v="1"/>
    <s v="Sunday"/>
    <n v="20220317"/>
    <s v="UPS"/>
    <n v="930"/>
    <n v="31"/>
    <n v="31"/>
    <n v="30"/>
    <n v="0"/>
    <x v="41"/>
    <n v="4"/>
    <n v="11.047328272500083"/>
    <s v="Bottom-Dollar Markets"/>
    <s v="Elizabeth Lincoln"/>
    <s v="T2F 8M4"/>
    <x v="1"/>
    <s v="Canada"/>
    <x v="3"/>
  </r>
  <r>
    <n v="10949"/>
    <s v="BOTTM"/>
    <n v="17"/>
    <n v="2"/>
    <d v="2022-03-13T00:00:00"/>
    <x v="2"/>
    <n v="3"/>
    <n v="1"/>
    <s v="Sunday"/>
    <n v="20220317"/>
    <s v="UPS"/>
    <n v="234"/>
    <n v="39"/>
    <n v="39"/>
    <n v="6"/>
    <n v="0"/>
    <x v="35"/>
    <n v="7"/>
    <n v="24.774912809223483"/>
    <s v="Bottom-Dollar Markets"/>
    <s v="Elizabeth Lincoln"/>
    <s v="T2F 8M4"/>
    <x v="1"/>
    <s v="Canada"/>
    <x v="7"/>
  </r>
  <r>
    <n v="10949"/>
    <s v="BOTTM"/>
    <n v="62"/>
    <n v="2"/>
    <d v="2022-03-13T00:00:00"/>
    <x v="2"/>
    <n v="3"/>
    <n v="1"/>
    <s v="Sunday"/>
    <n v="20220323"/>
    <s v="UPS"/>
    <n v="2958"/>
    <n v="49.3"/>
    <n v="49.3"/>
    <n v="60"/>
    <n v="0"/>
    <x v="29"/>
    <n v="29"/>
    <n v="34.868075459270003"/>
    <s v="Bottom-Dollar Markets"/>
    <s v="Elizabeth Lincoln"/>
    <s v="T2F 8M4"/>
    <x v="1"/>
    <s v="Canada"/>
    <x v="5"/>
  </r>
  <r>
    <n v="10950"/>
    <s v="MAGAA"/>
    <n v="4"/>
    <n v="1"/>
    <d v="2022-03-16T00:00:00"/>
    <x v="2"/>
    <n v="3"/>
    <n v="4"/>
    <s v="Wednesday"/>
    <n v="20220407"/>
    <s v="DHL"/>
    <n v="110"/>
    <n v="22"/>
    <n v="22"/>
    <n v="5"/>
    <n v="0"/>
    <x v="62"/>
    <n v="2"/>
    <n v="13.396192586104789"/>
    <s v="Magazzini Alimentari Riuniti"/>
    <s v="Giovanni Rovelli"/>
    <s v="24100"/>
    <x v="0"/>
    <s v="Italy"/>
    <x v="4"/>
  </r>
  <r>
    <n v="10951"/>
    <s v="RICSU"/>
    <n v="33"/>
    <n v="9"/>
    <d v="2022-03-16T00:00:00"/>
    <x v="2"/>
    <n v="3"/>
    <n v="4"/>
    <s v="Wednesday"/>
    <n v="20220407"/>
    <s v="DHL"/>
    <n v="35.624999972060323"/>
    <n v="2.5"/>
    <n v="2.3749999981373549"/>
    <n v="15"/>
    <n v="5.000000074505806E-2"/>
    <x v="10"/>
    <n v="15"/>
    <n v="1.3985746153494198"/>
    <s v="Richter Supermarkt"/>
    <s v="Michael Holz"/>
    <s v="1203"/>
    <x v="0"/>
    <s v="Switzerland"/>
    <x v="0"/>
  </r>
  <r>
    <n v="10951"/>
    <s v="RICSU"/>
    <n v="41"/>
    <n v="9"/>
    <d v="2022-03-16T00:00:00"/>
    <x v="2"/>
    <n v="3"/>
    <n v="4"/>
    <s v="Wednesday"/>
    <n v="20220407"/>
    <s v="DHL"/>
    <n v="55.004999956861141"/>
    <n v="9.65"/>
    <n v="9.1674999928101908"/>
    <n v="6"/>
    <n v="5.000000074505806E-2"/>
    <x v="5"/>
    <n v="19"/>
    <n v="6.0463867884479576"/>
    <s v="Richter Supermarkt"/>
    <s v="Michael Holz"/>
    <s v="1203"/>
    <x v="0"/>
    <s v="Switzerland"/>
    <x v="3"/>
  </r>
  <r>
    <n v="10951"/>
    <s v="RICSU"/>
    <n v="75"/>
    <n v="9"/>
    <d v="2022-03-16T00:00:00"/>
    <x v="2"/>
    <n v="3"/>
    <n v="4"/>
    <s v="Wednesday"/>
    <n v="20220324"/>
    <s v="DHL"/>
    <n v="368.12499971129"/>
    <n v="7.75"/>
    <n v="7.3624999942258"/>
    <n v="50"/>
    <n v="5.000000074505806E-2"/>
    <x v="48"/>
    <n v="12"/>
    <n v="3.8495729671919596"/>
    <s v="Richter Supermarkt"/>
    <s v="Michael Holz"/>
    <s v="1203"/>
    <x v="0"/>
    <s v="Switzerland"/>
    <x v="6"/>
  </r>
  <r>
    <n v="10952"/>
    <s v="ALFKI"/>
    <n v="6"/>
    <n v="1"/>
    <d v="2022-03-16T00:00:00"/>
    <x v="2"/>
    <n v="3"/>
    <n v="4"/>
    <s v="Wednesday"/>
    <n v="20220324"/>
    <s v="DHL Express"/>
    <n v="379.99999970197678"/>
    <n v="25"/>
    <n v="23.749999981373549"/>
    <n v="16"/>
    <n v="5.000000074505806E-2"/>
    <x v="63"/>
    <n v="3"/>
    <n v="17.141683844381447"/>
    <s v="Alfreds Futterkiste"/>
    <s v="Maria Anders"/>
    <s v="12209"/>
    <x v="0"/>
    <s v="Germany"/>
    <x v="4"/>
  </r>
  <r>
    <n v="10952"/>
    <s v="ALFKI"/>
    <n v="28"/>
    <n v="1"/>
    <d v="2022-03-16T00:00:00"/>
    <x v="2"/>
    <n v="3"/>
    <n v="4"/>
    <s v="Wednesday"/>
    <n v="20220325"/>
    <s v="DHL Express"/>
    <n v="91.2"/>
    <n v="45.6"/>
    <n v="45.6"/>
    <n v="2"/>
    <n v="0"/>
    <x v="44"/>
    <n v="12"/>
    <n v="23.763027335506571"/>
    <s v="Alfreds Futterkiste"/>
    <s v="Maria Anders"/>
    <s v="12209"/>
    <x v="0"/>
    <s v="Germany"/>
    <x v="2"/>
  </r>
  <r>
    <n v="10953"/>
    <s v="AROUT"/>
    <n v="20"/>
    <n v="9"/>
    <d v="2022-03-16T00:00:00"/>
    <x v="2"/>
    <n v="3"/>
    <n v="4"/>
    <s v="Wednesday"/>
    <n v="20220325"/>
    <s v="DHL"/>
    <n v="3847.4999969825149"/>
    <n v="81"/>
    <n v="76.949999939650297"/>
    <n v="50"/>
    <n v="5.000000074505806E-2"/>
    <x v="9"/>
    <n v="8"/>
    <n v="57.815472307491099"/>
    <s v="Around the Horn"/>
    <s v="Thomas Hardy"/>
    <s v="WA1 1DP"/>
    <x v="0"/>
    <s v="UK"/>
    <x v="5"/>
  </r>
  <r>
    <n v="10953"/>
    <s v="AROUT"/>
    <n v="31"/>
    <n v="9"/>
    <d v="2022-03-16T00:00:00"/>
    <x v="2"/>
    <n v="3"/>
    <n v="4"/>
    <s v="Wednesday"/>
    <n v="20220320"/>
    <s v="DHL"/>
    <n v="593.74999953433871"/>
    <n v="12.5"/>
    <n v="11.874999990686774"/>
    <n v="50"/>
    <n v="5.000000074505806E-2"/>
    <x v="12"/>
    <n v="14"/>
    <n v="8.9210025428745876"/>
    <s v="Around the Horn"/>
    <s v="Thomas Hardy"/>
    <s v="WA1 1DP"/>
    <x v="0"/>
    <s v="UK"/>
    <x v="0"/>
  </r>
  <r>
    <n v="10954"/>
    <s v="LINOD"/>
    <n v="16"/>
    <n v="5"/>
    <d v="2022-03-17T00:00:00"/>
    <x v="2"/>
    <n v="3"/>
    <n v="5"/>
    <s v="Thursday"/>
    <n v="20220320"/>
    <s v="DHL Express"/>
    <n v="415.30999708771702"/>
    <n v="17.45"/>
    <n v="14.832499895989894"/>
    <n v="28"/>
    <n v="0.15000000596046451"/>
    <x v="19"/>
    <n v="7"/>
    <n v="12.75283918323947"/>
    <s v="LINO-Delicateses"/>
    <s v="Felipe Izquierdo"/>
    <s v="4980"/>
    <x v="1"/>
    <s v="Venezuela"/>
    <x v="5"/>
  </r>
  <r>
    <n v="10954"/>
    <s v="LINOD"/>
    <n v="31"/>
    <n v="5"/>
    <d v="2022-03-17T00:00:00"/>
    <x v="2"/>
    <n v="3"/>
    <n v="5"/>
    <s v="Thursday"/>
    <n v="20220320"/>
    <s v="DHL Express"/>
    <n v="265.62499813735485"/>
    <n v="12.5"/>
    <n v="10.624999925494194"/>
    <n v="25"/>
    <n v="0.15000000596046451"/>
    <x v="12"/>
    <n v="14"/>
    <n v="8.9210025428745876"/>
    <s v="LINO-Delicateses"/>
    <s v="Felipe Izquierdo"/>
    <s v="4980"/>
    <x v="1"/>
    <s v="Venezuela"/>
    <x v="0"/>
  </r>
  <r>
    <n v="10954"/>
    <s v="LINOD"/>
    <n v="45"/>
    <n v="5"/>
    <d v="2022-03-17T00:00:00"/>
    <x v="2"/>
    <n v="3"/>
    <n v="5"/>
    <s v="Thursday"/>
    <n v="20220320"/>
    <s v="DHL Express"/>
    <n v="285"/>
    <n v="9.5"/>
    <n v="9.5"/>
    <n v="30"/>
    <n v="0"/>
    <x v="73"/>
    <n v="21"/>
    <n v="4.5986324879657294"/>
    <s v="LINO-Delicateses"/>
    <s v="Felipe Izquierdo"/>
    <s v="4980"/>
    <x v="1"/>
    <s v="Venezuela"/>
    <x v="3"/>
  </r>
  <r>
    <n v="10954"/>
    <s v="LINOD"/>
    <n v="60"/>
    <n v="5"/>
    <d v="2022-03-17T00:00:00"/>
    <x v="2"/>
    <n v="3"/>
    <n v="5"/>
    <s v="Thursday"/>
    <n v="20220320"/>
    <s v="DHL Express"/>
    <n v="693.59999513626099"/>
    <n v="34"/>
    <n v="28.899999797344208"/>
    <n v="24"/>
    <n v="0.15000000596046451"/>
    <x v="11"/>
    <n v="28"/>
    <n v="17.186056815854748"/>
    <s v="LINO-Delicateses"/>
    <s v="Felipe Izquierdo"/>
    <s v="4980"/>
    <x v="1"/>
    <s v="Venezuela"/>
    <x v="0"/>
  </r>
  <r>
    <n v="10955"/>
    <s v="FOLKO"/>
    <n v="75"/>
    <n v="8"/>
    <d v="2022-03-17T00:00:00"/>
    <x v="2"/>
    <n v="3"/>
    <n v="5"/>
    <s v="Thursday"/>
    <n v="20220320"/>
    <s v="DHL"/>
    <n v="74.399999722838402"/>
    <n v="7.75"/>
    <n v="6.1999999769032001"/>
    <n v="12"/>
    <n v="0.20000000298023221"/>
    <x v="48"/>
    <n v="12"/>
    <n v="3.8495729671919596"/>
    <s v="Folk och fä HB"/>
    <s v="Maria Larsson"/>
    <s v="S-844 67"/>
    <x v="0"/>
    <s v="Sweden"/>
    <x v="6"/>
  </r>
  <r>
    <n v="10956"/>
    <s v="BLAUS"/>
    <n v="21"/>
    <n v="6"/>
    <d v="2022-03-17T00:00:00"/>
    <x v="2"/>
    <n v="3"/>
    <n v="5"/>
    <s v="Thursday"/>
    <n v="20220320"/>
    <s v="DHL"/>
    <n v="120"/>
    <n v="10"/>
    <n v="10"/>
    <n v="12"/>
    <n v="0"/>
    <x v="27"/>
    <n v="8"/>
    <n v="8.5451596278118238"/>
    <s v="Blauer See Delikatessen"/>
    <s v="Hanna Moos"/>
    <s v="68306"/>
    <x v="0"/>
    <s v="Germany"/>
    <x v="5"/>
  </r>
  <r>
    <n v="10956"/>
    <s v="BLAUS"/>
    <n v="47"/>
    <n v="6"/>
    <d v="2022-03-17T00:00:00"/>
    <x v="2"/>
    <n v="3"/>
    <n v="5"/>
    <s v="Thursday"/>
    <n v="20220320"/>
    <s v="DHL"/>
    <n v="133"/>
    <n v="9.5"/>
    <n v="9.5"/>
    <n v="14"/>
    <n v="0"/>
    <x v="69"/>
    <n v="22"/>
    <n v="6.92246398648025"/>
    <s v="Blauer See Delikatessen"/>
    <s v="Hanna Moos"/>
    <s v="68306"/>
    <x v="0"/>
    <s v="Germany"/>
    <x v="5"/>
  </r>
  <r>
    <n v="10956"/>
    <s v="BLAUS"/>
    <n v="51"/>
    <n v="6"/>
    <d v="2022-03-17T00:00:00"/>
    <x v="2"/>
    <n v="3"/>
    <n v="5"/>
    <s v="Thursday"/>
    <n v="20220327"/>
    <s v="DHL"/>
    <n v="424"/>
    <n v="53"/>
    <n v="53"/>
    <n v="8"/>
    <n v="0"/>
    <x v="4"/>
    <n v="24"/>
    <n v="18.835525116961144"/>
    <s v="Blauer See Delikatessen"/>
    <s v="Hanna Moos"/>
    <s v="68306"/>
    <x v="0"/>
    <s v="Germany"/>
    <x v="2"/>
  </r>
  <r>
    <n v="10957"/>
    <s v="HILAA"/>
    <n v="30"/>
    <n v="8"/>
    <d v="2022-03-18T00:00:00"/>
    <x v="2"/>
    <n v="3"/>
    <n v="6"/>
    <s v="Friday"/>
    <n v="20220327"/>
    <s v="UPS"/>
    <n v="776.7"/>
    <n v="25.89"/>
    <n v="25.89"/>
    <n v="30"/>
    <n v="0"/>
    <x v="34"/>
    <n v="13"/>
    <n v="15.141134761320492"/>
    <s v="HILARION-Abastos"/>
    <s v="Carlos Hernández"/>
    <s v="5022"/>
    <x v="1"/>
    <s v="Venezuela"/>
    <x v="3"/>
  </r>
  <r>
    <n v="10957"/>
    <s v="HILAA"/>
    <n v="35"/>
    <n v="8"/>
    <d v="2022-03-18T00:00:00"/>
    <x v="2"/>
    <n v="3"/>
    <n v="6"/>
    <s v="Friday"/>
    <n v="20220327"/>
    <s v="UPS"/>
    <n v="720"/>
    <n v="18"/>
    <n v="18"/>
    <n v="40"/>
    <n v="0"/>
    <x v="31"/>
    <n v="16"/>
    <n v="11.144616765926688"/>
    <s v="HILARION-Abastos"/>
    <s v="Carlos Hernández"/>
    <s v="5022"/>
    <x v="1"/>
    <s v="Venezuela"/>
    <x v="6"/>
  </r>
  <r>
    <n v="10957"/>
    <s v="HILAA"/>
    <n v="64"/>
    <n v="8"/>
    <d v="2022-03-18T00:00:00"/>
    <x v="2"/>
    <n v="3"/>
    <n v="6"/>
    <s v="Friday"/>
    <n v="20220327"/>
    <s v="UPS"/>
    <n v="266"/>
    <n v="33.25"/>
    <n v="33.25"/>
    <n v="8"/>
    <n v="0"/>
    <x v="58"/>
    <n v="12"/>
    <n v="21.348702933885775"/>
    <s v="HILARION-Abastos"/>
    <s v="Carlos Hernández"/>
    <s v="5022"/>
    <x v="1"/>
    <s v="Venezuela"/>
    <x v="1"/>
  </r>
  <r>
    <n v="10958"/>
    <s v="OCEAN"/>
    <n v="5"/>
    <n v="7"/>
    <d v="2022-03-18T00:00:00"/>
    <x v="2"/>
    <n v="3"/>
    <n v="6"/>
    <s v="Friday"/>
    <n v="20220327"/>
    <s v="DHL"/>
    <n v="427"/>
    <n v="21.35"/>
    <n v="21.35"/>
    <n v="20"/>
    <n v="0"/>
    <x v="25"/>
    <n v="2"/>
    <n v="13.896353834121228"/>
    <s v="Océano Atlántico Ltda."/>
    <s v="Yvonne Moncada"/>
    <s v="1010"/>
    <x v="1"/>
    <n v="0"/>
    <x v="4"/>
  </r>
  <r>
    <n v="10958"/>
    <s v="OCEAN"/>
    <n v="7"/>
    <n v="7"/>
    <d v="2022-03-18T00:00:00"/>
    <x v="2"/>
    <n v="3"/>
    <n v="6"/>
    <s v="Friday"/>
    <n v="20220327"/>
    <s v="DHL"/>
    <n v="180"/>
    <n v="30"/>
    <n v="30"/>
    <n v="6"/>
    <n v="0"/>
    <x v="32"/>
    <n v="3"/>
    <n v="16.995648153812226"/>
    <s v="Océano Atlántico Ltda."/>
    <s v="Yvonne Moncada"/>
    <s v="1010"/>
    <x v="1"/>
    <n v="0"/>
    <x v="2"/>
  </r>
  <r>
    <n v="10958"/>
    <s v="OCEAN"/>
    <n v="72"/>
    <n v="7"/>
    <d v="2022-03-18T00:00:00"/>
    <x v="2"/>
    <n v="3"/>
    <n v="6"/>
    <s v="Friday"/>
    <n v="20220323"/>
    <s v="DHL"/>
    <n v="174"/>
    <n v="34.799999999999997"/>
    <n v="34.799999999999997"/>
    <n v="5"/>
    <n v="0"/>
    <x v="2"/>
    <n v="14"/>
    <n v="14.902797245173618"/>
    <s v="Océano Atlántico Ltda."/>
    <s v="Yvonne Moncada"/>
    <s v="1010"/>
    <x v="1"/>
    <n v="0"/>
    <x v="0"/>
  </r>
  <r>
    <n v="10959"/>
    <s v="GOURL"/>
    <n v="75"/>
    <n v="6"/>
    <d v="2022-03-18T00:00:00"/>
    <x v="2"/>
    <n v="3"/>
    <n v="6"/>
    <s v="Friday"/>
    <n v="20220408"/>
    <s v="DHL"/>
    <n v="131.74999907612801"/>
    <n v="7.75"/>
    <n v="6.5874999538064003"/>
    <n v="20"/>
    <n v="0.15000000596046451"/>
    <x v="48"/>
    <n v="12"/>
    <n v="3.8495729671919596"/>
    <s v="Gourmet Lanchonetes"/>
    <s v="André Fonseca"/>
    <s v="04876-786"/>
    <x v="1"/>
    <s v="Brazil"/>
    <x v="6"/>
  </r>
  <r>
    <n v="10960"/>
    <s v="HILAA"/>
    <n v="24"/>
    <n v="3"/>
    <d v="2022-03-19T00:00:00"/>
    <x v="2"/>
    <n v="3"/>
    <n v="7"/>
    <s v="Saturday"/>
    <n v="20220408"/>
    <s v="DHL Express"/>
    <n v="33.75"/>
    <n v="4.5"/>
    <n v="3.375"/>
    <n v="10"/>
    <n v="0.25"/>
    <x v="15"/>
    <n v="10"/>
    <n v="2.1230577042655105"/>
    <s v="HILARION-Abastos"/>
    <s v="Carlos Hernández"/>
    <s v="5022"/>
    <x v="1"/>
    <s v="Venezuela"/>
    <x v="6"/>
  </r>
  <r>
    <n v="10960"/>
    <s v="HILAA"/>
    <n v="41"/>
    <n v="3"/>
    <d v="2022-03-19T00:00:00"/>
    <x v="2"/>
    <n v="3"/>
    <n v="7"/>
    <s v="Saturday"/>
    <n v="20220330"/>
    <s v="DHL Express"/>
    <n v="231.60000000000002"/>
    <n v="9.65"/>
    <n v="9.65"/>
    <n v="24"/>
    <n v="0"/>
    <x v="5"/>
    <n v="19"/>
    <n v="6.0463867884479576"/>
    <s v="HILARION-Abastos"/>
    <s v="Carlos Hernández"/>
    <s v="5022"/>
    <x v="1"/>
    <s v="Venezuela"/>
    <x v="3"/>
  </r>
  <r>
    <n v="10961"/>
    <s v="QUEEN"/>
    <n v="52"/>
    <n v="8"/>
    <d v="2022-03-19T00:00:00"/>
    <x v="2"/>
    <n v="3"/>
    <n v="7"/>
    <s v="Saturday"/>
    <n v="20220330"/>
    <s v="DHL Express"/>
    <n v="39.899999968707561"/>
    <n v="7"/>
    <n v="6.6499999947845936"/>
    <n v="6"/>
    <n v="5.000000074505806E-2"/>
    <x v="65"/>
    <n v="24"/>
    <n v="2.7531089859539"/>
    <s v="Queen Cozinha"/>
    <s v="Lúcia Carvalho"/>
    <s v="05487-020"/>
    <x v="1"/>
    <s v="Brazil"/>
    <x v="1"/>
  </r>
  <r>
    <n v="10961"/>
    <s v="QUEEN"/>
    <n v="76"/>
    <n v="8"/>
    <d v="2022-03-19T00:00:00"/>
    <x v="2"/>
    <n v="3"/>
    <n v="7"/>
    <s v="Saturday"/>
    <n v="20220323"/>
    <s v="DHL Express"/>
    <n v="1080"/>
    <n v="18"/>
    <n v="18"/>
    <n v="60"/>
    <n v="0"/>
    <x v="38"/>
    <n v="23"/>
    <n v="11.35067307451974"/>
    <s v="Queen Cozinha"/>
    <s v="Lúcia Carvalho"/>
    <s v="05487-020"/>
    <x v="1"/>
    <s v="Brazil"/>
    <x v="6"/>
  </r>
  <r>
    <n v="10962"/>
    <s v="QUICK"/>
    <n v="7"/>
    <n v="8"/>
    <d v="2022-03-19T00:00:00"/>
    <x v="2"/>
    <n v="3"/>
    <n v="7"/>
    <s v="Saturday"/>
    <n v="20220323"/>
    <s v="DHL"/>
    <n v="1350"/>
    <n v="30"/>
    <n v="30"/>
    <n v="45"/>
    <n v="0"/>
    <x v="32"/>
    <n v="3"/>
    <n v="16.995648153812226"/>
    <s v="QUICK-Stop"/>
    <s v="Horst Kloss"/>
    <s v="01307"/>
    <x v="0"/>
    <s v="Germany"/>
    <x v="2"/>
  </r>
  <r>
    <n v="10962"/>
    <s v="QUICK"/>
    <n v="13"/>
    <n v="8"/>
    <d v="2022-03-19T00:00:00"/>
    <x v="2"/>
    <n v="3"/>
    <n v="7"/>
    <s v="Saturday"/>
    <n v="20220323"/>
    <s v="DHL"/>
    <n v="462"/>
    <n v="6"/>
    <n v="6"/>
    <n v="77"/>
    <n v="0"/>
    <x v="43"/>
    <n v="6"/>
    <n v="2.1837851755325639"/>
    <s v="QUICK-Stop"/>
    <s v="Horst Kloss"/>
    <s v="01307"/>
    <x v="0"/>
    <s v="Germany"/>
    <x v="3"/>
  </r>
  <r>
    <n v="10962"/>
    <s v="QUICK"/>
    <n v="53"/>
    <n v="8"/>
    <d v="2022-03-19T00:00:00"/>
    <x v="2"/>
    <n v="3"/>
    <n v="7"/>
    <s v="Saturday"/>
    <n v="20220323"/>
    <s v="DHL"/>
    <n v="656"/>
    <n v="32.799999999999997"/>
    <n v="32.799999999999997"/>
    <n v="20"/>
    <n v="0"/>
    <x v="22"/>
    <n v="24"/>
    <n v="11.283141843590998"/>
    <s v="QUICK-Stop"/>
    <s v="Horst Kloss"/>
    <s v="01307"/>
    <x v="0"/>
    <s v="Germany"/>
    <x v="7"/>
  </r>
  <r>
    <n v="10962"/>
    <s v="QUICK"/>
    <n v="69"/>
    <n v="8"/>
    <d v="2022-03-19T00:00:00"/>
    <x v="2"/>
    <n v="3"/>
    <n v="7"/>
    <s v="Saturday"/>
    <n v="20220323"/>
    <s v="DHL"/>
    <n v="324"/>
    <n v="36"/>
    <n v="36"/>
    <n v="9"/>
    <n v="0"/>
    <x v="60"/>
    <n v="15"/>
    <n v="12.894008605174344"/>
    <s v="QUICK-Stop"/>
    <s v="Horst Kloss"/>
    <s v="01307"/>
    <x v="0"/>
    <s v="Germany"/>
    <x v="0"/>
  </r>
  <r>
    <n v="10962"/>
    <s v="QUICK"/>
    <n v="76"/>
    <n v="8"/>
    <d v="2022-03-19T00:00:00"/>
    <x v="2"/>
    <n v="3"/>
    <n v="7"/>
    <s v="Saturday"/>
    <n v="20220326"/>
    <s v="DHL"/>
    <n v="792"/>
    <n v="18"/>
    <n v="18"/>
    <n v="44"/>
    <n v="0"/>
    <x v="38"/>
    <n v="23"/>
    <n v="11.35067307451974"/>
    <s v="QUICK-Stop"/>
    <s v="Horst Kloss"/>
    <s v="01307"/>
    <x v="0"/>
    <s v="Germany"/>
    <x v="6"/>
  </r>
  <r>
    <n v="10963"/>
    <s v="FURIB"/>
    <n v="60"/>
    <n v="9"/>
    <d v="2022-03-19T00:00:00"/>
    <x v="2"/>
    <n v="3"/>
    <n v="7"/>
    <s v="Saturday"/>
    <n v="20220324"/>
    <s v="UPS"/>
    <n v="57.799999594688416"/>
    <n v="34"/>
    <n v="28.899999797344208"/>
    <n v="2"/>
    <n v="0.15000000596046451"/>
    <x v="11"/>
    <n v="28"/>
    <n v="17.186056815854748"/>
    <s v="Furia Bacalhau e Frutos do Mar"/>
    <s v="Lino Rodriguez"/>
    <s v="1675"/>
    <x v="0"/>
    <s v="Portugal"/>
    <x v="0"/>
  </r>
  <r>
    <n v="10964"/>
    <s v="SPECD"/>
    <n v="18"/>
    <n v="3"/>
    <d v="2022-03-20T00:00:00"/>
    <x v="2"/>
    <n v="3"/>
    <n v="1"/>
    <s v="Sunday"/>
    <n v="20220324"/>
    <s v="DHL"/>
    <n v="375"/>
    <n v="62.5"/>
    <n v="62.5"/>
    <n v="6"/>
    <n v="0"/>
    <x v="59"/>
    <n v="7"/>
    <n v="20.144415838276313"/>
    <s v="Spécialités du monde"/>
    <s v="Dominique Perrier"/>
    <s v="75016"/>
    <x v="0"/>
    <s v="France"/>
    <x v="3"/>
  </r>
  <r>
    <n v="10964"/>
    <s v="SPECD"/>
    <n v="38"/>
    <n v="3"/>
    <d v="2022-03-20T00:00:00"/>
    <x v="2"/>
    <n v="3"/>
    <n v="1"/>
    <s v="Sunday"/>
    <n v="20220324"/>
    <s v="DHL"/>
    <n v="1317.5"/>
    <n v="263.5"/>
    <n v="263.5"/>
    <n v="5"/>
    <n v="0"/>
    <x v="67"/>
    <n v="18"/>
    <n v="194.17724636053271"/>
    <s v="Spécialités du monde"/>
    <s v="Dominique Perrier"/>
    <s v="75016"/>
    <x v="0"/>
    <s v="France"/>
    <x v="6"/>
  </r>
  <r>
    <n v="10964"/>
    <s v="SPECD"/>
    <n v="69"/>
    <n v="3"/>
    <d v="2022-03-20T00:00:00"/>
    <x v="2"/>
    <n v="3"/>
    <n v="1"/>
    <s v="Sunday"/>
    <n v="20220330"/>
    <s v="DHL"/>
    <n v="360"/>
    <n v="36"/>
    <n v="36"/>
    <n v="10"/>
    <n v="0"/>
    <x v="60"/>
    <n v="15"/>
    <n v="12.894008605174344"/>
    <s v="Spécialités du monde"/>
    <s v="Dominique Perrier"/>
    <s v="75016"/>
    <x v="0"/>
    <s v="France"/>
    <x v="0"/>
  </r>
  <r>
    <n v="10965"/>
    <s v="OLDWO"/>
    <n v="51"/>
    <n v="6"/>
    <d v="2022-03-20T00:00:00"/>
    <x v="2"/>
    <n v="3"/>
    <n v="1"/>
    <s v="Sunday"/>
    <n v="20220408"/>
    <s v="UPS"/>
    <n v="848"/>
    <n v="53"/>
    <n v="53"/>
    <n v="16"/>
    <n v="0"/>
    <x v="4"/>
    <n v="24"/>
    <n v="18.835525116961144"/>
    <s v="Old World Delicatessen"/>
    <s v="Rene Phillips"/>
    <s v="99508"/>
    <x v="1"/>
    <s v="USA"/>
    <x v="2"/>
  </r>
  <r>
    <n v="10966"/>
    <s v="CHOPS"/>
    <n v="37"/>
    <n v="4"/>
    <d v="2022-03-20T00:00:00"/>
    <x v="2"/>
    <n v="3"/>
    <n v="1"/>
    <s v="Sunday"/>
    <n v="20220408"/>
    <s v="DHL Express"/>
    <n v="208"/>
    <n v="26"/>
    <n v="26"/>
    <n v="8"/>
    <n v="0"/>
    <x v="28"/>
    <n v="17"/>
    <n v="19.481444194755529"/>
    <s v="Chop-suey Chinese"/>
    <s v="Yang Wang"/>
    <s v="3012"/>
    <x v="0"/>
    <s v="Switzerland"/>
    <x v="3"/>
  </r>
  <r>
    <n v="10966"/>
    <s v="CHOPS"/>
    <n v="56"/>
    <n v="4"/>
    <d v="2022-03-20T00:00:00"/>
    <x v="2"/>
    <n v="3"/>
    <n v="1"/>
    <s v="Sunday"/>
    <n v="20220408"/>
    <s v="DHL Express"/>
    <n v="387.5999972820282"/>
    <n v="38"/>
    <n v="32.29999977350235"/>
    <n v="12"/>
    <n v="0.15000000596046451"/>
    <x v="33"/>
    <n v="26"/>
    <n v="12.985049050340091"/>
    <s v="Chop-suey Chinese"/>
    <s v="Yang Wang"/>
    <s v="3012"/>
    <x v="0"/>
    <s v="Switzerland"/>
    <x v="1"/>
  </r>
  <r>
    <n v="10966"/>
    <s v="CHOPS"/>
    <n v="62"/>
    <n v="4"/>
    <d v="2022-03-20T00:00:00"/>
    <x v="2"/>
    <n v="3"/>
    <n v="1"/>
    <s v="Sunday"/>
    <n v="20220402"/>
    <s v="DHL Express"/>
    <n v="502.85999647378918"/>
    <n v="49.3"/>
    <n v="41.904999706149098"/>
    <n v="12"/>
    <n v="0.15000000596046451"/>
    <x v="29"/>
    <n v="29"/>
    <n v="34.868075459270003"/>
    <s v="Chop-suey Chinese"/>
    <s v="Yang Wang"/>
    <s v="3012"/>
    <x v="0"/>
    <s v="Switzerland"/>
    <x v="5"/>
  </r>
  <r>
    <n v="10967"/>
    <s v="TOMSP"/>
    <n v="19"/>
    <n v="2"/>
    <d v="2022-03-23T00:00:00"/>
    <x v="2"/>
    <n v="3"/>
    <n v="4"/>
    <s v="Wednesday"/>
    <n v="20220402"/>
    <s v="DHL"/>
    <n v="110.39999999999999"/>
    <n v="9.1999999999999993"/>
    <n v="9.1999999999999993"/>
    <n v="12"/>
    <n v="0"/>
    <x v="49"/>
    <n v="8"/>
    <n v="7.994614939930428"/>
    <s v="Toms Spezialitäten"/>
    <s v="Karin Josephs"/>
    <s v="44087"/>
    <x v="0"/>
    <s v="Germany"/>
    <x v="5"/>
  </r>
  <r>
    <n v="10967"/>
    <s v="TOMSP"/>
    <n v="49"/>
    <n v="2"/>
    <d v="2022-03-23T00:00:00"/>
    <x v="2"/>
    <n v="3"/>
    <n v="4"/>
    <s v="Wednesday"/>
    <n v="20220401"/>
    <s v="DHL"/>
    <n v="800"/>
    <n v="20"/>
    <n v="20"/>
    <n v="40"/>
    <n v="0"/>
    <x v="14"/>
    <n v="23"/>
    <n v="12.545683485741497"/>
    <s v="Toms Spezialitäten"/>
    <s v="Karin Josephs"/>
    <s v="44087"/>
    <x v="0"/>
    <s v="Germany"/>
    <x v="5"/>
  </r>
  <r>
    <n v="10968"/>
    <s v="ERNSH"/>
    <n v="12"/>
    <n v="1"/>
    <d v="2022-03-23T00:00:00"/>
    <x v="2"/>
    <n v="3"/>
    <n v="4"/>
    <s v="Wednesday"/>
    <n v="20220401"/>
    <s v="UPS"/>
    <n v="1140"/>
    <n v="38"/>
    <n v="38"/>
    <n v="30"/>
    <n v="0"/>
    <x v="36"/>
    <n v="5"/>
    <n v="30.407974809079235"/>
    <s v="Ernst Handel"/>
    <s v="Roland Mendel"/>
    <s v="8010"/>
    <x v="0"/>
    <s v="Austria"/>
    <x v="0"/>
  </r>
  <r>
    <n v="10968"/>
    <s v="ERNSH"/>
    <n v="24"/>
    <n v="1"/>
    <d v="2022-03-23T00:00:00"/>
    <x v="2"/>
    <n v="3"/>
    <n v="4"/>
    <s v="Wednesday"/>
    <n v="20220401"/>
    <s v="UPS"/>
    <n v="135"/>
    <n v="4.5"/>
    <n v="4.5"/>
    <n v="30"/>
    <n v="0"/>
    <x v="15"/>
    <n v="10"/>
    <n v="2.1230577042655105"/>
    <s v="Ernst Handel"/>
    <s v="Roland Mendel"/>
    <s v="8010"/>
    <x v="0"/>
    <s v="Austria"/>
    <x v="6"/>
  </r>
  <r>
    <n v="10968"/>
    <s v="ERNSH"/>
    <n v="64"/>
    <n v="1"/>
    <d v="2022-03-23T00:00:00"/>
    <x v="2"/>
    <n v="3"/>
    <n v="4"/>
    <s v="Wednesday"/>
    <n v="20220330"/>
    <s v="UPS"/>
    <n v="133"/>
    <n v="33.25"/>
    <n v="33.25"/>
    <n v="4"/>
    <n v="0"/>
    <x v="58"/>
    <n v="12"/>
    <n v="21.348702933885775"/>
    <s v="Ernst Handel"/>
    <s v="Roland Mendel"/>
    <s v="8010"/>
    <x v="0"/>
    <s v="Austria"/>
    <x v="1"/>
  </r>
  <r>
    <n v="10969"/>
    <s v="COMMI"/>
    <n v="46"/>
    <n v="1"/>
    <d v="2022-03-23T00:00:00"/>
    <x v="2"/>
    <n v="3"/>
    <n v="4"/>
    <s v="Wednesday"/>
    <n v="20220424"/>
    <s v="DHL"/>
    <n v="108"/>
    <n v="12"/>
    <n v="12"/>
    <n v="9"/>
    <n v="0"/>
    <x v="54"/>
    <n v="21"/>
    <n v="5.504627786254181"/>
    <s v="Comércio Mineiro"/>
    <s v="Pedro Afonso"/>
    <s v="05432-043"/>
    <x v="1"/>
    <s v="Brazil"/>
    <x v="3"/>
  </r>
  <r>
    <n v="10970"/>
    <s v="BOLID"/>
    <n v="52"/>
    <n v="9"/>
    <d v="2022-03-24T00:00:00"/>
    <x v="2"/>
    <n v="3"/>
    <n v="5"/>
    <s v="Thursday"/>
    <n v="20220402"/>
    <s v="DHL Express"/>
    <n v="223.99999916553497"/>
    <n v="7"/>
    <n v="5.5999999791383743"/>
    <n v="40"/>
    <n v="0.20000000298023221"/>
    <x v="65"/>
    <n v="24"/>
    <n v="2.7531089859539"/>
    <s v="Bólido Comidas preparadas"/>
    <s v="Martín Sommer"/>
    <s v="28023"/>
    <x v="0"/>
    <s v="Spain"/>
    <x v="1"/>
  </r>
  <r>
    <n v="10971"/>
    <s v="FRANR"/>
    <n v="29"/>
    <n v="2"/>
    <d v="2022-03-24T00:00:00"/>
    <x v="2"/>
    <n v="3"/>
    <n v="5"/>
    <s v="Thursday"/>
    <n v="20220326"/>
    <s v="DHL"/>
    <n v="1733.0600000000002"/>
    <n v="123.79"/>
    <n v="123.79"/>
    <n v="14"/>
    <n v="0"/>
    <x v="39"/>
    <n v="12"/>
    <n v="78.453085124436214"/>
    <s v="France restauration"/>
    <s v="Carine Schmitt"/>
    <s v="44000"/>
    <x v="0"/>
    <s v="France"/>
    <x v="7"/>
  </r>
  <r>
    <n v="10972"/>
    <s v="LACOR"/>
    <n v="17"/>
    <n v="4"/>
    <d v="2022-03-24T00:00:00"/>
    <x v="2"/>
    <n v="3"/>
    <n v="5"/>
    <s v="Thursday"/>
    <n v="20220326"/>
    <s v="DHL"/>
    <n v="234"/>
    <n v="39"/>
    <n v="39"/>
    <n v="6"/>
    <n v="0"/>
    <x v="35"/>
    <n v="7"/>
    <n v="24.774912809223483"/>
    <s v="La corne d'abondance"/>
    <s v="Daniel Tonini"/>
    <s v="78000"/>
    <x v="0"/>
    <s v="France"/>
    <x v="7"/>
  </r>
  <r>
    <n v="10972"/>
    <s v="LACOR"/>
    <n v="33"/>
    <n v="4"/>
    <d v="2022-03-24T00:00:00"/>
    <x v="2"/>
    <n v="3"/>
    <n v="5"/>
    <s v="Thursday"/>
    <n v="20220327"/>
    <s v="DHL"/>
    <n v="17.5"/>
    <n v="2.5"/>
    <n v="2.5"/>
    <n v="7"/>
    <n v="0"/>
    <x v="10"/>
    <n v="15"/>
    <n v="1.3985746153494198"/>
    <s v="La corne d'abondance"/>
    <s v="Daniel Tonini"/>
    <s v="78000"/>
    <x v="0"/>
    <s v="France"/>
    <x v="0"/>
  </r>
  <r>
    <n v="10973"/>
    <s v="LACOR"/>
    <n v="26"/>
    <n v="6"/>
    <d v="2022-03-24T00:00:00"/>
    <x v="2"/>
    <n v="3"/>
    <n v="5"/>
    <s v="Thursday"/>
    <n v="20220327"/>
    <s v="DHL"/>
    <n v="156.15"/>
    <n v="31.23"/>
    <n v="31.23"/>
    <n v="5"/>
    <n v="0"/>
    <x v="68"/>
    <n v="11"/>
    <n v="12.929370209027901"/>
    <s v="La corne d'abondance"/>
    <s v="Daniel Tonini"/>
    <s v="78000"/>
    <x v="0"/>
    <s v="France"/>
    <x v="5"/>
  </r>
  <r>
    <n v="10973"/>
    <s v="LACOR"/>
    <n v="41"/>
    <n v="6"/>
    <d v="2022-03-24T00:00:00"/>
    <x v="2"/>
    <n v="3"/>
    <n v="5"/>
    <s v="Thursday"/>
    <n v="20220327"/>
    <s v="DHL"/>
    <n v="57.900000000000006"/>
    <n v="9.65"/>
    <n v="9.65"/>
    <n v="6"/>
    <n v="0"/>
    <x v="5"/>
    <n v="19"/>
    <n v="6.0463867884479576"/>
    <s v="La corne d'abondance"/>
    <s v="Daniel Tonini"/>
    <s v="78000"/>
    <x v="0"/>
    <s v="France"/>
    <x v="3"/>
  </r>
  <r>
    <n v="10973"/>
    <s v="LACOR"/>
    <n v="75"/>
    <n v="6"/>
    <d v="2022-03-24T00:00:00"/>
    <x v="2"/>
    <n v="3"/>
    <n v="5"/>
    <s v="Thursday"/>
    <n v="20220403"/>
    <s v="DHL"/>
    <n v="77.5"/>
    <n v="7.75"/>
    <n v="7.75"/>
    <n v="10"/>
    <n v="0"/>
    <x v="48"/>
    <n v="12"/>
    <n v="3.8495729671919596"/>
    <s v="La corne d'abondance"/>
    <s v="Daniel Tonini"/>
    <s v="78000"/>
    <x v="0"/>
    <s v="France"/>
    <x v="6"/>
  </r>
  <r>
    <n v="10974"/>
    <s v="SPLIR"/>
    <n v="63"/>
    <n v="3"/>
    <d v="2022-03-25T00:00:00"/>
    <x v="2"/>
    <n v="3"/>
    <n v="6"/>
    <s v="Friday"/>
    <n v="20220327"/>
    <s v="UPS"/>
    <n v="439"/>
    <n v="43.9"/>
    <n v="43.9"/>
    <n v="10"/>
    <n v="0"/>
    <x v="46"/>
    <n v="7"/>
    <n v="26.405205149492534"/>
    <s v="Split Rail Beer &amp; Ale"/>
    <s v="Art Braunschweiger"/>
    <s v="82520"/>
    <x v="1"/>
    <s v="USA"/>
    <x v="4"/>
  </r>
  <r>
    <n v="10975"/>
    <s v="BOTTM"/>
    <n v="8"/>
    <n v="1"/>
    <d v="2022-03-25T00:00:00"/>
    <x v="2"/>
    <n v="3"/>
    <n v="6"/>
    <s v="Friday"/>
    <n v="20220327"/>
    <s v="UPS"/>
    <n v="640"/>
    <n v="40"/>
    <n v="40"/>
    <n v="16"/>
    <n v="0"/>
    <x v="71"/>
    <n v="3"/>
    <n v="29.042861179974402"/>
    <s v="Bottom-Dollar Markets"/>
    <s v="Elizabeth Lincoln"/>
    <s v="T2F 8M4"/>
    <x v="1"/>
    <s v="Canada"/>
    <x v="4"/>
  </r>
  <r>
    <n v="10975"/>
    <s v="BOTTM"/>
    <n v="75"/>
    <n v="1"/>
    <d v="2022-03-25T00:00:00"/>
    <x v="2"/>
    <n v="3"/>
    <n v="6"/>
    <s v="Friday"/>
    <n v="20220403"/>
    <s v="UPS"/>
    <n v="77.5"/>
    <n v="7.75"/>
    <n v="7.75"/>
    <n v="10"/>
    <n v="0"/>
    <x v="48"/>
    <n v="12"/>
    <n v="3.8495729671919596"/>
    <s v="Bottom-Dollar Markets"/>
    <s v="Elizabeth Lincoln"/>
    <s v="T2F 8M4"/>
    <x v="1"/>
    <s v="Canada"/>
    <x v="6"/>
  </r>
  <r>
    <n v="10976"/>
    <s v="HILAA"/>
    <n v="28"/>
    <n v="1"/>
    <d v="2022-03-25T00:00:00"/>
    <x v="2"/>
    <n v="3"/>
    <n v="6"/>
    <s v="Friday"/>
    <n v="20220410"/>
    <s v="DHL Express"/>
    <n v="912"/>
    <n v="45.6"/>
    <n v="45.6"/>
    <n v="20"/>
    <n v="0"/>
    <x v="44"/>
    <n v="12"/>
    <n v="23.763027335506571"/>
    <s v="HILARION-Abastos"/>
    <s v="Carlos Hernández"/>
    <s v="5022"/>
    <x v="1"/>
    <s v="Venezuela"/>
    <x v="2"/>
  </r>
  <r>
    <n v="10977"/>
    <s v="FOLKO"/>
    <n v="39"/>
    <n v="8"/>
    <d v="2022-03-26T00:00:00"/>
    <x v="2"/>
    <n v="3"/>
    <n v="7"/>
    <s v="Saturday"/>
    <n v="20220410"/>
    <s v="UPS"/>
    <n v="540"/>
    <n v="18"/>
    <n v="18"/>
    <n v="30"/>
    <n v="0"/>
    <x v="13"/>
    <n v="18"/>
    <n v="13.522215154598831"/>
    <s v="Folk och fä HB"/>
    <s v="Maria Larsson"/>
    <s v="S-844 67"/>
    <x v="0"/>
    <s v="Sweden"/>
    <x v="6"/>
  </r>
  <r>
    <n v="10977"/>
    <s v="FOLKO"/>
    <n v="47"/>
    <n v="8"/>
    <d v="2022-03-26T00:00:00"/>
    <x v="2"/>
    <n v="3"/>
    <n v="7"/>
    <s v="Saturday"/>
    <n v="20220410"/>
    <s v="UPS"/>
    <n v="285"/>
    <n v="9.5"/>
    <n v="9.5"/>
    <n v="30"/>
    <n v="0"/>
    <x v="69"/>
    <n v="22"/>
    <n v="6.92246398648025"/>
    <s v="Folk och fä HB"/>
    <s v="Maria Larsson"/>
    <s v="S-844 67"/>
    <x v="0"/>
    <s v="Sweden"/>
    <x v="5"/>
  </r>
  <r>
    <n v="10977"/>
    <s v="FOLKO"/>
    <n v="51"/>
    <n v="8"/>
    <d v="2022-03-26T00:00:00"/>
    <x v="2"/>
    <n v="3"/>
    <n v="7"/>
    <s v="Saturday"/>
    <n v="20220410"/>
    <s v="UPS"/>
    <n v="530"/>
    <n v="53"/>
    <n v="53"/>
    <n v="10"/>
    <n v="0"/>
    <x v="4"/>
    <n v="24"/>
    <n v="18.835525116961144"/>
    <s v="Folk och fä HB"/>
    <s v="Maria Larsson"/>
    <s v="S-844 67"/>
    <x v="0"/>
    <s v="Sweden"/>
    <x v="2"/>
  </r>
  <r>
    <n v="10977"/>
    <s v="FOLKO"/>
    <n v="63"/>
    <n v="8"/>
    <d v="2022-03-26T00:00:00"/>
    <x v="2"/>
    <n v="3"/>
    <n v="7"/>
    <s v="Saturday"/>
    <n v="20220423"/>
    <s v="UPS"/>
    <n v="878"/>
    <n v="43.9"/>
    <n v="43.9"/>
    <n v="20"/>
    <n v="0"/>
    <x v="46"/>
    <n v="7"/>
    <n v="26.405205149492534"/>
    <s v="Folk och fä HB"/>
    <s v="Maria Larsson"/>
    <s v="S-844 67"/>
    <x v="0"/>
    <s v="Sweden"/>
    <x v="4"/>
  </r>
  <r>
    <n v="10978"/>
    <s v="MAISD"/>
    <n v="8"/>
    <n v="9"/>
    <d v="2022-03-26T00:00:00"/>
    <x v="2"/>
    <n v="3"/>
    <n v="7"/>
    <s v="Saturday"/>
    <n v="20220423"/>
    <s v="DHL"/>
    <n v="679.99999523162842"/>
    <n v="40"/>
    <n v="33.999999761581421"/>
    <n v="20"/>
    <n v="0.15000000596046451"/>
    <x v="71"/>
    <n v="3"/>
    <n v="29.042861179974402"/>
    <s v="Maison Dewey"/>
    <s v="Catherine Dewey"/>
    <s v="B-1180"/>
    <x v="0"/>
    <s v="Belgium"/>
    <x v="4"/>
  </r>
  <r>
    <n v="10978"/>
    <s v="MAISD"/>
    <n v="21"/>
    <n v="9"/>
    <d v="2022-03-26T00:00:00"/>
    <x v="2"/>
    <n v="3"/>
    <n v="7"/>
    <s v="Saturday"/>
    <n v="20220423"/>
    <s v="DHL"/>
    <n v="339.99999761581421"/>
    <n v="10"/>
    <n v="8.4999999403953552"/>
    <n v="40"/>
    <n v="0.15000000596046451"/>
    <x v="27"/>
    <n v="8"/>
    <n v="8.5451596278118238"/>
    <s v="Maison Dewey"/>
    <s v="Catherine Dewey"/>
    <s v="B-1180"/>
    <x v="0"/>
    <s v="Belgium"/>
    <x v="5"/>
  </r>
  <r>
    <n v="10978"/>
    <s v="MAISD"/>
    <n v="40"/>
    <n v="9"/>
    <d v="2022-03-26T00:00:00"/>
    <x v="2"/>
    <n v="3"/>
    <n v="7"/>
    <s v="Saturday"/>
    <n v="20220423"/>
    <s v="DHL"/>
    <n v="184"/>
    <n v="18.399999999999999"/>
    <n v="18.399999999999999"/>
    <n v="10"/>
    <n v="0"/>
    <x v="37"/>
    <n v="19"/>
    <n v="11.939905659925371"/>
    <s v="Maison Dewey"/>
    <s v="Catherine Dewey"/>
    <s v="B-1180"/>
    <x v="0"/>
    <s v="Belgium"/>
    <x v="3"/>
  </r>
  <r>
    <n v="10978"/>
    <s v="MAISD"/>
    <n v="44"/>
    <n v="9"/>
    <d v="2022-03-26T00:00:00"/>
    <x v="2"/>
    <n v="3"/>
    <n v="7"/>
    <s v="Saturday"/>
    <n v="20220331"/>
    <s v="DHL"/>
    <n v="99.194999304413784"/>
    <n v="19.45"/>
    <n v="16.532499884068965"/>
    <n v="6"/>
    <n v="0.15000000596046451"/>
    <x v="45"/>
    <n v="20"/>
    <n v="10.842050263532254"/>
    <s v="Maison Dewey"/>
    <s v="Catherine Dewey"/>
    <s v="B-1180"/>
    <x v="0"/>
    <s v="Belgium"/>
    <x v="4"/>
  </r>
  <r>
    <n v="10979"/>
    <s v="ERNSH"/>
    <n v="7"/>
    <n v="8"/>
    <d v="2022-03-26T00:00:00"/>
    <x v="2"/>
    <n v="3"/>
    <n v="7"/>
    <s v="Saturday"/>
    <n v="20220331"/>
    <s v="DHL"/>
    <n v="540"/>
    <n v="30"/>
    <n v="30"/>
    <n v="18"/>
    <n v="0"/>
    <x v="32"/>
    <n v="3"/>
    <n v="16.995648153812226"/>
    <s v="Ernst Handel"/>
    <s v="Roland Mendel"/>
    <s v="8010"/>
    <x v="0"/>
    <s v="Austria"/>
    <x v="2"/>
  </r>
  <r>
    <n v="10979"/>
    <s v="ERNSH"/>
    <n v="12"/>
    <n v="8"/>
    <d v="2022-03-26T00:00:00"/>
    <x v="2"/>
    <n v="3"/>
    <n v="7"/>
    <s v="Saturday"/>
    <n v="20220331"/>
    <s v="DHL"/>
    <n v="760"/>
    <n v="38"/>
    <n v="38"/>
    <n v="20"/>
    <n v="0"/>
    <x v="36"/>
    <n v="5"/>
    <n v="30.407974809079235"/>
    <s v="Ernst Handel"/>
    <s v="Roland Mendel"/>
    <s v="8010"/>
    <x v="0"/>
    <s v="Austria"/>
    <x v="0"/>
  </r>
  <r>
    <n v="10979"/>
    <s v="ERNSH"/>
    <n v="24"/>
    <n v="8"/>
    <d v="2022-03-26T00:00:00"/>
    <x v="2"/>
    <n v="3"/>
    <n v="7"/>
    <s v="Saturday"/>
    <n v="20220331"/>
    <s v="DHL"/>
    <n v="360"/>
    <n v="4.5"/>
    <n v="4.5"/>
    <n v="80"/>
    <n v="0"/>
    <x v="15"/>
    <n v="10"/>
    <n v="2.1230577042655105"/>
    <s v="Ernst Handel"/>
    <s v="Roland Mendel"/>
    <s v="8010"/>
    <x v="0"/>
    <s v="Austria"/>
    <x v="6"/>
  </r>
  <r>
    <n v="10979"/>
    <s v="ERNSH"/>
    <n v="27"/>
    <n v="8"/>
    <d v="2022-03-26T00:00:00"/>
    <x v="2"/>
    <n v="3"/>
    <n v="7"/>
    <s v="Saturday"/>
    <n v="20220331"/>
    <s v="DHL"/>
    <n v="1317"/>
    <n v="43.9"/>
    <n v="43.9"/>
    <n v="30"/>
    <n v="0"/>
    <x v="24"/>
    <n v="11"/>
    <n v="33.234373496604114"/>
    <s v="Ernst Handel"/>
    <s v="Roland Mendel"/>
    <s v="8010"/>
    <x v="0"/>
    <s v="Austria"/>
    <x v="5"/>
  </r>
  <r>
    <n v="10979"/>
    <s v="ERNSH"/>
    <n v="31"/>
    <n v="8"/>
    <d v="2022-03-26T00:00:00"/>
    <x v="2"/>
    <n v="3"/>
    <n v="7"/>
    <s v="Saturday"/>
    <n v="20220331"/>
    <s v="DHL"/>
    <n v="300"/>
    <n v="12.5"/>
    <n v="12.5"/>
    <n v="24"/>
    <n v="0"/>
    <x v="12"/>
    <n v="14"/>
    <n v="8.9210025428745876"/>
    <s v="Ernst Handel"/>
    <s v="Roland Mendel"/>
    <s v="8010"/>
    <x v="0"/>
    <s v="Austria"/>
    <x v="0"/>
  </r>
  <r>
    <n v="10979"/>
    <s v="ERNSH"/>
    <n v="63"/>
    <n v="8"/>
    <d v="2022-03-26T00:00:00"/>
    <x v="2"/>
    <n v="3"/>
    <n v="7"/>
    <s v="Saturday"/>
    <n v="20220417"/>
    <s v="DHL"/>
    <n v="1536.5"/>
    <n v="43.9"/>
    <n v="43.9"/>
    <n v="35"/>
    <n v="0"/>
    <x v="46"/>
    <n v="7"/>
    <n v="26.405205149492534"/>
    <s v="Ernst Handel"/>
    <s v="Roland Mendel"/>
    <s v="8010"/>
    <x v="0"/>
    <s v="Austria"/>
    <x v="4"/>
  </r>
  <r>
    <n v="10980"/>
    <s v="FOLKO"/>
    <n v="75"/>
    <n v="4"/>
    <d v="2022-03-27T00:00:00"/>
    <x v="2"/>
    <n v="3"/>
    <n v="1"/>
    <s v="Sunday"/>
    <n v="20220402"/>
    <s v="DHL Express"/>
    <n v="247.99999907612801"/>
    <n v="7.75"/>
    <n v="6.1999999769032001"/>
    <n v="40"/>
    <n v="0.20000000298023221"/>
    <x v="48"/>
    <n v="12"/>
    <n v="3.8495729671919596"/>
    <s v="Folk och fä HB"/>
    <s v="Maria Larsson"/>
    <s v="S-844 67"/>
    <x v="0"/>
    <s v="Sweden"/>
    <x v="6"/>
  </r>
  <r>
    <n v="10981"/>
    <s v="HANAR"/>
    <n v="38"/>
    <n v="1"/>
    <d v="2022-03-27T00:00:00"/>
    <x v="2"/>
    <n v="3"/>
    <n v="1"/>
    <s v="Sunday"/>
    <n v="20220408"/>
    <s v="DHL"/>
    <n v="15810"/>
    <n v="263.5"/>
    <n v="263.5"/>
    <n v="60"/>
    <n v="0"/>
    <x v="67"/>
    <n v="18"/>
    <n v="194.17724636053271"/>
    <s v="Hanari Carnes"/>
    <s v="Mario Pontes"/>
    <s v="05454-876"/>
    <x v="1"/>
    <s v="Brazil"/>
    <x v="6"/>
  </r>
  <r>
    <n v="10982"/>
    <s v="BOTTM"/>
    <n v="7"/>
    <n v="2"/>
    <d v="2022-03-27T00:00:00"/>
    <x v="2"/>
    <n v="3"/>
    <n v="1"/>
    <s v="Sunday"/>
    <n v="20220408"/>
    <s v="DHL Express"/>
    <n v="600"/>
    <n v="30"/>
    <n v="30"/>
    <n v="20"/>
    <n v="0"/>
    <x v="32"/>
    <n v="3"/>
    <n v="16.995648153812226"/>
    <s v="Bottom-Dollar Markets"/>
    <s v="Elizabeth Lincoln"/>
    <s v="T2F 8M4"/>
    <x v="1"/>
    <s v="Canada"/>
    <x v="2"/>
  </r>
  <r>
    <n v="10982"/>
    <s v="BOTTM"/>
    <n v="43"/>
    <n v="2"/>
    <d v="2022-03-27T00:00:00"/>
    <x v="2"/>
    <n v="3"/>
    <n v="1"/>
    <s v="Sunday"/>
    <n v="20220406"/>
    <s v="DHL Express"/>
    <n v="414"/>
    <n v="46"/>
    <n v="46"/>
    <n v="9"/>
    <n v="0"/>
    <x v="40"/>
    <n v="20"/>
    <n v="33.719701744549674"/>
    <s v="Bottom-Dollar Markets"/>
    <s v="Elizabeth Lincoln"/>
    <s v="T2F 8M4"/>
    <x v="1"/>
    <s v="Canada"/>
    <x v="6"/>
  </r>
  <r>
    <n v="10983"/>
    <s v="SAVEA"/>
    <n v="13"/>
    <n v="2"/>
    <d v="2022-03-27T00:00:00"/>
    <x v="2"/>
    <n v="3"/>
    <n v="1"/>
    <s v="Sunday"/>
    <n v="20220406"/>
    <s v="DHL"/>
    <n v="428.3999969959259"/>
    <n v="6"/>
    <n v="5.0999999642372131"/>
    <n v="84"/>
    <n v="0.15000000596046451"/>
    <x v="43"/>
    <n v="6"/>
    <n v="2.1837851755325639"/>
    <s v="Save-a-lot Markets"/>
    <s v="Jose Pavarotti"/>
    <s v="83720"/>
    <x v="1"/>
    <s v="USA"/>
    <x v="3"/>
  </r>
  <r>
    <n v="10983"/>
    <s v="SAVEA"/>
    <n v="57"/>
    <n v="2"/>
    <d v="2022-03-27T00:00:00"/>
    <x v="2"/>
    <n v="3"/>
    <n v="1"/>
    <s v="Sunday"/>
    <n v="20220403"/>
    <s v="DHL"/>
    <n v="292.5"/>
    <n v="19.5"/>
    <n v="19.5"/>
    <n v="15"/>
    <n v="0"/>
    <x v="8"/>
    <n v="26"/>
    <n v="13.98469118449494"/>
    <s v="Save-a-lot Markets"/>
    <s v="Jose Pavarotti"/>
    <s v="83720"/>
    <x v="1"/>
    <s v="USA"/>
    <x v="1"/>
  </r>
  <r>
    <n v="10984"/>
    <s v="SAVEA"/>
    <n v="16"/>
    <n v="1"/>
    <d v="2022-03-30T00:00:00"/>
    <x v="2"/>
    <n v="3"/>
    <n v="4"/>
    <s v="Wednesday"/>
    <n v="20220403"/>
    <s v="UPS"/>
    <n v="959.75"/>
    <n v="17.45"/>
    <n v="17.45"/>
    <n v="55"/>
    <n v="0"/>
    <x v="19"/>
    <n v="7"/>
    <n v="12.75283918323947"/>
    <s v="Save-a-lot Markets"/>
    <s v="Jose Pavarotti"/>
    <s v="83720"/>
    <x v="1"/>
    <s v="USA"/>
    <x v="5"/>
  </r>
  <r>
    <n v="10984"/>
    <s v="SAVEA"/>
    <n v="24"/>
    <n v="1"/>
    <d v="2022-03-30T00:00:00"/>
    <x v="2"/>
    <n v="3"/>
    <n v="4"/>
    <s v="Wednesday"/>
    <n v="20220403"/>
    <s v="UPS"/>
    <n v="90"/>
    <n v="4.5"/>
    <n v="4.5"/>
    <n v="20"/>
    <n v="0"/>
    <x v="15"/>
    <n v="10"/>
    <n v="2.1230577042655105"/>
    <s v="Save-a-lot Markets"/>
    <s v="Jose Pavarotti"/>
    <s v="83720"/>
    <x v="1"/>
    <s v="USA"/>
    <x v="6"/>
  </r>
  <r>
    <n v="10984"/>
    <s v="SAVEA"/>
    <n v="36"/>
    <n v="1"/>
    <d v="2022-03-30T00:00:00"/>
    <x v="2"/>
    <n v="3"/>
    <n v="4"/>
    <s v="Wednesday"/>
    <n v="20220402"/>
    <s v="UPS"/>
    <n v="760"/>
    <n v="19"/>
    <n v="19"/>
    <n v="40"/>
    <n v="0"/>
    <x v="20"/>
    <n v="17"/>
    <n v="14.515505674132482"/>
    <s v="Save-a-lot Markets"/>
    <s v="Jose Pavarotti"/>
    <s v="83720"/>
    <x v="1"/>
    <s v="USA"/>
    <x v="3"/>
  </r>
  <r>
    <n v="10985"/>
    <s v="HUNGO"/>
    <n v="16"/>
    <n v="2"/>
    <d v="2022-03-30T00:00:00"/>
    <x v="2"/>
    <n v="3"/>
    <n v="4"/>
    <s v="Wednesday"/>
    <n v="20220402"/>
    <s v="DHL Express"/>
    <n v="565.37999906390905"/>
    <n v="17.45"/>
    <n v="15.704999973997474"/>
    <n v="36"/>
    <n v="0.10000000149011611"/>
    <x v="19"/>
    <n v="7"/>
    <n v="12.75283918323947"/>
    <s v="Hungry Owl All-Night Grocers"/>
    <s v="Patricia McKenna"/>
    <m/>
    <x v="0"/>
    <s v="Ireland"/>
    <x v="5"/>
  </r>
  <r>
    <n v="10985"/>
    <s v="HUNGO"/>
    <n v="18"/>
    <n v="2"/>
    <d v="2022-03-30T00:00:00"/>
    <x v="2"/>
    <n v="3"/>
    <n v="4"/>
    <s v="Wednesday"/>
    <n v="20220402"/>
    <s v="DHL Express"/>
    <n v="449.99999925494194"/>
    <n v="62.5"/>
    <n v="56.249999906867743"/>
    <n v="8"/>
    <n v="0.10000000149011611"/>
    <x v="59"/>
    <n v="7"/>
    <n v="20.144415838276313"/>
    <s v="Hungry Owl All-Night Grocers"/>
    <s v="Patricia McKenna"/>
    <m/>
    <x v="0"/>
    <s v="Ireland"/>
    <x v="3"/>
  </r>
  <r>
    <n v="10985"/>
    <s v="HUNGO"/>
    <n v="32"/>
    <n v="2"/>
    <d v="2022-03-30T00:00:00"/>
    <x v="2"/>
    <n v="3"/>
    <n v="4"/>
    <s v="Wednesday"/>
    <n v="20220421"/>
    <s v="DHL Express"/>
    <n v="1007.9999983310699"/>
    <n v="32"/>
    <n v="28.799999952316284"/>
    <n v="35"/>
    <n v="0.10000000149011611"/>
    <x v="26"/>
    <n v="14"/>
    <n v="15.737004602670464"/>
    <s v="Hungry Owl All-Night Grocers"/>
    <s v="Patricia McKenna"/>
    <m/>
    <x v="0"/>
    <s v="Ireland"/>
    <x v="0"/>
  </r>
  <r>
    <n v="10986"/>
    <s v="OCEAN"/>
    <n v="11"/>
    <n v="8"/>
    <d v="2022-03-30T00:00:00"/>
    <x v="2"/>
    <n v="3"/>
    <n v="4"/>
    <s v="Wednesday"/>
    <n v="20220421"/>
    <s v="DHL"/>
    <n v="630"/>
    <n v="21"/>
    <n v="21"/>
    <n v="30"/>
    <n v="0"/>
    <x v="0"/>
    <n v="5"/>
    <n v="7.3815383533820462"/>
    <s v="Océano Atlántico Ltda."/>
    <s v="Yvonne Moncada"/>
    <s v="1010"/>
    <x v="1"/>
    <n v="0"/>
    <x v="0"/>
  </r>
  <r>
    <n v="10986"/>
    <s v="OCEAN"/>
    <n v="20"/>
    <n v="8"/>
    <d v="2022-03-30T00:00:00"/>
    <x v="2"/>
    <n v="3"/>
    <n v="4"/>
    <s v="Wednesday"/>
    <n v="20220421"/>
    <s v="DHL"/>
    <n v="1215"/>
    <n v="81"/>
    <n v="81"/>
    <n v="15"/>
    <n v="0"/>
    <x v="9"/>
    <n v="8"/>
    <n v="57.815472307491099"/>
    <s v="Océano Atlántico Ltda."/>
    <s v="Yvonne Moncada"/>
    <s v="1010"/>
    <x v="1"/>
    <n v="0"/>
    <x v="5"/>
  </r>
  <r>
    <n v="10986"/>
    <s v="OCEAN"/>
    <n v="76"/>
    <n v="8"/>
    <d v="2022-03-30T00:00:00"/>
    <x v="2"/>
    <n v="3"/>
    <n v="4"/>
    <s v="Wednesday"/>
    <n v="20220421"/>
    <s v="DHL"/>
    <n v="180"/>
    <n v="18"/>
    <n v="18"/>
    <n v="10"/>
    <n v="0"/>
    <x v="38"/>
    <n v="23"/>
    <n v="11.35067307451974"/>
    <s v="Océano Atlántico Ltda."/>
    <s v="Yvonne Moncada"/>
    <s v="1010"/>
    <x v="1"/>
    <n v="0"/>
    <x v="6"/>
  </r>
  <r>
    <n v="10986"/>
    <s v="OCEAN"/>
    <n v="77"/>
    <n v="8"/>
    <d v="2022-03-30T00:00:00"/>
    <x v="2"/>
    <n v="3"/>
    <n v="4"/>
    <s v="Wednesday"/>
    <n v="20220406"/>
    <s v="DHL"/>
    <n v="195"/>
    <n v="13"/>
    <n v="13"/>
    <n v="15"/>
    <n v="0"/>
    <x v="23"/>
    <n v="12"/>
    <n v="9.7871799999999993"/>
    <s v="Océano Atlántico Ltda."/>
    <s v="Yvonne Moncada"/>
    <s v="1010"/>
    <x v="1"/>
    <n v="0"/>
    <x v="4"/>
  </r>
  <r>
    <n v="10987"/>
    <s v="EASTC"/>
    <n v="7"/>
    <n v="8"/>
    <d v="2022-03-31T00:00:00"/>
    <x v="2"/>
    <n v="3"/>
    <n v="5"/>
    <s v="Thursday"/>
    <n v="20220406"/>
    <s v="DHL Express"/>
    <n v="1800"/>
    <n v="30"/>
    <n v="30"/>
    <n v="60"/>
    <n v="0"/>
    <x v="32"/>
    <n v="3"/>
    <n v="16.995648153812226"/>
    <s v="Eastern Connection"/>
    <s v="Ann Devon"/>
    <s v="WX3 6FW"/>
    <x v="0"/>
    <s v="UK"/>
    <x v="2"/>
  </r>
  <r>
    <n v="10987"/>
    <s v="EASTC"/>
    <n v="43"/>
    <n v="8"/>
    <d v="2022-03-31T00:00:00"/>
    <x v="2"/>
    <n v="3"/>
    <n v="5"/>
    <s v="Thursday"/>
    <n v="20220406"/>
    <s v="DHL Express"/>
    <n v="276"/>
    <n v="46"/>
    <n v="46"/>
    <n v="6"/>
    <n v="0"/>
    <x v="40"/>
    <n v="20"/>
    <n v="33.719701744549674"/>
    <s v="Eastern Connection"/>
    <s v="Ann Devon"/>
    <s v="WX3 6FW"/>
    <x v="0"/>
    <s v="UK"/>
    <x v="6"/>
  </r>
  <r>
    <n v="10987"/>
    <s v="EASTC"/>
    <n v="72"/>
    <n v="8"/>
    <d v="2022-03-31T00:00:00"/>
    <x v="2"/>
    <n v="3"/>
    <n v="5"/>
    <s v="Thursday"/>
    <n v="20220410"/>
    <s v="DHL Express"/>
    <n v="696"/>
    <n v="34.799999999999997"/>
    <n v="34.799999999999997"/>
    <n v="20"/>
    <n v="0"/>
    <x v="2"/>
    <n v="14"/>
    <n v="14.902797245173618"/>
    <s v="Eastern Connection"/>
    <s v="Ann Devon"/>
    <s v="WX3 6FW"/>
    <x v="0"/>
    <s v="UK"/>
    <x v="0"/>
  </r>
  <r>
    <n v="10988"/>
    <s v="RATTC"/>
    <n v="7"/>
    <n v="3"/>
    <d v="2022-03-31T00:00:00"/>
    <x v="2"/>
    <n v="3"/>
    <n v="5"/>
    <s v="Thursday"/>
    <n v="20220410"/>
    <s v="DHL"/>
    <n v="1800"/>
    <n v="30"/>
    <n v="30"/>
    <n v="60"/>
    <n v="0"/>
    <x v="32"/>
    <n v="3"/>
    <n v="16.995648153812226"/>
    <s v="Rattlesnake Canyon Grocery"/>
    <s v="Paula Wilson"/>
    <s v="87110"/>
    <x v="1"/>
    <s v="USA"/>
    <x v="2"/>
  </r>
  <r>
    <n v="10988"/>
    <s v="RATTC"/>
    <n v="62"/>
    <n v="3"/>
    <d v="2022-03-31T00:00:00"/>
    <x v="2"/>
    <n v="3"/>
    <n v="5"/>
    <s v="Thursday"/>
    <n v="20220402"/>
    <s v="DHL"/>
    <n v="1774.799997061491"/>
    <n v="49.3"/>
    <n v="44.369999926537275"/>
    <n v="40"/>
    <n v="0.10000000149011611"/>
    <x v="29"/>
    <n v="29"/>
    <n v="34.868075459270003"/>
    <s v="Rattlesnake Canyon Grocery"/>
    <s v="Paula Wilson"/>
    <s v="87110"/>
    <x v="1"/>
    <s v="USA"/>
    <x v="5"/>
  </r>
  <r>
    <n v="10989"/>
    <s v="QUEDE"/>
    <n v="6"/>
    <n v="2"/>
    <d v="2022-03-31T00:00:00"/>
    <x v="2"/>
    <n v="3"/>
    <n v="5"/>
    <s v="Thursday"/>
    <n v="20220402"/>
    <s v="DHL Express"/>
    <n v="1000"/>
    <n v="25"/>
    <n v="25"/>
    <n v="40"/>
    <n v="0"/>
    <x v="63"/>
    <n v="3"/>
    <n v="17.141683844381447"/>
    <s v="Que Delícia"/>
    <s v="Bernardo Batista"/>
    <s v="02389-673"/>
    <x v="1"/>
    <s v="Brazil"/>
    <x v="4"/>
  </r>
  <r>
    <n v="10989"/>
    <s v="QUEDE"/>
    <n v="11"/>
    <n v="2"/>
    <d v="2022-03-31T00:00:00"/>
    <x v="2"/>
    <n v="3"/>
    <n v="5"/>
    <s v="Thursday"/>
    <n v="20220402"/>
    <s v="DHL Express"/>
    <n v="315"/>
    <n v="21"/>
    <n v="21"/>
    <n v="15"/>
    <n v="0"/>
    <x v="0"/>
    <n v="5"/>
    <n v="7.3815383533820462"/>
    <s v="Que Delícia"/>
    <s v="Bernardo Batista"/>
    <s v="02389-673"/>
    <x v="1"/>
    <s v="Brazil"/>
    <x v="0"/>
  </r>
  <r>
    <n v="10989"/>
    <s v="QUEDE"/>
    <n v="41"/>
    <n v="2"/>
    <d v="2022-03-31T00:00:00"/>
    <x v="2"/>
    <n v="3"/>
    <n v="5"/>
    <s v="Thursday"/>
    <n v="20220407"/>
    <s v="DHL Express"/>
    <n v="38.6"/>
    <n v="9.65"/>
    <n v="9.65"/>
    <n v="4"/>
    <n v="0"/>
    <x v="5"/>
    <n v="19"/>
    <n v="6.0463867884479576"/>
    <s v="Que Delícia"/>
    <s v="Bernardo Batista"/>
    <s v="02389-673"/>
    <x v="1"/>
    <s v="Brazil"/>
    <x v="3"/>
  </r>
  <r>
    <n v="10990"/>
    <s v="ERNSH"/>
    <n v="21"/>
    <n v="2"/>
    <d v="2022-04-01T00:00:00"/>
    <x v="2"/>
    <n v="4"/>
    <n v="6"/>
    <s v="Friday"/>
    <n v="20220407"/>
    <s v="UPS"/>
    <n v="650"/>
    <n v="10"/>
    <n v="10"/>
    <n v="65"/>
    <n v="0"/>
    <x v="27"/>
    <n v="8"/>
    <n v="8.5451596278118238"/>
    <s v="Ernst Handel"/>
    <s v="Roland Mendel"/>
    <s v="8010"/>
    <x v="0"/>
    <s v="Austria"/>
    <x v="5"/>
  </r>
  <r>
    <n v="10990"/>
    <s v="ERNSH"/>
    <n v="34"/>
    <n v="2"/>
    <d v="2022-04-01T00:00:00"/>
    <x v="2"/>
    <n v="4"/>
    <n v="6"/>
    <s v="Friday"/>
    <n v="20220407"/>
    <s v="UPS"/>
    <n v="713.99999499320984"/>
    <n v="14"/>
    <n v="11.899999916553497"/>
    <n v="60"/>
    <n v="0.15000000596046451"/>
    <x v="53"/>
    <n v="16"/>
    <n v="9.0738672986425506"/>
    <s v="Ernst Handel"/>
    <s v="Roland Mendel"/>
    <s v="8010"/>
    <x v="0"/>
    <s v="Austria"/>
    <x v="6"/>
  </r>
  <r>
    <n v="10990"/>
    <s v="ERNSH"/>
    <n v="55"/>
    <n v="2"/>
    <d v="2022-04-01T00:00:00"/>
    <x v="2"/>
    <n v="4"/>
    <n v="6"/>
    <s v="Friday"/>
    <n v="20220407"/>
    <s v="UPS"/>
    <n v="1325.9999907016754"/>
    <n v="24"/>
    <n v="20.399999856948853"/>
    <n v="65"/>
    <n v="0.15000000596046451"/>
    <x v="16"/>
    <n v="25"/>
    <n v="18.144678468561601"/>
    <s v="Ernst Handel"/>
    <s v="Roland Mendel"/>
    <s v="8010"/>
    <x v="0"/>
    <s v="Austria"/>
    <x v="7"/>
  </r>
  <r>
    <n v="10990"/>
    <s v="ERNSH"/>
    <n v="61"/>
    <n v="2"/>
    <d v="2022-04-01T00:00:00"/>
    <x v="2"/>
    <n v="4"/>
    <n v="6"/>
    <s v="Friday"/>
    <n v="20220407"/>
    <s v="UPS"/>
    <n v="1598.8499887883663"/>
    <n v="28.5"/>
    <n v="24.224999830126762"/>
    <n v="66"/>
    <n v="0.15000000596046451"/>
    <x v="75"/>
    <n v="29"/>
    <n v="10.457549197381082"/>
    <s v="Ernst Handel"/>
    <s v="Roland Mendel"/>
    <s v="8010"/>
    <x v="0"/>
    <s v="Austria"/>
    <x v="4"/>
  </r>
  <r>
    <n v="10991"/>
    <s v="QUICK"/>
    <n v="2"/>
    <n v="1"/>
    <d v="2022-04-01T00:00:00"/>
    <x v="2"/>
    <n v="4"/>
    <n v="6"/>
    <s v="Friday"/>
    <n v="20220407"/>
    <s v="DHL Express"/>
    <n v="759.99999716877937"/>
    <n v="19"/>
    <n v="15.199999943375587"/>
    <n v="50"/>
    <n v="0.20000000298023221"/>
    <x v="18"/>
    <n v="1"/>
    <n v="9.9064127385757743"/>
    <s v="QUICK-Stop"/>
    <s v="Horst Kloss"/>
    <s v="01307"/>
    <x v="0"/>
    <s v="Germany"/>
    <x v="6"/>
  </r>
  <r>
    <n v="10991"/>
    <s v="QUICK"/>
    <n v="70"/>
    <n v="1"/>
    <d v="2022-04-01T00:00:00"/>
    <x v="2"/>
    <n v="4"/>
    <n v="6"/>
    <s v="Friday"/>
    <n v="20220407"/>
    <s v="DHL Express"/>
    <n v="239.99999910593033"/>
    <n v="15"/>
    <n v="11.999999955296516"/>
    <n v="20"/>
    <n v="0.20000000298023221"/>
    <x v="30"/>
    <n v="7"/>
    <n v="4.3219663299234155"/>
    <s v="QUICK-Stop"/>
    <s v="Horst Kloss"/>
    <s v="01307"/>
    <x v="0"/>
    <s v="Germany"/>
    <x v="6"/>
  </r>
  <r>
    <n v="10991"/>
    <s v="QUICK"/>
    <n v="76"/>
    <n v="1"/>
    <d v="2022-04-01T00:00:00"/>
    <x v="2"/>
    <n v="4"/>
    <n v="6"/>
    <s v="Friday"/>
    <n v="20220403"/>
    <s v="DHL Express"/>
    <n v="1295.9999951720238"/>
    <n v="18"/>
    <n v="14.39999994635582"/>
    <n v="90"/>
    <n v="0.20000000298023221"/>
    <x v="38"/>
    <n v="23"/>
    <n v="11.35067307451974"/>
    <s v="QUICK-Stop"/>
    <s v="Horst Kloss"/>
    <s v="01307"/>
    <x v="0"/>
    <s v="Germany"/>
    <x v="6"/>
  </r>
  <r>
    <n v="10992"/>
    <s v="THEBI"/>
    <n v="72"/>
    <n v="1"/>
    <d v="2022-04-01T00:00:00"/>
    <x v="2"/>
    <n v="4"/>
    <n v="6"/>
    <s v="Friday"/>
    <n v="20220410"/>
    <s v="UPS"/>
    <n v="69.599999999999994"/>
    <n v="34.799999999999997"/>
    <n v="34.799999999999997"/>
    <n v="2"/>
    <n v="0"/>
    <x v="2"/>
    <n v="14"/>
    <n v="14.902797245173618"/>
    <s v="The Big Cheese"/>
    <s v="Liz Nixon"/>
    <s v="97201"/>
    <x v="1"/>
    <s v="USA"/>
    <x v="0"/>
  </r>
  <r>
    <n v="10993"/>
    <s v="FOLKO"/>
    <n v="29"/>
    <n v="7"/>
    <d v="2022-04-01T00:00:00"/>
    <x v="2"/>
    <n v="4"/>
    <n v="6"/>
    <s v="Friday"/>
    <n v="20220410"/>
    <s v="UPS"/>
    <n v="4642.125"/>
    <n v="123.79"/>
    <n v="92.842500000000001"/>
    <n v="50"/>
    <n v="0.25"/>
    <x v="39"/>
    <n v="12"/>
    <n v="78.453085124436214"/>
    <s v="Folk och fä HB"/>
    <s v="Maria Larsson"/>
    <s v="S-844 67"/>
    <x v="0"/>
    <s v="Sweden"/>
    <x v="7"/>
  </r>
  <r>
    <n v="10993"/>
    <s v="FOLKO"/>
    <n v="41"/>
    <n v="7"/>
    <d v="2022-04-01T00:00:00"/>
    <x v="2"/>
    <n v="4"/>
    <n v="6"/>
    <s v="Friday"/>
    <n v="20220409"/>
    <s v="UPS"/>
    <n v="253.31250000000003"/>
    <n v="9.65"/>
    <n v="7.2375000000000007"/>
    <n v="35"/>
    <n v="0.25"/>
    <x v="5"/>
    <n v="19"/>
    <n v="6.0463867884479576"/>
    <s v="Folk och fä HB"/>
    <s v="Maria Larsson"/>
    <s v="S-844 67"/>
    <x v="0"/>
    <s v="Sweden"/>
    <x v="3"/>
  </r>
  <r>
    <n v="10994"/>
    <s v="VAFFE"/>
    <n v="59"/>
    <n v="2"/>
    <d v="2022-04-02T00:00:00"/>
    <x v="2"/>
    <n v="4"/>
    <n v="7"/>
    <s v="Saturday"/>
    <n v="20220406"/>
    <s v="UPS"/>
    <n v="940.49999926239252"/>
    <n v="55"/>
    <n v="52.249999959021807"/>
    <n v="18"/>
    <n v="5.000000074505806E-2"/>
    <x v="21"/>
    <n v="28"/>
    <n v="29.299646906924384"/>
    <s v="Vaffeljernet"/>
    <s v="Palle Ibsen"/>
    <s v="8200"/>
    <x v="0"/>
    <s v="Denmark"/>
    <x v="0"/>
  </r>
  <r>
    <n v="10995"/>
    <s v="PERIC"/>
    <n v="51"/>
    <n v="1"/>
    <d v="2022-04-02T00:00:00"/>
    <x v="2"/>
    <n v="4"/>
    <n v="7"/>
    <s v="Saturday"/>
    <n v="20220406"/>
    <s v="UPS"/>
    <n v="1060"/>
    <n v="53"/>
    <n v="53"/>
    <n v="20"/>
    <n v="0"/>
    <x v="4"/>
    <n v="24"/>
    <n v="18.835525116961144"/>
    <s v="Pericles Comidas clásicas"/>
    <s v="Guillermo Fernández"/>
    <s v="05033"/>
    <x v="1"/>
    <s v="Mexico"/>
    <x v="2"/>
  </r>
  <r>
    <n v="10995"/>
    <s v="PERIC"/>
    <n v="60"/>
    <n v="1"/>
    <d v="2022-04-02T00:00:00"/>
    <x v="2"/>
    <n v="4"/>
    <n v="7"/>
    <s v="Saturday"/>
    <n v="20220410"/>
    <s v="UPS"/>
    <n v="136"/>
    <n v="34"/>
    <n v="34"/>
    <n v="4"/>
    <n v="0"/>
    <x v="11"/>
    <n v="28"/>
    <n v="17.186056815854748"/>
    <s v="Pericles Comidas clásicas"/>
    <s v="Guillermo Fernández"/>
    <s v="05033"/>
    <x v="1"/>
    <s v="Mexico"/>
    <x v="0"/>
  </r>
  <r>
    <n v="10996"/>
    <s v="QUICK"/>
    <n v="42"/>
    <n v="4"/>
    <d v="2022-04-02T00:00:00"/>
    <x v="2"/>
    <n v="4"/>
    <n v="7"/>
    <s v="Saturday"/>
    <n v="20220413"/>
    <s v="DHL"/>
    <n v="560"/>
    <n v="14"/>
    <n v="14"/>
    <n v="40"/>
    <n v="0"/>
    <x v="1"/>
    <n v="20"/>
    <n v="10.762412487567216"/>
    <s v="QUICK-Stop"/>
    <s v="Horst Kloss"/>
    <s v="01307"/>
    <x v="0"/>
    <s v="Germany"/>
    <x v="1"/>
  </r>
  <r>
    <n v="10997"/>
    <s v="LILAS"/>
    <n v="32"/>
    <n v="8"/>
    <d v="2022-04-03T00:00:00"/>
    <x v="2"/>
    <n v="4"/>
    <n v="1"/>
    <s v="Sunday"/>
    <n v="20220413"/>
    <s v="DHL"/>
    <n v="1600"/>
    <n v="32"/>
    <n v="32"/>
    <n v="50"/>
    <n v="0"/>
    <x v="26"/>
    <n v="14"/>
    <n v="15.737004602670464"/>
    <s v="LILA-Supermercado"/>
    <s v="Carlos González"/>
    <s v="3508"/>
    <x v="1"/>
    <s v="Venezuela"/>
    <x v="0"/>
  </r>
  <r>
    <n v="10997"/>
    <s v="LILAS"/>
    <n v="46"/>
    <n v="8"/>
    <d v="2022-04-03T00:00:00"/>
    <x v="2"/>
    <n v="4"/>
    <n v="1"/>
    <s v="Sunday"/>
    <n v="20220413"/>
    <s v="DHL"/>
    <n v="180"/>
    <n v="12"/>
    <n v="9"/>
    <n v="20"/>
    <n v="0.25"/>
    <x v="54"/>
    <n v="21"/>
    <n v="5.504627786254181"/>
    <s v="LILA-Supermercado"/>
    <s v="Carlos González"/>
    <s v="3508"/>
    <x v="1"/>
    <s v="Venezuela"/>
    <x v="3"/>
  </r>
  <r>
    <n v="10997"/>
    <s v="LILAS"/>
    <n v="52"/>
    <n v="8"/>
    <d v="2022-04-03T00:00:00"/>
    <x v="2"/>
    <n v="4"/>
    <n v="1"/>
    <s v="Sunday"/>
    <n v="20220417"/>
    <s v="DHL"/>
    <n v="105"/>
    <n v="7"/>
    <n v="5.25"/>
    <n v="20"/>
    <n v="0.25"/>
    <x v="65"/>
    <n v="24"/>
    <n v="2.7531089859539"/>
    <s v="LILA-Supermercado"/>
    <s v="Carlos González"/>
    <s v="3508"/>
    <x v="1"/>
    <s v="Venezuela"/>
    <x v="1"/>
  </r>
  <r>
    <n v="10998"/>
    <s v="WOLZA"/>
    <n v="24"/>
    <n v="8"/>
    <d v="2022-04-03T00:00:00"/>
    <x v="2"/>
    <n v="4"/>
    <n v="1"/>
    <s v="Sunday"/>
    <n v="20220417"/>
    <s v="DHL"/>
    <n v="54"/>
    <n v="4.5"/>
    <n v="4.5"/>
    <n v="12"/>
    <n v="0"/>
    <x v="15"/>
    <n v="10"/>
    <n v="2.1230577042655105"/>
    <s v="Wolski  Zajazd"/>
    <s v="Zbyszek Piestrzeniewicz"/>
    <s v="01-012"/>
    <x v="0"/>
    <s v="Poland"/>
    <x v="6"/>
  </r>
  <r>
    <n v="10998"/>
    <s v="WOLZA"/>
    <n v="61"/>
    <n v="8"/>
    <d v="2022-04-03T00:00:00"/>
    <x v="2"/>
    <n v="4"/>
    <n v="1"/>
    <s v="Sunday"/>
    <n v="20220417"/>
    <s v="DHL"/>
    <n v="199.5"/>
    <n v="28.5"/>
    <n v="28.5"/>
    <n v="7"/>
    <n v="0"/>
    <x v="75"/>
    <n v="29"/>
    <n v="10.457549197381082"/>
    <s v="Wolski  Zajazd"/>
    <s v="Zbyszek Piestrzeniewicz"/>
    <s v="01-012"/>
    <x v="0"/>
    <s v="Poland"/>
    <x v="4"/>
  </r>
  <r>
    <n v="10998"/>
    <s v="WOLZA"/>
    <n v="74"/>
    <n v="8"/>
    <d v="2022-04-03T00:00:00"/>
    <x v="2"/>
    <n v="4"/>
    <n v="1"/>
    <s v="Sunday"/>
    <n v="20220417"/>
    <s v="DHL"/>
    <n v="200"/>
    <n v="10"/>
    <n v="10"/>
    <n v="20"/>
    <n v="0"/>
    <x v="17"/>
    <n v="4"/>
    <n v="5.405016256844287"/>
    <s v="Wolski  Zajazd"/>
    <s v="Zbyszek Piestrzeniewicz"/>
    <s v="01-012"/>
    <x v="0"/>
    <s v="Poland"/>
    <x v="2"/>
  </r>
  <r>
    <n v="10998"/>
    <s v="WOLZA"/>
    <n v="75"/>
    <n v="8"/>
    <d v="2022-04-03T00:00:00"/>
    <x v="2"/>
    <n v="4"/>
    <n v="1"/>
    <s v="Sunday"/>
    <n v="20220410"/>
    <s v="DHL"/>
    <n v="232.5"/>
    <n v="7.75"/>
    <n v="7.75"/>
    <n v="30"/>
    <n v="0"/>
    <x v="48"/>
    <n v="12"/>
    <n v="3.8495729671919596"/>
    <s v="Wolski  Zajazd"/>
    <s v="Zbyszek Piestrzeniewicz"/>
    <s v="01-012"/>
    <x v="0"/>
    <s v="Poland"/>
    <x v="6"/>
  </r>
  <r>
    <n v="10999"/>
    <s v="OTTIK"/>
    <n v="41"/>
    <n v="6"/>
    <d v="2022-04-03T00:00:00"/>
    <x v="2"/>
    <n v="4"/>
    <n v="1"/>
    <s v="Sunday"/>
    <n v="20220410"/>
    <s v="DHL"/>
    <n v="183.34999985620382"/>
    <n v="9.65"/>
    <n v="9.1674999928101908"/>
    <n v="20"/>
    <n v="5.000000074505806E-2"/>
    <x v="5"/>
    <n v="19"/>
    <n v="6.0463867884479576"/>
    <s v="Ottilies Käseladen"/>
    <s v="Henriette Pfalzheim"/>
    <s v="50739"/>
    <x v="0"/>
    <s v="Germany"/>
    <x v="3"/>
  </r>
  <r>
    <n v="10999"/>
    <s v="OTTIK"/>
    <n v="51"/>
    <n v="6"/>
    <d v="2022-04-03T00:00:00"/>
    <x v="2"/>
    <n v="4"/>
    <n v="1"/>
    <s v="Sunday"/>
    <n v="20220410"/>
    <s v="DHL"/>
    <n v="755.24999940767884"/>
    <n v="53"/>
    <n v="50.349999960511923"/>
    <n v="15"/>
    <n v="5.000000074505806E-2"/>
    <x v="4"/>
    <n v="24"/>
    <n v="18.835525116961144"/>
    <s v="Ottilies Käseladen"/>
    <s v="Henriette Pfalzheim"/>
    <s v="50739"/>
    <x v="0"/>
    <s v="Germany"/>
    <x v="2"/>
  </r>
  <r>
    <n v="10999"/>
    <s v="OTTIK"/>
    <n v="77"/>
    <n v="6"/>
    <d v="2022-04-03T00:00:00"/>
    <x v="2"/>
    <n v="4"/>
    <n v="1"/>
    <s v="Sunday"/>
    <n v="20220414"/>
    <s v="DHL"/>
    <n v="259.34999979659915"/>
    <n v="13"/>
    <n v="12.349999990314245"/>
    <n v="21"/>
    <n v="5.000000074505806E-2"/>
    <x v="23"/>
    <n v="12"/>
    <n v="9.7871799999999993"/>
    <s v="Ottilies Käseladen"/>
    <s v="Henriette Pfalzheim"/>
    <s v="50739"/>
    <x v="0"/>
    <s v="Germany"/>
    <x v="4"/>
  </r>
  <r>
    <n v="11000"/>
    <s v="RATTC"/>
    <n v="4"/>
    <n v="2"/>
    <d v="2022-04-06T00:00:00"/>
    <x v="2"/>
    <n v="4"/>
    <n v="4"/>
    <s v="Wednesday"/>
    <n v="20220414"/>
    <s v="UPS"/>
    <n v="412.5"/>
    <n v="22"/>
    <n v="16.5"/>
    <n v="25"/>
    <n v="0.25"/>
    <x v="62"/>
    <n v="2"/>
    <n v="13.396192586104789"/>
    <s v="Rattlesnake Canyon Grocery"/>
    <s v="Paula Wilson"/>
    <s v="87110"/>
    <x v="1"/>
    <s v="USA"/>
    <x v="4"/>
  </r>
  <r>
    <n v="11000"/>
    <s v="RATTC"/>
    <n v="24"/>
    <n v="2"/>
    <d v="2022-04-06T00:00:00"/>
    <x v="2"/>
    <n v="4"/>
    <n v="4"/>
    <s v="Wednesday"/>
    <n v="20220414"/>
    <s v="UPS"/>
    <n v="101.25"/>
    <n v="4.5"/>
    <n v="3.375"/>
    <n v="30"/>
    <n v="0.25"/>
    <x v="15"/>
    <n v="10"/>
    <n v="2.1230577042655105"/>
    <s v="Rattlesnake Canyon Grocery"/>
    <s v="Paula Wilson"/>
    <s v="87110"/>
    <x v="1"/>
    <s v="USA"/>
    <x v="6"/>
  </r>
  <r>
    <n v="11000"/>
    <s v="RATTC"/>
    <n v="77"/>
    <n v="2"/>
    <d v="2022-04-06T00:00:00"/>
    <x v="2"/>
    <n v="4"/>
    <n v="4"/>
    <s v="Wednesday"/>
    <n v="20220414"/>
    <s v="UPS"/>
    <n v="390"/>
    <n v="13"/>
    <n v="13"/>
    <n v="30"/>
    <n v="0"/>
    <x v="23"/>
    <n v="12"/>
    <n v="9.7871799999999993"/>
    <s v="Rattlesnake Canyon Grocery"/>
    <s v="Paula Wilson"/>
    <s v="87110"/>
    <x v="1"/>
    <s v="USA"/>
    <x v="4"/>
  </r>
  <r>
    <n v="11001"/>
    <s v="FOLKO"/>
    <n v="7"/>
    <n v="2"/>
    <d v="2022-04-06T00:00:00"/>
    <x v="2"/>
    <n v="4"/>
    <n v="4"/>
    <s v="Wednesday"/>
    <n v="20220414"/>
    <s v="DHL"/>
    <n v="1800"/>
    <n v="30"/>
    <n v="30"/>
    <n v="60"/>
    <n v="0"/>
    <x v="32"/>
    <n v="3"/>
    <n v="16.995648153812226"/>
    <s v="Folk och fä HB"/>
    <s v="Maria Larsson"/>
    <s v="S-844 67"/>
    <x v="0"/>
    <s v="Sweden"/>
    <x v="2"/>
  </r>
  <r>
    <n v="11001"/>
    <s v="FOLKO"/>
    <n v="22"/>
    <n v="2"/>
    <d v="2022-04-06T00:00:00"/>
    <x v="2"/>
    <n v="4"/>
    <n v="4"/>
    <s v="Wednesday"/>
    <n v="20220414"/>
    <s v="DHL"/>
    <n v="525"/>
    <n v="21"/>
    <n v="21"/>
    <n v="25"/>
    <n v="0"/>
    <x v="7"/>
    <n v="9"/>
    <n v="6.5214240951904641"/>
    <s v="Folk och fä HB"/>
    <s v="Maria Larsson"/>
    <s v="S-844 67"/>
    <x v="0"/>
    <s v="Sweden"/>
    <x v="1"/>
  </r>
  <r>
    <n v="11001"/>
    <s v="FOLKO"/>
    <n v="46"/>
    <n v="2"/>
    <d v="2022-04-06T00:00:00"/>
    <x v="2"/>
    <n v="4"/>
    <n v="4"/>
    <s v="Wednesday"/>
    <n v="20220414"/>
    <s v="DHL"/>
    <n v="300"/>
    <n v="12"/>
    <n v="12"/>
    <n v="25"/>
    <n v="0"/>
    <x v="54"/>
    <n v="21"/>
    <n v="5.504627786254181"/>
    <s v="Folk och fä HB"/>
    <s v="Maria Larsson"/>
    <s v="S-844 67"/>
    <x v="0"/>
    <s v="Sweden"/>
    <x v="3"/>
  </r>
  <r>
    <n v="11001"/>
    <s v="FOLKO"/>
    <n v="55"/>
    <n v="2"/>
    <d v="2022-04-06T00:00:00"/>
    <x v="2"/>
    <n v="4"/>
    <n v="4"/>
    <s v="Wednesday"/>
    <n v="20220416"/>
    <s v="DHL"/>
    <n v="144"/>
    <n v="24"/>
    <n v="24"/>
    <n v="6"/>
    <n v="0"/>
    <x v="16"/>
    <n v="25"/>
    <n v="18.144678468561601"/>
    <s v="Folk och fä HB"/>
    <s v="Maria Larsson"/>
    <s v="S-844 67"/>
    <x v="0"/>
    <s v="Sweden"/>
    <x v="7"/>
  </r>
  <r>
    <n v="11002"/>
    <s v="SAVEA"/>
    <n v="13"/>
    <n v="4"/>
    <d v="2022-04-06T00:00:00"/>
    <x v="2"/>
    <n v="4"/>
    <n v="4"/>
    <s v="Wednesday"/>
    <n v="20220416"/>
    <s v="DHL Express"/>
    <n v="336"/>
    <n v="6"/>
    <n v="6"/>
    <n v="56"/>
    <n v="0"/>
    <x v="43"/>
    <n v="6"/>
    <n v="2.1837851755325639"/>
    <s v="Save-a-lot Markets"/>
    <s v="Jose Pavarotti"/>
    <s v="83720"/>
    <x v="1"/>
    <s v="USA"/>
    <x v="3"/>
  </r>
  <r>
    <n v="11002"/>
    <s v="SAVEA"/>
    <n v="35"/>
    <n v="4"/>
    <d v="2022-04-06T00:00:00"/>
    <x v="2"/>
    <n v="4"/>
    <n v="4"/>
    <s v="Wednesday"/>
    <n v="20220416"/>
    <s v="DHL Express"/>
    <n v="229.49999839067459"/>
    <n v="18"/>
    <n v="15.299999892711639"/>
    <n v="15"/>
    <n v="0.15000000596046451"/>
    <x v="31"/>
    <n v="16"/>
    <n v="11.144616765926688"/>
    <s v="Save-a-lot Markets"/>
    <s v="Jose Pavarotti"/>
    <s v="83720"/>
    <x v="1"/>
    <s v="USA"/>
    <x v="6"/>
  </r>
  <r>
    <n v="11002"/>
    <s v="SAVEA"/>
    <n v="42"/>
    <n v="4"/>
    <d v="2022-04-06T00:00:00"/>
    <x v="2"/>
    <n v="4"/>
    <n v="4"/>
    <s v="Wednesday"/>
    <n v="20220416"/>
    <s v="DHL Express"/>
    <n v="285.59999799728394"/>
    <n v="14"/>
    <n v="11.899999916553497"/>
    <n v="24"/>
    <n v="0.15000000596046451"/>
    <x v="1"/>
    <n v="20"/>
    <n v="10.762412487567216"/>
    <s v="Save-a-lot Markets"/>
    <s v="Jose Pavarotti"/>
    <s v="83720"/>
    <x v="1"/>
    <s v="USA"/>
    <x v="1"/>
  </r>
  <r>
    <n v="11002"/>
    <s v="SAVEA"/>
    <n v="55"/>
    <n v="4"/>
    <d v="2022-04-06T00:00:00"/>
    <x v="2"/>
    <n v="4"/>
    <n v="4"/>
    <s v="Wednesday"/>
    <n v="20220408"/>
    <s v="DHL Express"/>
    <n v="960"/>
    <n v="24"/>
    <n v="24"/>
    <n v="40"/>
    <n v="0"/>
    <x v="16"/>
    <n v="25"/>
    <n v="18.144678468561601"/>
    <s v="Save-a-lot Markets"/>
    <s v="Jose Pavarotti"/>
    <s v="83720"/>
    <x v="1"/>
    <s v="USA"/>
    <x v="7"/>
  </r>
  <r>
    <n v="11003"/>
    <s v="THECR"/>
    <n v="1"/>
    <n v="3"/>
    <d v="2022-04-06T00:00:00"/>
    <x v="2"/>
    <n v="4"/>
    <n v="4"/>
    <s v="Wednesday"/>
    <n v="20220408"/>
    <s v="UPS"/>
    <n v="72"/>
    <n v="18"/>
    <n v="18"/>
    <n v="4"/>
    <n v="0"/>
    <x v="52"/>
    <n v="1"/>
    <n v="9.9412796083453241"/>
    <s v="The Cracker Box"/>
    <s v="Liu Wong"/>
    <s v="59801"/>
    <x v="1"/>
    <s v="USA"/>
    <x v="6"/>
  </r>
  <r>
    <n v="11003"/>
    <s v="THECR"/>
    <n v="40"/>
    <n v="3"/>
    <d v="2022-04-06T00:00:00"/>
    <x v="2"/>
    <n v="4"/>
    <n v="4"/>
    <s v="Wednesday"/>
    <n v="20220408"/>
    <s v="UPS"/>
    <n v="184"/>
    <n v="18.399999999999999"/>
    <n v="18.399999999999999"/>
    <n v="10"/>
    <n v="0"/>
    <x v="37"/>
    <n v="19"/>
    <n v="11.939905659925371"/>
    <s v="The Cracker Box"/>
    <s v="Liu Wong"/>
    <s v="59801"/>
    <x v="1"/>
    <s v="USA"/>
    <x v="3"/>
  </r>
  <r>
    <n v="11003"/>
    <s v="THECR"/>
    <n v="52"/>
    <n v="3"/>
    <d v="2022-04-06T00:00:00"/>
    <x v="2"/>
    <n v="4"/>
    <n v="4"/>
    <s v="Wednesday"/>
    <n v="20220420"/>
    <s v="UPS"/>
    <n v="70"/>
    <n v="7"/>
    <n v="7"/>
    <n v="10"/>
    <n v="0"/>
    <x v="65"/>
    <n v="24"/>
    <n v="2.7531089859539"/>
    <s v="The Cracker Box"/>
    <s v="Liu Wong"/>
    <s v="59801"/>
    <x v="1"/>
    <s v="USA"/>
    <x v="1"/>
  </r>
  <r>
    <n v="11004"/>
    <s v="MAISD"/>
    <n v="26"/>
    <n v="3"/>
    <d v="2022-04-07T00:00:00"/>
    <x v="2"/>
    <n v="4"/>
    <n v="5"/>
    <s v="Thursday"/>
    <n v="20220420"/>
    <s v="DHL Express"/>
    <n v="187.38"/>
    <n v="31.23"/>
    <n v="31.23"/>
    <n v="6"/>
    <n v="0"/>
    <x v="68"/>
    <n v="11"/>
    <n v="12.929370209027901"/>
    <s v="Maison Dewey"/>
    <s v="Catherine Dewey"/>
    <s v="B-1180"/>
    <x v="0"/>
    <s v="Belgium"/>
    <x v="5"/>
  </r>
  <r>
    <n v="11004"/>
    <s v="MAISD"/>
    <n v="76"/>
    <n v="3"/>
    <d v="2022-04-07T00:00:00"/>
    <x v="2"/>
    <n v="4"/>
    <n v="5"/>
    <s v="Thursday"/>
    <n v="20220410"/>
    <s v="DHL Express"/>
    <n v="108"/>
    <n v="18"/>
    <n v="18"/>
    <n v="6"/>
    <n v="0"/>
    <x v="38"/>
    <n v="23"/>
    <n v="11.35067307451974"/>
    <s v="Maison Dewey"/>
    <s v="Catherine Dewey"/>
    <s v="B-1180"/>
    <x v="0"/>
    <s v="Belgium"/>
    <x v="6"/>
  </r>
  <r>
    <n v="11005"/>
    <s v="WILMK"/>
    <n v="1"/>
    <n v="2"/>
    <d v="2022-04-07T00:00:00"/>
    <x v="2"/>
    <n v="4"/>
    <n v="5"/>
    <s v="Thursday"/>
    <n v="20220410"/>
    <s v="DHL Express"/>
    <n v="36"/>
    <n v="18"/>
    <n v="18"/>
    <n v="2"/>
    <n v="0"/>
    <x v="52"/>
    <n v="1"/>
    <n v="9.9412796083453241"/>
    <s v="Wilman Kala"/>
    <s v="Matti Karttunen"/>
    <s v="21240"/>
    <x v="0"/>
    <s v="Finland"/>
    <x v="6"/>
  </r>
  <r>
    <n v="11005"/>
    <s v="WILMK"/>
    <n v="59"/>
    <n v="2"/>
    <d v="2022-04-07T00:00:00"/>
    <x v="2"/>
    <n v="4"/>
    <n v="5"/>
    <s v="Thursday"/>
    <n v="20220415"/>
    <s v="DHL Express"/>
    <n v="550"/>
    <n v="55"/>
    <n v="55"/>
    <n v="10"/>
    <n v="0"/>
    <x v="21"/>
    <n v="28"/>
    <n v="29.299646906924384"/>
    <s v="Wilman Kala"/>
    <s v="Matti Karttunen"/>
    <s v="21240"/>
    <x v="0"/>
    <s v="Finland"/>
    <x v="0"/>
  </r>
  <r>
    <n v="11006"/>
    <s v="GREAL"/>
    <n v="1"/>
    <n v="3"/>
    <d v="2022-04-07T00:00:00"/>
    <x v="2"/>
    <n v="4"/>
    <n v="5"/>
    <s v="Thursday"/>
    <n v="20220415"/>
    <s v="DHL"/>
    <n v="144"/>
    <n v="18"/>
    <n v="18"/>
    <n v="8"/>
    <n v="0"/>
    <x v="52"/>
    <n v="1"/>
    <n v="9.9412796083453241"/>
    <s v="Great Lakes Food Market"/>
    <s v="Howard Snyder"/>
    <s v="97403"/>
    <x v="1"/>
    <s v="USA"/>
    <x v="6"/>
  </r>
  <r>
    <n v="11006"/>
    <s v="GREAL"/>
    <n v="29"/>
    <n v="3"/>
    <d v="2022-04-07T00:00:00"/>
    <x v="2"/>
    <n v="4"/>
    <n v="5"/>
    <s v="Thursday"/>
    <n v="20220413"/>
    <s v="DHL"/>
    <n v="185.685"/>
    <n v="123.79"/>
    <n v="92.842500000000001"/>
    <n v="2"/>
    <n v="0.25"/>
    <x v="39"/>
    <n v="12"/>
    <n v="78.453085124436214"/>
    <s v="Great Lakes Food Market"/>
    <s v="Howard Snyder"/>
    <s v="97403"/>
    <x v="1"/>
    <s v="USA"/>
    <x v="7"/>
  </r>
  <r>
    <n v="11007"/>
    <s v="PRINI"/>
    <n v="8"/>
    <n v="8"/>
    <d v="2022-04-08T00:00:00"/>
    <x v="2"/>
    <n v="4"/>
    <n v="6"/>
    <s v="Friday"/>
    <n v="20220413"/>
    <s v="DHL"/>
    <n v="1200"/>
    <n v="40"/>
    <n v="40"/>
    <n v="30"/>
    <n v="0"/>
    <x v="71"/>
    <n v="3"/>
    <n v="29.042861179974402"/>
    <s v="Princesa Isabel Vinhos"/>
    <s v="Isabel de Castro"/>
    <s v="1756"/>
    <x v="0"/>
    <s v="Portugal"/>
    <x v="4"/>
  </r>
  <r>
    <n v="11007"/>
    <s v="PRINI"/>
    <n v="29"/>
    <n v="8"/>
    <d v="2022-04-08T00:00:00"/>
    <x v="2"/>
    <n v="4"/>
    <n v="6"/>
    <s v="Friday"/>
    <n v="20220413"/>
    <s v="DHL"/>
    <n v="1237.9000000000001"/>
    <n v="123.79"/>
    <n v="123.79"/>
    <n v="10"/>
    <n v="0"/>
    <x v="39"/>
    <n v="12"/>
    <n v="78.453085124436214"/>
    <s v="Princesa Isabel Vinhos"/>
    <s v="Isabel de Castro"/>
    <s v="1756"/>
    <x v="0"/>
    <s v="Portugal"/>
    <x v="7"/>
  </r>
  <r>
    <n v="11007"/>
    <s v="PRINI"/>
    <n v="42"/>
    <n v="8"/>
    <d v="2022-04-08T00:00:00"/>
    <x v="2"/>
    <n v="4"/>
    <n v="6"/>
    <s v="Friday"/>
    <s v=""/>
    <s v="DHL"/>
    <n v="196"/>
    <n v="14"/>
    <n v="14"/>
    <n v="14"/>
    <n v="0"/>
    <x v="1"/>
    <n v="20"/>
    <n v="10.762412487567216"/>
    <s v="Princesa Isabel Vinhos"/>
    <s v="Isabel de Castro"/>
    <s v="1756"/>
    <x v="0"/>
    <s v="Portugal"/>
    <x v="1"/>
  </r>
  <r>
    <n v="11008"/>
    <s v="ERNSH"/>
    <n v="28"/>
    <n v="7"/>
    <d v="2022-04-08T00:00:00"/>
    <x v="2"/>
    <n v="4"/>
    <n v="6"/>
    <s v="Friday"/>
    <s v=""/>
    <s v="UPS"/>
    <n v="3032.3999976217751"/>
    <n v="45.6"/>
    <n v="43.319999966025357"/>
    <n v="70"/>
    <n v="5.000000074505806E-2"/>
    <x v="44"/>
    <n v="12"/>
    <n v="23.763027335506571"/>
    <s v="Ernst Handel"/>
    <s v="Roland Mendel"/>
    <s v="8010"/>
    <x v="0"/>
    <s v="Austria"/>
    <x v="2"/>
  </r>
  <r>
    <n v="11008"/>
    <s v="ERNSH"/>
    <n v="34"/>
    <n v="7"/>
    <d v="2022-04-08T00:00:00"/>
    <x v="2"/>
    <n v="4"/>
    <n v="6"/>
    <s v="Friday"/>
    <s v=""/>
    <s v="UPS"/>
    <n v="1196.9999990612268"/>
    <n v="14"/>
    <n v="13.299999989569187"/>
    <n v="90"/>
    <n v="5.000000074505806E-2"/>
    <x v="53"/>
    <n v="16"/>
    <n v="9.0738672986425506"/>
    <s v="Ernst Handel"/>
    <s v="Roland Mendel"/>
    <s v="8010"/>
    <x v="0"/>
    <s v="Austria"/>
    <x v="6"/>
  </r>
  <r>
    <n v="11008"/>
    <s v="ERNSH"/>
    <n v="71"/>
    <n v="7"/>
    <d v="2022-04-08T00:00:00"/>
    <x v="2"/>
    <n v="4"/>
    <n v="6"/>
    <s v="Friday"/>
    <n v="20220410"/>
    <s v="UPS"/>
    <n v="451.5"/>
    <n v="21.5"/>
    <n v="21.5"/>
    <n v="21"/>
    <n v="0"/>
    <x v="42"/>
    <n v="15"/>
    <n v="15.813450604529082"/>
    <s v="Ernst Handel"/>
    <s v="Roland Mendel"/>
    <s v="8010"/>
    <x v="0"/>
    <s v="Austria"/>
    <x v="0"/>
  </r>
  <r>
    <n v="11009"/>
    <s v="GODOS"/>
    <n v="24"/>
    <n v="2"/>
    <d v="2022-04-08T00:00:00"/>
    <x v="2"/>
    <n v="4"/>
    <n v="6"/>
    <s v="Friday"/>
    <n v="20220410"/>
    <s v="DHL Express"/>
    <n v="54"/>
    <n v="4.5"/>
    <n v="4.5"/>
    <n v="12"/>
    <n v="0"/>
    <x v="15"/>
    <n v="10"/>
    <n v="2.1230577042655105"/>
    <s v="Godos Cocina Típica"/>
    <s v="José Pedro Freyre"/>
    <s v="41101"/>
    <x v="0"/>
    <s v="Spain"/>
    <x v="6"/>
  </r>
  <r>
    <n v="11009"/>
    <s v="GODOS"/>
    <n v="36"/>
    <n v="2"/>
    <d v="2022-04-08T00:00:00"/>
    <x v="2"/>
    <n v="4"/>
    <n v="6"/>
    <s v="Friday"/>
    <n v="20220410"/>
    <s v="DHL Express"/>
    <n v="256.5"/>
    <n v="19"/>
    <n v="14.25"/>
    <n v="18"/>
    <n v="0.25"/>
    <x v="20"/>
    <n v="17"/>
    <n v="14.515505674132482"/>
    <s v="Godos Cocina Típica"/>
    <s v="José Pedro Freyre"/>
    <s v="41101"/>
    <x v="0"/>
    <s v="Spain"/>
    <x v="3"/>
  </r>
  <r>
    <n v="11009"/>
    <s v="GODOS"/>
    <n v="60"/>
    <n v="2"/>
    <d v="2022-04-08T00:00:00"/>
    <x v="2"/>
    <n v="4"/>
    <n v="6"/>
    <s v="Friday"/>
    <n v="20220421"/>
    <s v="DHL Express"/>
    <n v="306"/>
    <n v="34"/>
    <n v="34"/>
    <n v="9"/>
    <n v="0"/>
    <x v="11"/>
    <n v="28"/>
    <n v="17.186056815854748"/>
    <s v="Godos Cocina Típica"/>
    <s v="José Pedro Freyre"/>
    <s v="41101"/>
    <x v="0"/>
    <s v="Spain"/>
    <x v="0"/>
  </r>
  <r>
    <n v="11010"/>
    <s v="REGGC"/>
    <n v="7"/>
    <n v="2"/>
    <d v="2022-04-09T00:00:00"/>
    <x v="2"/>
    <n v="4"/>
    <n v="7"/>
    <s v="Saturday"/>
    <n v="20220421"/>
    <s v="DHL"/>
    <n v="600"/>
    <n v="30"/>
    <n v="30"/>
    <n v="20"/>
    <n v="0"/>
    <x v="32"/>
    <n v="3"/>
    <n v="16.995648153812226"/>
    <s v="Reggiani Caseifici"/>
    <s v="Maurizio Moroni"/>
    <s v="42100"/>
    <x v="0"/>
    <s v="Italy"/>
    <x v="2"/>
  </r>
  <r>
    <n v="11010"/>
    <s v="REGGC"/>
    <n v="24"/>
    <n v="2"/>
    <d v="2022-04-09T00:00:00"/>
    <x v="2"/>
    <n v="4"/>
    <n v="7"/>
    <s v="Saturday"/>
    <n v="20220413"/>
    <s v="DHL"/>
    <n v="45"/>
    <n v="4.5"/>
    <n v="4.5"/>
    <n v="10"/>
    <n v="0"/>
    <x v="15"/>
    <n v="10"/>
    <n v="2.1230577042655105"/>
    <s v="Reggiani Caseifici"/>
    <s v="Maurizio Moroni"/>
    <s v="42100"/>
    <x v="0"/>
    <s v="Italy"/>
    <x v="6"/>
  </r>
  <r>
    <n v="11011"/>
    <s v="ALFKI"/>
    <n v="58"/>
    <n v="3"/>
    <d v="2022-04-09T00:00:00"/>
    <x v="2"/>
    <n v="4"/>
    <n v="7"/>
    <s v="Saturday"/>
    <n v="20220413"/>
    <s v="DHL Express"/>
    <n v="503.49999960511923"/>
    <n v="13.25"/>
    <n v="12.587499990127981"/>
    <n v="40"/>
    <n v="5.000000074505806E-2"/>
    <x v="64"/>
    <n v="27"/>
    <n v="5.9992715692376155"/>
    <s v="Alfreds Futterkiste"/>
    <s v="Maria Anders"/>
    <s v="12209"/>
    <x v="0"/>
    <s v="Germany"/>
    <x v="3"/>
  </r>
  <r>
    <n v="11011"/>
    <s v="ALFKI"/>
    <n v="71"/>
    <n v="3"/>
    <d v="2022-04-09T00:00:00"/>
    <x v="2"/>
    <n v="4"/>
    <n v="7"/>
    <s v="Saturday"/>
    <n v="20220417"/>
    <s v="DHL Express"/>
    <n v="430"/>
    <n v="21.5"/>
    <n v="21.5"/>
    <n v="20"/>
    <n v="0"/>
    <x v="42"/>
    <n v="15"/>
    <n v="15.813450604529082"/>
    <s v="Alfreds Futterkiste"/>
    <s v="Maria Anders"/>
    <s v="12209"/>
    <x v="0"/>
    <s v="Germany"/>
    <x v="0"/>
  </r>
  <r>
    <n v="11012"/>
    <s v="FRANK"/>
    <n v="19"/>
    <n v="1"/>
    <d v="2022-04-09T00:00:00"/>
    <x v="2"/>
    <n v="4"/>
    <n v="7"/>
    <s v="Saturday"/>
    <n v="20220417"/>
    <s v="UPS"/>
    <n v="436.99999965727329"/>
    <n v="9.1999999999999993"/>
    <n v="8.7399999931454655"/>
    <n v="50"/>
    <n v="5.000000074505806E-2"/>
    <x v="49"/>
    <n v="8"/>
    <n v="7.994614939930428"/>
    <s v="Frankenversand"/>
    <s v="Peter Franken"/>
    <s v="80805"/>
    <x v="0"/>
    <s v="Germany"/>
    <x v="5"/>
  </r>
  <r>
    <n v="11012"/>
    <s v="FRANK"/>
    <n v="60"/>
    <n v="1"/>
    <d v="2022-04-09T00:00:00"/>
    <x v="2"/>
    <n v="4"/>
    <n v="7"/>
    <s v="Saturday"/>
    <n v="20220417"/>
    <s v="UPS"/>
    <n v="1162.7999990880489"/>
    <n v="34"/>
    <n v="32.299999974668026"/>
    <n v="36"/>
    <n v="5.000000074505806E-2"/>
    <x v="11"/>
    <n v="28"/>
    <n v="17.186056815854748"/>
    <s v="Frankenversand"/>
    <s v="Peter Franken"/>
    <s v="80805"/>
    <x v="0"/>
    <s v="Germany"/>
    <x v="0"/>
  </r>
  <r>
    <n v="11012"/>
    <s v="FRANK"/>
    <n v="71"/>
    <n v="1"/>
    <d v="2022-04-09T00:00:00"/>
    <x v="2"/>
    <n v="4"/>
    <n v="7"/>
    <s v="Saturday"/>
    <n v="20220410"/>
    <s v="UPS"/>
    <n v="1225.4999990388751"/>
    <n v="21.5"/>
    <n v="20.424999983981252"/>
    <n v="60"/>
    <n v="5.000000074505806E-2"/>
    <x v="42"/>
    <n v="15"/>
    <n v="15.813450604529082"/>
    <s v="Frankenversand"/>
    <s v="Peter Franken"/>
    <s v="80805"/>
    <x v="0"/>
    <s v="Germany"/>
    <x v="0"/>
  </r>
  <r>
    <n v="11013"/>
    <s v="ROMEY"/>
    <n v="23"/>
    <n v="2"/>
    <d v="2022-04-09T00:00:00"/>
    <x v="2"/>
    <n v="4"/>
    <n v="7"/>
    <s v="Saturday"/>
    <n v="20220410"/>
    <s v="DHL Express"/>
    <n v="90"/>
    <n v="9"/>
    <n v="9"/>
    <n v="10"/>
    <n v="0"/>
    <x v="70"/>
    <n v="9"/>
    <n v="5.2140991742329925"/>
    <s v="Romero y tomillo"/>
    <s v="Alejandra Camino"/>
    <s v="28001"/>
    <x v="0"/>
    <s v="Spain"/>
    <x v="1"/>
  </r>
  <r>
    <n v="11013"/>
    <s v="ROMEY"/>
    <n v="42"/>
    <n v="2"/>
    <d v="2022-04-09T00:00:00"/>
    <x v="2"/>
    <n v="4"/>
    <n v="7"/>
    <s v="Saturday"/>
    <n v="20220410"/>
    <s v="DHL Express"/>
    <n v="56"/>
    <n v="14"/>
    <n v="14"/>
    <n v="4"/>
    <n v="0"/>
    <x v="1"/>
    <n v="20"/>
    <n v="10.762412487567216"/>
    <s v="Romero y tomillo"/>
    <s v="Alejandra Camino"/>
    <s v="28001"/>
    <x v="0"/>
    <s v="Spain"/>
    <x v="1"/>
  </r>
  <r>
    <n v="11013"/>
    <s v="ROMEY"/>
    <n v="45"/>
    <n v="2"/>
    <d v="2022-04-09T00:00:00"/>
    <x v="2"/>
    <n v="4"/>
    <n v="7"/>
    <s v="Saturday"/>
    <n v="20220410"/>
    <s v="DHL Express"/>
    <n v="190"/>
    <n v="9.5"/>
    <n v="9.5"/>
    <n v="20"/>
    <n v="0"/>
    <x v="73"/>
    <n v="21"/>
    <n v="4.5986324879657294"/>
    <s v="Romero y tomillo"/>
    <s v="Alejandra Camino"/>
    <s v="28001"/>
    <x v="0"/>
    <s v="Spain"/>
    <x v="3"/>
  </r>
  <r>
    <n v="11013"/>
    <s v="ROMEY"/>
    <n v="68"/>
    <n v="2"/>
    <d v="2022-04-09T00:00:00"/>
    <x v="2"/>
    <n v="4"/>
    <n v="7"/>
    <s v="Saturday"/>
    <n v="20220415"/>
    <s v="DHL Express"/>
    <n v="25"/>
    <n v="12.5"/>
    <n v="12.5"/>
    <n v="2"/>
    <n v="0"/>
    <x v="56"/>
    <n v="8"/>
    <n v="9.881917469522989"/>
    <s v="Romero y tomillo"/>
    <s v="Alejandra Camino"/>
    <s v="28001"/>
    <x v="0"/>
    <s v="Spain"/>
    <x v="5"/>
  </r>
  <r>
    <n v="11014"/>
    <s v="LINOD"/>
    <n v="41"/>
    <n v="2"/>
    <d v="2022-04-10T00:00:00"/>
    <x v="2"/>
    <n v="4"/>
    <n v="1"/>
    <s v="Sunday"/>
    <n v="20220420"/>
    <s v="UPS"/>
    <n v="243.17999959737062"/>
    <n v="9.65"/>
    <n v="8.6849999856203794"/>
    <n v="28"/>
    <n v="0.10000000149011611"/>
    <x v="5"/>
    <n v="19"/>
    <n v="6.0463867884479576"/>
    <s v="LINO-Delicateses"/>
    <s v="Felipe Izquierdo"/>
    <s v="4980"/>
    <x v="1"/>
    <s v="Venezuela"/>
    <x v="3"/>
  </r>
  <r>
    <n v="11015"/>
    <s v="SANTG"/>
    <n v="30"/>
    <n v="2"/>
    <d v="2022-04-10T00:00:00"/>
    <x v="2"/>
    <n v="4"/>
    <n v="1"/>
    <s v="Sunday"/>
    <n v="20220420"/>
    <s v="DHL"/>
    <n v="388.35"/>
    <n v="25.89"/>
    <n v="25.89"/>
    <n v="15"/>
    <n v="0"/>
    <x v="34"/>
    <n v="13"/>
    <n v="15.141134761320492"/>
    <s v="Santé Gourmet"/>
    <s v="Jonas Bergulfsen"/>
    <s v="4110"/>
    <x v="0"/>
    <s v="Norway"/>
    <x v="3"/>
  </r>
  <r>
    <n v="11015"/>
    <s v="SANTG"/>
    <n v="77"/>
    <n v="2"/>
    <d v="2022-04-10T00:00:00"/>
    <x v="2"/>
    <n v="4"/>
    <n v="1"/>
    <s v="Sunday"/>
    <n v="20220413"/>
    <s v="DHL"/>
    <n v="234"/>
    <n v="13"/>
    <n v="13"/>
    <n v="18"/>
    <n v="0"/>
    <x v="23"/>
    <n v="12"/>
    <n v="9.7871799999999993"/>
    <s v="Santé Gourmet"/>
    <s v="Jonas Bergulfsen"/>
    <s v="4110"/>
    <x v="0"/>
    <s v="Norway"/>
    <x v="4"/>
  </r>
  <r>
    <n v="11016"/>
    <s v="AROUT"/>
    <n v="31"/>
    <n v="9"/>
    <d v="2022-04-10T00:00:00"/>
    <x v="2"/>
    <n v="4"/>
    <n v="1"/>
    <s v="Sunday"/>
    <n v="20220413"/>
    <s v="DHL"/>
    <n v="187.5"/>
    <n v="12.5"/>
    <n v="12.5"/>
    <n v="15"/>
    <n v="0"/>
    <x v="12"/>
    <n v="14"/>
    <n v="8.9210025428745876"/>
    <s v="Around the Horn"/>
    <s v="Thomas Hardy"/>
    <s v="WA1 1DP"/>
    <x v="0"/>
    <s v="UK"/>
    <x v="0"/>
  </r>
  <r>
    <n v="11016"/>
    <s v="AROUT"/>
    <n v="36"/>
    <n v="9"/>
    <d v="2022-04-10T00:00:00"/>
    <x v="2"/>
    <n v="4"/>
    <n v="1"/>
    <s v="Sunday"/>
    <n v="20220420"/>
    <s v="DHL"/>
    <n v="304"/>
    <n v="19"/>
    <n v="19"/>
    <n v="16"/>
    <n v="0"/>
    <x v="20"/>
    <n v="17"/>
    <n v="14.515505674132482"/>
    <s v="Around the Horn"/>
    <s v="Thomas Hardy"/>
    <s v="WA1 1DP"/>
    <x v="0"/>
    <s v="UK"/>
    <x v="3"/>
  </r>
  <r>
    <n v="11017"/>
    <s v="ERNSH"/>
    <n v="3"/>
    <n v="9"/>
    <d v="2022-04-13T00:00:00"/>
    <x v="2"/>
    <n v="4"/>
    <n v="4"/>
    <s v="Wednesday"/>
    <n v="20220420"/>
    <s v="DHL"/>
    <n v="250"/>
    <n v="10"/>
    <n v="10"/>
    <n v="25"/>
    <n v="0"/>
    <x v="57"/>
    <n v="1"/>
    <n v="8.7131018239662712"/>
    <s v="Ernst Handel"/>
    <s v="Roland Mendel"/>
    <s v="8010"/>
    <x v="0"/>
    <s v="Austria"/>
    <x v="4"/>
  </r>
  <r>
    <n v="11017"/>
    <s v="ERNSH"/>
    <n v="59"/>
    <n v="9"/>
    <d v="2022-04-13T00:00:00"/>
    <x v="2"/>
    <n v="4"/>
    <n v="4"/>
    <s v="Wednesday"/>
    <n v="20220420"/>
    <s v="DHL"/>
    <n v="6050"/>
    <n v="55"/>
    <n v="55"/>
    <n v="110"/>
    <n v="0"/>
    <x v="21"/>
    <n v="28"/>
    <n v="29.299646906924384"/>
    <s v="Ernst Handel"/>
    <s v="Roland Mendel"/>
    <s v="8010"/>
    <x v="0"/>
    <s v="Austria"/>
    <x v="0"/>
  </r>
  <r>
    <n v="11017"/>
    <s v="ERNSH"/>
    <n v="70"/>
    <n v="9"/>
    <d v="2022-04-13T00:00:00"/>
    <x v="2"/>
    <n v="4"/>
    <n v="4"/>
    <s v="Wednesday"/>
    <n v="20220416"/>
    <s v="DHL"/>
    <n v="450"/>
    <n v="15"/>
    <n v="15"/>
    <n v="30"/>
    <n v="0"/>
    <x v="30"/>
    <n v="7"/>
    <n v="4.3219663299234155"/>
    <s v="Ernst Handel"/>
    <s v="Roland Mendel"/>
    <s v="8010"/>
    <x v="0"/>
    <s v="Austria"/>
    <x v="6"/>
  </r>
  <r>
    <n v="11018"/>
    <s v="LONEP"/>
    <n v="12"/>
    <n v="4"/>
    <d v="2022-04-13T00:00:00"/>
    <x v="2"/>
    <n v="4"/>
    <n v="4"/>
    <s v="Wednesday"/>
    <n v="20220416"/>
    <s v="DHL"/>
    <n v="760"/>
    <n v="38"/>
    <n v="38"/>
    <n v="20"/>
    <n v="0"/>
    <x v="36"/>
    <n v="5"/>
    <n v="30.407974809079235"/>
    <s v="Lonesome Pine Restaurant"/>
    <s v="Fran Wilson"/>
    <s v="97219"/>
    <x v="1"/>
    <s v="USA"/>
    <x v="0"/>
  </r>
  <r>
    <n v="11018"/>
    <s v="LONEP"/>
    <n v="18"/>
    <n v="4"/>
    <d v="2022-04-13T00:00:00"/>
    <x v="2"/>
    <n v="4"/>
    <n v="4"/>
    <s v="Wednesday"/>
    <n v="20220416"/>
    <s v="DHL"/>
    <n v="625"/>
    <n v="62.5"/>
    <n v="62.5"/>
    <n v="10"/>
    <n v="0"/>
    <x v="59"/>
    <n v="7"/>
    <n v="20.144415838276313"/>
    <s v="Lonesome Pine Restaurant"/>
    <s v="Fran Wilson"/>
    <s v="97219"/>
    <x v="1"/>
    <s v="USA"/>
    <x v="3"/>
  </r>
  <r>
    <n v="11018"/>
    <s v="LONEP"/>
    <n v="56"/>
    <n v="4"/>
    <d v="2022-04-13T00:00:00"/>
    <x v="2"/>
    <n v="4"/>
    <n v="4"/>
    <s v="Wednesday"/>
    <s v=""/>
    <s v="DHL"/>
    <n v="190"/>
    <n v="38"/>
    <n v="38"/>
    <n v="5"/>
    <n v="0"/>
    <x v="33"/>
    <n v="26"/>
    <n v="12.985049050340091"/>
    <s v="Lonesome Pine Restaurant"/>
    <s v="Fran Wilson"/>
    <s v="97219"/>
    <x v="1"/>
    <s v="USA"/>
    <x v="1"/>
  </r>
  <r>
    <n v="11019"/>
    <s v="RANCH"/>
    <n v="46"/>
    <n v="6"/>
    <d v="2022-04-13T00:00:00"/>
    <x v="2"/>
    <n v="4"/>
    <n v="4"/>
    <s v="Wednesday"/>
    <s v=""/>
    <s v="UPS"/>
    <n v="36"/>
    <n v="12"/>
    <n v="12"/>
    <n v="3"/>
    <n v="0"/>
    <x v="54"/>
    <n v="21"/>
    <n v="5.504627786254181"/>
    <s v="Rancho grande"/>
    <s v="Sergio Gutiérrez"/>
    <s v="1010"/>
    <x v="1"/>
    <n v="0"/>
    <x v="3"/>
  </r>
  <r>
    <n v="11019"/>
    <s v="RANCH"/>
    <n v="49"/>
    <n v="6"/>
    <d v="2022-04-13T00:00:00"/>
    <x v="2"/>
    <n v="4"/>
    <n v="4"/>
    <s v="Wednesday"/>
    <n v="20220416"/>
    <s v="UPS"/>
    <n v="40"/>
    <n v="20"/>
    <n v="20"/>
    <n v="2"/>
    <n v="0"/>
    <x v="14"/>
    <n v="23"/>
    <n v="12.545683485741497"/>
    <s v="Rancho grande"/>
    <s v="Sergio Gutiérrez"/>
    <s v="1010"/>
    <x v="1"/>
    <n v="0"/>
    <x v="5"/>
  </r>
  <r>
    <n v="11020"/>
    <s v="OTTIK"/>
    <n v="10"/>
    <n v="2"/>
    <d v="2022-04-14T00:00:00"/>
    <x v="2"/>
    <n v="4"/>
    <n v="5"/>
    <s v="Thursday"/>
    <n v="20220421"/>
    <s v="DHL"/>
    <n v="632.39999556541443"/>
    <n v="31"/>
    <n v="26.349999815225601"/>
    <n v="24"/>
    <n v="0.15000000596046451"/>
    <x v="41"/>
    <n v="4"/>
    <n v="11.047328272500083"/>
    <s v="Ottilies Käseladen"/>
    <s v="Henriette Pfalzheim"/>
    <s v="50739"/>
    <x v="0"/>
    <s v="Germany"/>
    <x v="3"/>
  </r>
  <r>
    <n v="11021"/>
    <s v="QUICK"/>
    <n v="2"/>
    <n v="3"/>
    <d v="2022-04-14T00:00:00"/>
    <x v="2"/>
    <n v="4"/>
    <n v="5"/>
    <s v="Thursday"/>
    <n v="20220421"/>
    <s v="DHL Express"/>
    <n v="156.75"/>
    <n v="19"/>
    <n v="14.25"/>
    <n v="11"/>
    <n v="0.25"/>
    <x v="18"/>
    <n v="1"/>
    <n v="9.9064127385757743"/>
    <s v="QUICK-Stop"/>
    <s v="Horst Kloss"/>
    <s v="01307"/>
    <x v="0"/>
    <s v="Germany"/>
    <x v="6"/>
  </r>
  <r>
    <n v="11021"/>
    <s v="QUICK"/>
    <n v="20"/>
    <n v="3"/>
    <d v="2022-04-14T00:00:00"/>
    <x v="2"/>
    <n v="4"/>
    <n v="5"/>
    <s v="Thursday"/>
    <n v="20220421"/>
    <s v="DHL Express"/>
    <n v="1215"/>
    <n v="81"/>
    <n v="81"/>
    <n v="15"/>
    <n v="0"/>
    <x v="9"/>
    <n v="8"/>
    <n v="57.815472307491099"/>
    <s v="QUICK-Stop"/>
    <s v="Horst Kloss"/>
    <s v="01307"/>
    <x v="0"/>
    <s v="Germany"/>
    <x v="5"/>
  </r>
  <r>
    <n v="11021"/>
    <s v="QUICK"/>
    <n v="26"/>
    <n v="3"/>
    <d v="2022-04-14T00:00:00"/>
    <x v="2"/>
    <n v="4"/>
    <n v="5"/>
    <s v="Thursday"/>
    <n v="20220421"/>
    <s v="DHL Express"/>
    <n v="1967.49"/>
    <n v="31.23"/>
    <n v="31.23"/>
    <n v="63"/>
    <n v="0"/>
    <x v="68"/>
    <n v="11"/>
    <n v="12.929370209027901"/>
    <s v="QUICK-Stop"/>
    <s v="Horst Kloss"/>
    <s v="01307"/>
    <x v="0"/>
    <s v="Germany"/>
    <x v="5"/>
  </r>
  <r>
    <n v="11021"/>
    <s v="QUICK"/>
    <n v="51"/>
    <n v="3"/>
    <d v="2022-04-14T00:00:00"/>
    <x v="2"/>
    <n v="4"/>
    <n v="5"/>
    <s v="Thursday"/>
    <n v="20220421"/>
    <s v="DHL Express"/>
    <n v="1749"/>
    <n v="53"/>
    <n v="39.75"/>
    <n v="44"/>
    <n v="0.25"/>
    <x v="4"/>
    <n v="24"/>
    <n v="18.835525116961144"/>
    <s v="QUICK-Stop"/>
    <s v="Horst Kloss"/>
    <s v="01307"/>
    <x v="0"/>
    <s v="Germany"/>
    <x v="2"/>
  </r>
  <r>
    <n v="11021"/>
    <s v="QUICK"/>
    <n v="72"/>
    <n v="3"/>
    <d v="2022-04-14T00:00:00"/>
    <x v="2"/>
    <n v="4"/>
    <n v="5"/>
    <s v="Thursday"/>
    <n v="20220504"/>
    <s v="DHL Express"/>
    <n v="1218"/>
    <n v="34.799999999999997"/>
    <n v="34.799999999999997"/>
    <n v="35"/>
    <n v="0"/>
    <x v="2"/>
    <n v="14"/>
    <n v="14.902797245173618"/>
    <s v="QUICK-Stop"/>
    <s v="Horst Kloss"/>
    <s v="01307"/>
    <x v="0"/>
    <s v="Germany"/>
    <x v="0"/>
  </r>
  <r>
    <n v="11022"/>
    <s v="HANAR"/>
    <n v="19"/>
    <n v="9"/>
    <d v="2022-04-14T00:00:00"/>
    <x v="2"/>
    <n v="4"/>
    <n v="5"/>
    <s v="Thursday"/>
    <n v="20220504"/>
    <s v="DHL"/>
    <n v="322"/>
    <n v="9.1999999999999993"/>
    <n v="9.1999999999999993"/>
    <n v="35"/>
    <n v="0"/>
    <x v="49"/>
    <n v="8"/>
    <n v="7.994614939930428"/>
    <s v="Hanari Carnes"/>
    <s v="Mario Pontes"/>
    <s v="05454-876"/>
    <x v="1"/>
    <s v="Brazil"/>
    <x v="5"/>
  </r>
  <r>
    <n v="11022"/>
    <s v="HANAR"/>
    <n v="69"/>
    <n v="9"/>
    <d v="2022-04-14T00:00:00"/>
    <x v="2"/>
    <n v="4"/>
    <n v="5"/>
    <s v="Thursday"/>
    <n v="20220424"/>
    <s v="DHL"/>
    <n v="1080"/>
    <n v="36"/>
    <n v="36"/>
    <n v="30"/>
    <n v="0"/>
    <x v="60"/>
    <n v="15"/>
    <n v="12.894008605174344"/>
    <s v="Hanari Carnes"/>
    <s v="Mario Pontes"/>
    <s v="05454-876"/>
    <x v="1"/>
    <s v="Brazil"/>
    <x v="0"/>
  </r>
  <r>
    <n v="11023"/>
    <s v="BSBEV"/>
    <n v="7"/>
    <n v="1"/>
    <d v="2022-04-14T00:00:00"/>
    <x v="2"/>
    <n v="4"/>
    <n v="5"/>
    <s v="Thursday"/>
    <n v="20220424"/>
    <s v="DHL"/>
    <n v="120"/>
    <n v="30"/>
    <n v="30"/>
    <n v="4"/>
    <n v="0"/>
    <x v="32"/>
    <n v="3"/>
    <n v="16.995648153812226"/>
    <s v="B's Beverages"/>
    <s v="Victoria Ashworth"/>
    <s v="EC2 5NT"/>
    <x v="0"/>
    <s v="UK"/>
    <x v="2"/>
  </r>
  <r>
    <n v="11023"/>
    <s v="BSBEV"/>
    <n v="43"/>
    <n v="1"/>
    <d v="2022-04-14T00:00:00"/>
    <x v="2"/>
    <n v="4"/>
    <n v="5"/>
    <s v="Thursday"/>
    <n v="20220420"/>
    <s v="DHL"/>
    <n v="1380"/>
    <n v="46"/>
    <n v="46"/>
    <n v="30"/>
    <n v="0"/>
    <x v="40"/>
    <n v="20"/>
    <n v="33.719701744549674"/>
    <s v="B's Beverages"/>
    <s v="Victoria Ashworth"/>
    <s v="EC2 5NT"/>
    <x v="0"/>
    <s v="UK"/>
    <x v="6"/>
  </r>
  <r>
    <n v="11024"/>
    <s v="EASTC"/>
    <n v="26"/>
    <n v="4"/>
    <d v="2022-04-15T00:00:00"/>
    <x v="2"/>
    <n v="4"/>
    <n v="6"/>
    <s v="Friday"/>
    <n v="20220420"/>
    <s v="DHL Express"/>
    <n v="374.76"/>
    <n v="31.23"/>
    <n v="31.23"/>
    <n v="12"/>
    <n v="0"/>
    <x v="68"/>
    <n v="11"/>
    <n v="12.929370209027901"/>
    <s v="Eastern Connection"/>
    <s v="Ann Devon"/>
    <s v="WX3 6FW"/>
    <x v="0"/>
    <s v="UK"/>
    <x v="5"/>
  </r>
  <r>
    <n v="11024"/>
    <s v="EASTC"/>
    <n v="33"/>
    <n v="4"/>
    <d v="2022-04-15T00:00:00"/>
    <x v="2"/>
    <n v="4"/>
    <n v="6"/>
    <s v="Friday"/>
    <n v="20220420"/>
    <s v="DHL Express"/>
    <n v="75"/>
    <n v="2.5"/>
    <n v="2.5"/>
    <n v="30"/>
    <n v="0"/>
    <x v="10"/>
    <n v="15"/>
    <n v="1.3985746153494198"/>
    <s v="Eastern Connection"/>
    <s v="Ann Devon"/>
    <s v="WX3 6FW"/>
    <x v="0"/>
    <s v="UK"/>
    <x v="0"/>
  </r>
  <r>
    <n v="11024"/>
    <s v="EASTC"/>
    <n v="65"/>
    <n v="4"/>
    <d v="2022-04-15T00:00:00"/>
    <x v="2"/>
    <n v="4"/>
    <n v="6"/>
    <s v="Friday"/>
    <n v="20220420"/>
    <s v="DHL Express"/>
    <n v="442.05"/>
    <n v="21.05"/>
    <n v="21.05"/>
    <n v="21"/>
    <n v="0"/>
    <x v="6"/>
    <n v="2"/>
    <n v="12.356901002694999"/>
    <s v="Eastern Connection"/>
    <s v="Ann Devon"/>
    <s v="WX3 6FW"/>
    <x v="0"/>
    <s v="UK"/>
    <x v="4"/>
  </r>
  <r>
    <n v="11024"/>
    <s v="EASTC"/>
    <n v="71"/>
    <n v="4"/>
    <d v="2022-04-15T00:00:00"/>
    <x v="2"/>
    <n v="4"/>
    <n v="6"/>
    <s v="Friday"/>
    <n v="20220424"/>
    <s v="DHL Express"/>
    <n v="1075"/>
    <n v="21.5"/>
    <n v="21.5"/>
    <n v="50"/>
    <n v="0"/>
    <x v="42"/>
    <n v="15"/>
    <n v="15.813450604529082"/>
    <s v="Eastern Connection"/>
    <s v="Ann Devon"/>
    <s v="WX3 6FW"/>
    <x v="0"/>
    <s v="UK"/>
    <x v="0"/>
  </r>
  <r>
    <n v="11025"/>
    <s v="WARTH"/>
    <n v="1"/>
    <n v="6"/>
    <d v="2022-04-15T00:00:00"/>
    <x v="2"/>
    <n v="4"/>
    <n v="6"/>
    <s v="Friday"/>
    <n v="20220424"/>
    <s v="UPS"/>
    <n v="161.9999997317791"/>
    <n v="18"/>
    <n v="16.19999997317791"/>
    <n v="10"/>
    <n v="0.10000000149011611"/>
    <x v="52"/>
    <n v="1"/>
    <n v="9.9412796083453241"/>
    <s v="Wartian Herkku"/>
    <s v="Pirkko Koskitalo"/>
    <s v="90110"/>
    <x v="0"/>
    <s v="Finland"/>
    <x v="6"/>
  </r>
  <r>
    <n v="11025"/>
    <s v="WARTH"/>
    <n v="13"/>
    <n v="6"/>
    <d v="2022-04-15T00:00:00"/>
    <x v="2"/>
    <n v="4"/>
    <n v="6"/>
    <s v="Friday"/>
    <n v="20220428"/>
    <s v="UPS"/>
    <n v="107.99999982118607"/>
    <n v="6"/>
    <n v="5.3999999910593033"/>
    <n v="20"/>
    <n v="0.10000000149011611"/>
    <x v="43"/>
    <n v="6"/>
    <n v="2.1837851755325639"/>
    <s v="Wartian Herkku"/>
    <s v="Pirkko Koskitalo"/>
    <s v="90110"/>
    <x v="0"/>
    <s v="Finland"/>
    <x v="3"/>
  </r>
  <r>
    <n v="11026"/>
    <s v="FRANS"/>
    <n v="18"/>
    <n v="4"/>
    <d v="2022-04-15T00:00:00"/>
    <x v="2"/>
    <n v="4"/>
    <n v="6"/>
    <s v="Friday"/>
    <n v="20220428"/>
    <s v="DHL Express"/>
    <n v="500"/>
    <n v="62.5"/>
    <n v="62.5"/>
    <n v="8"/>
    <n v="0"/>
    <x v="59"/>
    <n v="7"/>
    <n v="20.144415838276313"/>
    <s v="Franchi S.p.A."/>
    <s v="Paolo Accorti"/>
    <s v="10100"/>
    <x v="0"/>
    <s v="Italy"/>
    <x v="3"/>
  </r>
  <r>
    <n v="11026"/>
    <s v="FRANS"/>
    <n v="51"/>
    <n v="4"/>
    <d v="2022-04-15T00:00:00"/>
    <x v="2"/>
    <n v="4"/>
    <n v="6"/>
    <s v="Friday"/>
    <n v="20220420"/>
    <s v="DHL Express"/>
    <n v="530"/>
    <n v="53"/>
    <n v="53"/>
    <n v="10"/>
    <n v="0"/>
    <x v="4"/>
    <n v="24"/>
    <n v="18.835525116961144"/>
    <s v="Franchi S.p.A."/>
    <s v="Paolo Accorti"/>
    <s v="10100"/>
    <x v="0"/>
    <s v="Italy"/>
    <x v="2"/>
  </r>
  <r>
    <n v="11027"/>
    <s v="BOTTM"/>
    <n v="24"/>
    <n v="1"/>
    <d v="2022-04-16T00:00:00"/>
    <x v="2"/>
    <n v="4"/>
    <n v="7"/>
    <s v="Saturday"/>
    <n v="20220420"/>
    <s v="DHL Express"/>
    <n v="101.25"/>
    <n v="4.5"/>
    <n v="3.375"/>
    <n v="30"/>
    <n v="0.25"/>
    <x v="15"/>
    <n v="10"/>
    <n v="2.1230577042655105"/>
    <s v="Bottom-Dollar Markets"/>
    <s v="Elizabeth Lincoln"/>
    <s v="T2F 8M4"/>
    <x v="1"/>
    <s v="Canada"/>
    <x v="6"/>
  </r>
  <r>
    <n v="11027"/>
    <s v="BOTTM"/>
    <n v="62"/>
    <n v="1"/>
    <d v="2022-04-16T00:00:00"/>
    <x v="2"/>
    <n v="4"/>
    <n v="7"/>
    <s v="Saturday"/>
    <n v="20220422"/>
    <s v="DHL Express"/>
    <n v="776.47499999999991"/>
    <n v="49.3"/>
    <n v="36.974999999999994"/>
    <n v="21"/>
    <n v="0.25"/>
    <x v="29"/>
    <n v="29"/>
    <n v="34.868075459270003"/>
    <s v="Bottom-Dollar Markets"/>
    <s v="Elizabeth Lincoln"/>
    <s v="T2F 8M4"/>
    <x v="1"/>
    <s v="Canada"/>
    <x v="5"/>
  </r>
  <r>
    <n v="11028"/>
    <s v="KOENE"/>
    <n v="55"/>
    <n v="2"/>
    <d v="2022-04-16T00:00:00"/>
    <x v="2"/>
    <n v="4"/>
    <n v="7"/>
    <s v="Saturday"/>
    <n v="20220422"/>
    <s v="DHL Express"/>
    <n v="840"/>
    <n v="24"/>
    <n v="24"/>
    <n v="35"/>
    <n v="0"/>
    <x v="16"/>
    <n v="25"/>
    <n v="18.144678468561601"/>
    <s v="Königlich Essen"/>
    <s v="Philip Cramer"/>
    <s v="14776"/>
    <x v="0"/>
    <s v="Germany"/>
    <x v="7"/>
  </r>
  <r>
    <n v="11028"/>
    <s v="KOENE"/>
    <n v="59"/>
    <n v="2"/>
    <d v="2022-04-16T00:00:00"/>
    <x v="2"/>
    <n v="4"/>
    <n v="7"/>
    <s v="Saturday"/>
    <n v="20220427"/>
    <s v="DHL Express"/>
    <n v="1320"/>
    <n v="55"/>
    <n v="55"/>
    <n v="24"/>
    <n v="0"/>
    <x v="21"/>
    <n v="28"/>
    <n v="29.299646906924384"/>
    <s v="Königlich Essen"/>
    <s v="Philip Cramer"/>
    <s v="14776"/>
    <x v="0"/>
    <s v="Germany"/>
    <x v="0"/>
  </r>
  <r>
    <n v="11029"/>
    <s v="CHOPS"/>
    <n v="56"/>
    <n v="4"/>
    <d v="2022-04-16T00:00:00"/>
    <x v="2"/>
    <n v="4"/>
    <n v="7"/>
    <s v="Saturday"/>
    <n v="20220427"/>
    <s v="DHL Express"/>
    <n v="760"/>
    <n v="38"/>
    <n v="38"/>
    <n v="20"/>
    <n v="0"/>
    <x v="33"/>
    <n v="26"/>
    <n v="12.985049050340091"/>
    <s v="Chop-suey Chinese"/>
    <s v="Yang Wang"/>
    <s v="3012"/>
    <x v="0"/>
    <s v="Switzerland"/>
    <x v="1"/>
  </r>
  <r>
    <n v="11029"/>
    <s v="CHOPS"/>
    <n v="63"/>
    <n v="4"/>
    <d v="2022-04-16T00:00:00"/>
    <x v="2"/>
    <n v="4"/>
    <n v="7"/>
    <s v="Saturday"/>
    <n v="20220427"/>
    <s v="DHL Express"/>
    <n v="526.79999999999995"/>
    <n v="43.9"/>
    <n v="43.9"/>
    <n v="12"/>
    <n v="0"/>
    <x v="46"/>
    <n v="7"/>
    <n v="26.405205149492534"/>
    <s v="Chop-suey Chinese"/>
    <s v="Yang Wang"/>
    <s v="3012"/>
    <x v="0"/>
    <s v="Switzerland"/>
    <x v="4"/>
  </r>
  <r>
    <n v="11030"/>
    <s v="SAVEA"/>
    <n v="2"/>
    <n v="7"/>
    <d v="2022-04-17T00:00:00"/>
    <x v="2"/>
    <n v="4"/>
    <n v="1"/>
    <s v="Sunday"/>
    <n v="20220427"/>
    <s v="DHL"/>
    <n v="1425"/>
    <n v="19"/>
    <n v="14.25"/>
    <n v="100"/>
    <n v="0.25"/>
    <x v="18"/>
    <n v="1"/>
    <n v="9.9064127385757743"/>
    <s v="Save-a-lot Markets"/>
    <s v="Jose Pavarotti"/>
    <s v="83720"/>
    <x v="1"/>
    <s v="USA"/>
    <x v="6"/>
  </r>
  <r>
    <n v="11030"/>
    <s v="SAVEA"/>
    <n v="5"/>
    <n v="7"/>
    <d v="2022-04-17T00:00:00"/>
    <x v="2"/>
    <n v="4"/>
    <n v="1"/>
    <s v="Sunday"/>
    <n v="20220427"/>
    <s v="DHL"/>
    <n v="1494.5"/>
    <n v="21.35"/>
    <n v="21.35"/>
    <n v="70"/>
    <n v="0"/>
    <x v="25"/>
    <n v="2"/>
    <n v="13.896353834121228"/>
    <s v="Save-a-lot Markets"/>
    <s v="Jose Pavarotti"/>
    <s v="83720"/>
    <x v="1"/>
    <s v="USA"/>
    <x v="4"/>
  </r>
  <r>
    <n v="11030"/>
    <s v="SAVEA"/>
    <n v="29"/>
    <n v="7"/>
    <d v="2022-04-17T00:00:00"/>
    <x v="2"/>
    <n v="4"/>
    <n v="1"/>
    <s v="Sunday"/>
    <n v="20220427"/>
    <s v="DHL"/>
    <n v="5570.55"/>
    <n v="123.79"/>
    <n v="92.842500000000001"/>
    <n v="60"/>
    <n v="0.25"/>
    <x v="39"/>
    <n v="12"/>
    <n v="78.453085124436214"/>
    <s v="Save-a-lot Markets"/>
    <s v="Jose Pavarotti"/>
    <s v="83720"/>
    <x v="1"/>
    <s v="USA"/>
    <x v="7"/>
  </r>
  <r>
    <n v="11030"/>
    <s v="SAVEA"/>
    <n v="59"/>
    <n v="7"/>
    <d v="2022-04-17T00:00:00"/>
    <x v="2"/>
    <n v="4"/>
    <n v="1"/>
    <s v="Sunday"/>
    <n v="20220424"/>
    <s v="DHL"/>
    <n v="4125"/>
    <n v="55"/>
    <n v="41.25"/>
    <n v="100"/>
    <n v="0.25"/>
    <x v="21"/>
    <n v="28"/>
    <n v="29.299646906924384"/>
    <s v="Save-a-lot Markets"/>
    <s v="Jose Pavarotti"/>
    <s v="83720"/>
    <x v="1"/>
    <s v="USA"/>
    <x v="0"/>
  </r>
  <r>
    <n v="11031"/>
    <s v="SAVEA"/>
    <n v="1"/>
    <n v="6"/>
    <d v="2022-04-17T00:00:00"/>
    <x v="2"/>
    <n v="4"/>
    <n v="1"/>
    <s v="Sunday"/>
    <n v="20220424"/>
    <s v="DHL"/>
    <n v="810"/>
    <n v="18"/>
    <n v="18"/>
    <n v="45"/>
    <n v="0"/>
    <x v="52"/>
    <n v="1"/>
    <n v="9.9412796083453241"/>
    <s v="Save-a-lot Markets"/>
    <s v="Jose Pavarotti"/>
    <s v="83720"/>
    <x v="1"/>
    <s v="USA"/>
    <x v="6"/>
  </r>
  <r>
    <n v="11031"/>
    <s v="SAVEA"/>
    <n v="13"/>
    <n v="6"/>
    <d v="2022-04-17T00:00:00"/>
    <x v="2"/>
    <n v="4"/>
    <n v="1"/>
    <s v="Sunday"/>
    <n v="20220424"/>
    <s v="DHL"/>
    <n v="480"/>
    <n v="6"/>
    <n v="6"/>
    <n v="80"/>
    <n v="0"/>
    <x v="43"/>
    <n v="6"/>
    <n v="2.1837851755325639"/>
    <s v="Save-a-lot Markets"/>
    <s v="Jose Pavarotti"/>
    <s v="83720"/>
    <x v="1"/>
    <s v="USA"/>
    <x v="3"/>
  </r>
  <r>
    <n v="11031"/>
    <s v="SAVEA"/>
    <n v="24"/>
    <n v="6"/>
    <d v="2022-04-17T00:00:00"/>
    <x v="2"/>
    <n v="4"/>
    <n v="1"/>
    <s v="Sunday"/>
    <n v="20220424"/>
    <s v="DHL"/>
    <n v="94.5"/>
    <n v="4.5"/>
    <n v="4.5"/>
    <n v="21"/>
    <n v="0"/>
    <x v="15"/>
    <n v="10"/>
    <n v="2.1230577042655105"/>
    <s v="Save-a-lot Markets"/>
    <s v="Jose Pavarotti"/>
    <s v="83720"/>
    <x v="1"/>
    <s v="USA"/>
    <x v="6"/>
  </r>
  <r>
    <n v="11031"/>
    <s v="SAVEA"/>
    <n v="64"/>
    <n v="6"/>
    <d v="2022-04-17T00:00:00"/>
    <x v="2"/>
    <n v="4"/>
    <n v="1"/>
    <s v="Sunday"/>
    <n v="20220424"/>
    <s v="DHL"/>
    <n v="665"/>
    <n v="33.25"/>
    <n v="33.25"/>
    <n v="20"/>
    <n v="0"/>
    <x v="58"/>
    <n v="12"/>
    <n v="21.348702933885775"/>
    <s v="Save-a-lot Markets"/>
    <s v="Jose Pavarotti"/>
    <s v="83720"/>
    <x v="1"/>
    <s v="USA"/>
    <x v="1"/>
  </r>
  <r>
    <n v="11031"/>
    <s v="SAVEA"/>
    <n v="71"/>
    <n v="6"/>
    <d v="2022-04-17T00:00:00"/>
    <x v="2"/>
    <n v="4"/>
    <n v="1"/>
    <s v="Sunday"/>
    <n v="20220423"/>
    <s v="DHL"/>
    <n v="344"/>
    <n v="21.5"/>
    <n v="21.5"/>
    <n v="16"/>
    <n v="0"/>
    <x v="42"/>
    <n v="15"/>
    <n v="15.813450604529082"/>
    <s v="Save-a-lot Markets"/>
    <s v="Jose Pavarotti"/>
    <s v="83720"/>
    <x v="1"/>
    <s v="USA"/>
    <x v="0"/>
  </r>
  <r>
    <n v="11032"/>
    <s v="WHITC"/>
    <n v="36"/>
    <n v="2"/>
    <d v="2022-04-17T00:00:00"/>
    <x v="2"/>
    <n v="4"/>
    <n v="1"/>
    <s v="Sunday"/>
    <n v="20220423"/>
    <s v="UPS"/>
    <n v="665"/>
    <n v="19"/>
    <n v="19"/>
    <n v="35"/>
    <n v="0"/>
    <x v="20"/>
    <n v="17"/>
    <n v="14.515505674132482"/>
    <s v="White Clover Markets"/>
    <s v="Karl Jablonski"/>
    <s v="98128"/>
    <x v="1"/>
    <s v="USA"/>
    <x v="3"/>
  </r>
  <r>
    <n v="11032"/>
    <s v="WHITC"/>
    <n v="38"/>
    <n v="2"/>
    <d v="2022-04-17T00:00:00"/>
    <x v="2"/>
    <n v="4"/>
    <n v="1"/>
    <s v="Sunday"/>
    <n v="20220423"/>
    <s v="UPS"/>
    <n v="6587.5"/>
    <n v="263.5"/>
    <n v="263.5"/>
    <n v="25"/>
    <n v="0"/>
    <x v="67"/>
    <n v="18"/>
    <n v="194.17724636053271"/>
    <s v="White Clover Markets"/>
    <s v="Karl Jablonski"/>
    <s v="98128"/>
    <x v="1"/>
    <s v="USA"/>
    <x v="6"/>
  </r>
  <r>
    <n v="11032"/>
    <s v="WHITC"/>
    <n v="59"/>
    <n v="2"/>
    <d v="2022-04-17T00:00:00"/>
    <x v="2"/>
    <n v="4"/>
    <n v="1"/>
    <s v="Sunday"/>
    <n v="20220423"/>
    <s v="UPS"/>
    <n v="1650"/>
    <n v="55"/>
    <n v="55"/>
    <n v="30"/>
    <n v="0"/>
    <x v="21"/>
    <n v="28"/>
    <n v="29.299646906924384"/>
    <s v="White Clover Markets"/>
    <s v="Karl Jablonski"/>
    <s v="98128"/>
    <x v="1"/>
    <s v="USA"/>
    <x v="0"/>
  </r>
  <r>
    <n v="11033"/>
    <s v="RICSU"/>
    <n v="53"/>
    <n v="7"/>
    <d v="2022-04-17T00:00:00"/>
    <x v="2"/>
    <n v="4"/>
    <n v="1"/>
    <s v="Sunday"/>
    <n v="20220423"/>
    <s v="UPS"/>
    <n v="2066.3999965786929"/>
    <n v="32.799999999999997"/>
    <n v="29.519999951124188"/>
    <n v="70"/>
    <n v="0.10000000149011611"/>
    <x v="22"/>
    <n v="24"/>
    <n v="11.283141843590998"/>
    <s v="Richter Supermarkt"/>
    <s v="Michael Holz"/>
    <s v="1203"/>
    <x v="0"/>
    <s v="Switzerland"/>
    <x v="7"/>
  </r>
  <r>
    <n v="11033"/>
    <s v="RICSU"/>
    <n v="69"/>
    <n v="7"/>
    <d v="2022-04-17T00:00:00"/>
    <x v="2"/>
    <n v="4"/>
    <n v="1"/>
    <s v="Sunday"/>
    <n v="20220427"/>
    <s v="UPS"/>
    <n v="1166.3999980688095"/>
    <n v="36"/>
    <n v="32.39999994635582"/>
    <n v="36"/>
    <n v="0.10000000149011611"/>
    <x v="60"/>
    <n v="15"/>
    <n v="12.894008605174344"/>
    <s v="Richter Supermarkt"/>
    <s v="Michael Holz"/>
    <s v="1203"/>
    <x v="0"/>
    <s v="Switzerland"/>
    <x v="0"/>
  </r>
  <r>
    <n v="11034"/>
    <s v="OLDWO"/>
    <n v="21"/>
    <n v="8"/>
    <d v="2022-04-20T00:00:00"/>
    <x v="2"/>
    <n v="4"/>
    <n v="4"/>
    <s v="Wednesday"/>
    <n v="20220427"/>
    <s v="DHL Express"/>
    <n v="134.99999977648258"/>
    <n v="10"/>
    <n v="8.9999999850988388"/>
    <n v="15"/>
    <n v="0.10000000149011611"/>
    <x v="27"/>
    <n v="8"/>
    <n v="8.5451596278118238"/>
    <s v="Old World Delicatessen"/>
    <s v="Rene Phillips"/>
    <s v="99508"/>
    <x v="1"/>
    <s v="USA"/>
    <x v="5"/>
  </r>
  <r>
    <n v="11034"/>
    <s v="OLDWO"/>
    <n v="44"/>
    <n v="8"/>
    <d v="2022-04-20T00:00:00"/>
    <x v="2"/>
    <n v="4"/>
    <n v="4"/>
    <s v="Wednesday"/>
    <n v="20220427"/>
    <s v="DHL Express"/>
    <n v="233.39999999999998"/>
    <n v="19.45"/>
    <n v="19.45"/>
    <n v="12"/>
    <n v="0"/>
    <x v="45"/>
    <n v="20"/>
    <n v="10.842050263532254"/>
    <s v="Old World Delicatessen"/>
    <s v="Rene Phillips"/>
    <s v="99508"/>
    <x v="1"/>
    <s v="USA"/>
    <x v="4"/>
  </r>
  <r>
    <n v="11034"/>
    <s v="OLDWO"/>
    <n v="61"/>
    <n v="8"/>
    <d v="2022-04-20T00:00:00"/>
    <x v="2"/>
    <n v="4"/>
    <n v="4"/>
    <s v="Wednesday"/>
    <n v="20220424"/>
    <s v="DHL Express"/>
    <n v="171"/>
    <n v="28.5"/>
    <n v="28.5"/>
    <n v="6"/>
    <n v="0"/>
    <x v="75"/>
    <n v="29"/>
    <n v="10.457549197381082"/>
    <s v="Old World Delicatessen"/>
    <s v="Rene Phillips"/>
    <s v="99508"/>
    <x v="1"/>
    <s v="USA"/>
    <x v="4"/>
  </r>
  <r>
    <n v="11035"/>
    <s v="SUPRD"/>
    <n v="1"/>
    <n v="2"/>
    <d v="2022-04-20T00:00:00"/>
    <x v="2"/>
    <n v="4"/>
    <n v="4"/>
    <s v="Wednesday"/>
    <n v="20220424"/>
    <s v="DHL"/>
    <n v="180"/>
    <n v="18"/>
    <n v="18"/>
    <n v="10"/>
    <n v="0"/>
    <x v="52"/>
    <n v="1"/>
    <n v="9.9412796083453241"/>
    <s v="Suprêmes délices"/>
    <s v="Pascale Cartrain"/>
    <s v="B-6000"/>
    <x v="0"/>
    <s v="Belgium"/>
    <x v="6"/>
  </r>
  <r>
    <n v="11035"/>
    <s v="SUPRD"/>
    <n v="35"/>
    <n v="2"/>
    <d v="2022-04-20T00:00:00"/>
    <x v="2"/>
    <n v="4"/>
    <n v="4"/>
    <s v="Wednesday"/>
    <n v="20220424"/>
    <s v="DHL"/>
    <n v="1080"/>
    <n v="18"/>
    <n v="18"/>
    <n v="60"/>
    <n v="0"/>
    <x v="31"/>
    <n v="16"/>
    <n v="11.144616765926688"/>
    <s v="Suprêmes délices"/>
    <s v="Pascale Cartrain"/>
    <s v="B-6000"/>
    <x v="0"/>
    <s v="Belgium"/>
    <x v="6"/>
  </r>
  <r>
    <n v="11035"/>
    <s v="SUPRD"/>
    <n v="42"/>
    <n v="2"/>
    <d v="2022-04-20T00:00:00"/>
    <x v="2"/>
    <n v="4"/>
    <n v="4"/>
    <s v="Wednesday"/>
    <n v="20220424"/>
    <s v="DHL"/>
    <n v="420"/>
    <n v="14"/>
    <n v="14"/>
    <n v="30"/>
    <n v="0"/>
    <x v="1"/>
    <n v="20"/>
    <n v="10.762412487567216"/>
    <s v="Suprêmes délices"/>
    <s v="Pascale Cartrain"/>
    <s v="B-6000"/>
    <x v="0"/>
    <s v="Belgium"/>
    <x v="1"/>
  </r>
  <r>
    <n v="11035"/>
    <s v="SUPRD"/>
    <n v="54"/>
    <n v="2"/>
    <d v="2022-04-20T00:00:00"/>
    <x v="2"/>
    <n v="4"/>
    <n v="4"/>
    <s v="Wednesday"/>
    <n v="20220422"/>
    <s v="DHL"/>
    <n v="74.5"/>
    <n v="7.45"/>
    <n v="7.45"/>
    <n v="10"/>
    <n v="0"/>
    <x v="55"/>
    <n v="25"/>
    <n v="5.7031720626915998"/>
    <s v="Suprêmes délices"/>
    <s v="Pascale Cartrain"/>
    <s v="B-6000"/>
    <x v="0"/>
    <s v="Belgium"/>
    <x v="7"/>
  </r>
  <r>
    <n v="11036"/>
    <s v="DRACD"/>
    <n v="13"/>
    <n v="8"/>
    <d v="2022-04-20T00:00:00"/>
    <x v="2"/>
    <n v="4"/>
    <n v="4"/>
    <s v="Wednesday"/>
    <n v="20220422"/>
    <s v="UPS"/>
    <n v="42"/>
    <n v="6"/>
    <n v="6"/>
    <n v="7"/>
    <n v="0"/>
    <x v="43"/>
    <n v="6"/>
    <n v="2.1837851755325639"/>
    <s v="Drachenblut Delikatessen"/>
    <s v="Sven Ottlieb"/>
    <s v="52066"/>
    <x v="0"/>
    <s v="Germany"/>
    <x v="3"/>
  </r>
  <r>
    <n v="11036"/>
    <s v="DRACD"/>
    <n v="59"/>
    <n v="8"/>
    <d v="2022-04-20T00:00:00"/>
    <x v="2"/>
    <n v="4"/>
    <n v="4"/>
    <s v="Wednesday"/>
    <n v="20220427"/>
    <s v="UPS"/>
    <n v="1650"/>
    <n v="55"/>
    <n v="55"/>
    <n v="30"/>
    <n v="0"/>
    <x v="21"/>
    <n v="28"/>
    <n v="29.299646906924384"/>
    <s v="Drachenblut Delikatessen"/>
    <s v="Sven Ottlieb"/>
    <s v="52066"/>
    <x v="0"/>
    <s v="Germany"/>
    <x v="0"/>
  </r>
  <r>
    <n v="11037"/>
    <s v="GODOS"/>
    <n v="70"/>
    <n v="7"/>
    <d v="2022-04-21T00:00:00"/>
    <x v="2"/>
    <n v="4"/>
    <n v="5"/>
    <s v="Thursday"/>
    <n v="20220430"/>
    <s v="DHL Express"/>
    <n v="60"/>
    <n v="15"/>
    <n v="15"/>
    <n v="4"/>
    <n v="0"/>
    <x v="30"/>
    <n v="7"/>
    <n v="4.3219663299234155"/>
    <s v="Godos Cocina Típica"/>
    <s v="José Pedro Freyre"/>
    <s v="41101"/>
    <x v="0"/>
    <s v="Spain"/>
    <x v="6"/>
  </r>
  <r>
    <n v="11038"/>
    <s v="SUPRD"/>
    <n v="40"/>
    <n v="1"/>
    <d v="2022-04-21T00:00:00"/>
    <x v="2"/>
    <n v="4"/>
    <n v="5"/>
    <s v="Thursday"/>
    <n v="20220430"/>
    <s v="DHL"/>
    <n v="73.599999725818634"/>
    <n v="18.399999999999999"/>
    <n v="14.719999945163726"/>
    <n v="5"/>
    <n v="0.20000000298023221"/>
    <x v="37"/>
    <n v="19"/>
    <n v="11.939905659925371"/>
    <s v="Suprêmes délices"/>
    <s v="Pascale Cartrain"/>
    <s v="B-6000"/>
    <x v="0"/>
    <s v="Belgium"/>
    <x v="3"/>
  </r>
  <r>
    <n v="11038"/>
    <s v="SUPRD"/>
    <n v="52"/>
    <n v="1"/>
    <d v="2022-04-21T00:00:00"/>
    <x v="2"/>
    <n v="4"/>
    <n v="5"/>
    <s v="Thursday"/>
    <n v="20220430"/>
    <s v="DHL"/>
    <n v="14"/>
    <n v="7"/>
    <n v="7"/>
    <n v="2"/>
    <n v="0"/>
    <x v="65"/>
    <n v="24"/>
    <n v="2.7531089859539"/>
    <s v="Suprêmes délices"/>
    <s v="Pascale Cartrain"/>
    <s v="B-6000"/>
    <x v="0"/>
    <s v="Belgium"/>
    <x v="1"/>
  </r>
  <r>
    <n v="11038"/>
    <s v="SUPRD"/>
    <n v="71"/>
    <n v="1"/>
    <d v="2022-04-21T00:00:00"/>
    <x v="2"/>
    <n v="4"/>
    <n v="5"/>
    <s v="Thursday"/>
    <s v=""/>
    <s v="DHL"/>
    <n v="645"/>
    <n v="21.5"/>
    <n v="21.5"/>
    <n v="30"/>
    <n v="0"/>
    <x v="42"/>
    <n v="15"/>
    <n v="15.813450604529082"/>
    <s v="Suprêmes délices"/>
    <s v="Pascale Cartrain"/>
    <s v="B-6000"/>
    <x v="0"/>
    <s v="Belgium"/>
    <x v="0"/>
  </r>
  <r>
    <n v="11039"/>
    <s v="LINOD"/>
    <n v="28"/>
    <n v="1"/>
    <d v="2022-04-21T00:00:00"/>
    <x v="2"/>
    <n v="4"/>
    <n v="5"/>
    <s v="Thursday"/>
    <s v=""/>
    <s v="DHL"/>
    <n v="912"/>
    <n v="45.6"/>
    <n v="45.6"/>
    <n v="20"/>
    <n v="0"/>
    <x v="44"/>
    <n v="12"/>
    <n v="23.763027335506571"/>
    <s v="LINO-Delicateses"/>
    <s v="Felipe Izquierdo"/>
    <s v="4980"/>
    <x v="1"/>
    <s v="Venezuela"/>
    <x v="2"/>
  </r>
  <r>
    <n v="11039"/>
    <s v="LINOD"/>
    <n v="35"/>
    <n v="1"/>
    <d v="2022-04-21T00:00:00"/>
    <x v="2"/>
    <n v="4"/>
    <n v="5"/>
    <s v="Thursday"/>
    <s v=""/>
    <s v="DHL"/>
    <n v="432"/>
    <n v="18"/>
    <n v="18"/>
    <n v="24"/>
    <n v="0"/>
    <x v="31"/>
    <n v="16"/>
    <n v="11.144616765926688"/>
    <s v="LINO-Delicateses"/>
    <s v="Felipe Izquierdo"/>
    <s v="4980"/>
    <x v="1"/>
    <s v="Venezuela"/>
    <x v="6"/>
  </r>
  <r>
    <n v="11039"/>
    <s v="LINOD"/>
    <n v="49"/>
    <n v="1"/>
    <d v="2022-04-21T00:00:00"/>
    <x v="2"/>
    <n v="4"/>
    <n v="5"/>
    <s v="Thursday"/>
    <s v=""/>
    <s v="DHL"/>
    <n v="1200"/>
    <n v="20"/>
    <n v="20"/>
    <n v="60"/>
    <n v="0"/>
    <x v="14"/>
    <n v="23"/>
    <n v="12.545683485741497"/>
    <s v="LINO-Delicateses"/>
    <s v="Felipe Izquierdo"/>
    <s v="4980"/>
    <x v="1"/>
    <s v="Venezuela"/>
    <x v="5"/>
  </r>
  <r>
    <n v="11039"/>
    <s v="LINOD"/>
    <n v="57"/>
    <n v="1"/>
    <d v="2022-04-21T00:00:00"/>
    <x v="2"/>
    <n v="4"/>
    <n v="5"/>
    <s v="Thursday"/>
    <s v=""/>
    <s v="DHL"/>
    <n v="546"/>
    <n v="19.5"/>
    <n v="19.5"/>
    <n v="28"/>
    <n v="0"/>
    <x v="8"/>
    <n v="26"/>
    <n v="13.98469118449494"/>
    <s v="LINO-Delicateses"/>
    <s v="Felipe Izquierdo"/>
    <s v="4980"/>
    <x v="1"/>
    <s v="Venezuela"/>
    <x v="1"/>
  </r>
  <r>
    <n v="11040"/>
    <s v="GREAL"/>
    <n v="21"/>
    <n v="4"/>
    <d v="2022-04-22T00:00:00"/>
    <x v="2"/>
    <n v="4"/>
    <n v="6"/>
    <s v="Friday"/>
    <n v="20220428"/>
    <s v="UPS"/>
    <n v="200"/>
    <n v="10"/>
    <n v="10"/>
    <n v="20"/>
    <n v="0"/>
    <x v="27"/>
    <n v="8"/>
    <n v="8.5451596278118238"/>
    <s v="Great Lakes Food Market"/>
    <s v="Howard Snyder"/>
    <s v="97403"/>
    <x v="1"/>
    <s v="USA"/>
    <x v="5"/>
  </r>
  <r>
    <n v="11041"/>
    <s v="CHOPS"/>
    <n v="2"/>
    <n v="3"/>
    <d v="2022-04-22T00:00:00"/>
    <x v="2"/>
    <n v="4"/>
    <n v="6"/>
    <s v="Friday"/>
    <n v="20220428"/>
    <s v="DHL"/>
    <n v="455.99999830126762"/>
    <n v="19"/>
    <n v="15.199999943375587"/>
    <n v="30"/>
    <n v="0.20000000298023221"/>
    <x v="18"/>
    <n v="1"/>
    <n v="9.9064127385757743"/>
    <s v="Chop-suey Chinese"/>
    <s v="Yang Wang"/>
    <s v="3012"/>
    <x v="0"/>
    <s v="Switzerland"/>
    <x v="6"/>
  </r>
  <r>
    <n v="11041"/>
    <s v="CHOPS"/>
    <n v="63"/>
    <n v="3"/>
    <d v="2022-04-22T00:00:00"/>
    <x v="2"/>
    <n v="4"/>
    <n v="6"/>
    <s v="Friday"/>
    <n v="20220501"/>
    <s v="DHL"/>
    <n v="1317"/>
    <n v="43.9"/>
    <n v="43.9"/>
    <n v="30"/>
    <n v="0"/>
    <x v="46"/>
    <n v="7"/>
    <n v="26.405205149492534"/>
    <s v="Chop-suey Chinese"/>
    <s v="Yang Wang"/>
    <s v="3012"/>
    <x v="0"/>
    <s v="Switzerland"/>
    <x v="4"/>
  </r>
  <r>
    <n v="11042"/>
    <s v="COMMI"/>
    <n v="44"/>
    <n v="2"/>
    <d v="2022-04-22T00:00:00"/>
    <x v="2"/>
    <n v="4"/>
    <n v="6"/>
    <s v="Friday"/>
    <n v="20220501"/>
    <s v="DHL Express"/>
    <n v="291.75"/>
    <n v="19.45"/>
    <n v="19.45"/>
    <n v="15"/>
    <n v="0"/>
    <x v="45"/>
    <n v="20"/>
    <n v="10.842050263532254"/>
    <s v="Comércio Mineiro"/>
    <s v="Pedro Afonso"/>
    <s v="05432-043"/>
    <x v="1"/>
    <s v="Brazil"/>
    <x v="4"/>
  </r>
  <r>
    <n v="11042"/>
    <s v="COMMI"/>
    <n v="61"/>
    <n v="2"/>
    <d v="2022-04-22T00:00:00"/>
    <x v="2"/>
    <n v="4"/>
    <n v="6"/>
    <s v="Friday"/>
    <n v="20220429"/>
    <s v="DHL Express"/>
    <n v="114"/>
    <n v="28.5"/>
    <n v="28.5"/>
    <n v="4"/>
    <n v="0"/>
    <x v="75"/>
    <n v="29"/>
    <n v="10.457549197381082"/>
    <s v="Comércio Mineiro"/>
    <s v="Pedro Afonso"/>
    <s v="05432-043"/>
    <x v="1"/>
    <s v="Brazil"/>
    <x v="4"/>
  </r>
  <r>
    <n v="11043"/>
    <s v="SPECD"/>
    <n v="11"/>
    <n v="5"/>
    <d v="2022-04-22T00:00:00"/>
    <x v="2"/>
    <n v="4"/>
    <n v="6"/>
    <s v="Friday"/>
    <n v="20220501"/>
    <s v="DHL"/>
    <n v="210"/>
    <n v="21"/>
    <n v="21"/>
    <n v="10"/>
    <n v="0"/>
    <x v="0"/>
    <n v="5"/>
    <n v="7.3815383533820462"/>
    <s v="Spécialités du monde"/>
    <s v="Dominique Perrier"/>
    <s v="75016"/>
    <x v="0"/>
    <s v="France"/>
    <x v="0"/>
  </r>
  <r>
    <n v="11044"/>
    <s v="WOLZA"/>
    <n v="62"/>
    <n v="4"/>
    <d v="2022-04-23T00:00:00"/>
    <x v="2"/>
    <n v="4"/>
    <n v="7"/>
    <s v="Saturday"/>
    <s v=""/>
    <s v="DHL Express"/>
    <n v="591.59999999999991"/>
    <n v="49.3"/>
    <n v="49.3"/>
    <n v="12"/>
    <n v="0"/>
    <x v="29"/>
    <n v="29"/>
    <n v="34.868075459270003"/>
    <s v="Wolski  Zajazd"/>
    <s v="Zbyszek Piestrzeniewicz"/>
    <s v="01-012"/>
    <x v="0"/>
    <s v="Poland"/>
    <x v="5"/>
  </r>
  <r>
    <n v="11045"/>
    <s v="BOTTM"/>
    <n v="33"/>
    <n v="6"/>
    <d v="2022-04-23T00:00:00"/>
    <x v="2"/>
    <n v="4"/>
    <n v="7"/>
    <s v="Saturday"/>
    <s v=""/>
    <s v="DHL"/>
    <n v="37.5"/>
    <n v="2.5"/>
    <n v="2.5"/>
    <n v="15"/>
    <n v="0"/>
    <x v="10"/>
    <n v="15"/>
    <n v="1.3985746153494198"/>
    <s v="Bottom-Dollar Markets"/>
    <s v="Elizabeth Lincoln"/>
    <s v="T2F 8M4"/>
    <x v="1"/>
    <s v="Canada"/>
    <x v="0"/>
  </r>
  <r>
    <n v="11045"/>
    <s v="BOTTM"/>
    <n v="51"/>
    <n v="6"/>
    <d v="2022-04-23T00:00:00"/>
    <x v="2"/>
    <n v="4"/>
    <n v="7"/>
    <s v="Saturday"/>
    <n v="20220424"/>
    <s v="DHL"/>
    <n v="1272"/>
    <n v="53"/>
    <n v="53"/>
    <n v="24"/>
    <n v="0"/>
    <x v="4"/>
    <n v="24"/>
    <n v="18.835525116961144"/>
    <s v="Bottom-Dollar Markets"/>
    <s v="Elizabeth Lincoln"/>
    <s v="T2F 8M4"/>
    <x v="1"/>
    <s v="Canada"/>
    <x v="2"/>
  </r>
  <r>
    <n v="11046"/>
    <s v="WANDK"/>
    <n v="12"/>
    <n v="8"/>
    <d v="2022-04-23T00:00:00"/>
    <x v="2"/>
    <n v="4"/>
    <n v="7"/>
    <s v="Saturday"/>
    <n v="20220424"/>
    <s v="DHL"/>
    <n v="721.99999943375587"/>
    <n v="38"/>
    <n v="36.099999971687794"/>
    <n v="20"/>
    <n v="5.000000074505806E-2"/>
    <x v="36"/>
    <n v="5"/>
    <n v="30.407974809079235"/>
    <s v="Die Wandernde Kuh"/>
    <s v="Rita Müller"/>
    <s v="70563"/>
    <x v="0"/>
    <s v="Germany"/>
    <x v="0"/>
  </r>
  <r>
    <n v="11046"/>
    <s v="WANDK"/>
    <n v="32"/>
    <n v="8"/>
    <d v="2022-04-23T00:00:00"/>
    <x v="2"/>
    <n v="4"/>
    <n v="7"/>
    <s v="Saturday"/>
    <n v="20220424"/>
    <s v="DHL"/>
    <n v="455.99999964237213"/>
    <n v="32"/>
    <n v="30.399999976158142"/>
    <n v="15"/>
    <n v="5.000000074505806E-2"/>
    <x v="26"/>
    <n v="14"/>
    <n v="15.737004602670464"/>
    <s v="Die Wandernde Kuh"/>
    <s v="Rita Müller"/>
    <s v="70563"/>
    <x v="0"/>
    <s v="Germany"/>
    <x v="0"/>
  </r>
  <r>
    <n v="11046"/>
    <s v="WANDK"/>
    <n v="35"/>
    <n v="8"/>
    <d v="2022-04-23T00:00:00"/>
    <x v="2"/>
    <n v="4"/>
    <n v="7"/>
    <s v="Saturday"/>
    <n v="20220501"/>
    <s v="DHL"/>
    <n v="307.79999975860119"/>
    <n v="18"/>
    <n v="17.099999986588955"/>
    <n v="18"/>
    <n v="5.000000074505806E-2"/>
    <x v="31"/>
    <n v="16"/>
    <n v="11.144616765926688"/>
    <s v="Die Wandernde Kuh"/>
    <s v="Rita Müller"/>
    <s v="70563"/>
    <x v="0"/>
    <s v="Germany"/>
    <x v="6"/>
  </r>
  <r>
    <n v="11047"/>
    <s v="EASTC"/>
    <n v="1"/>
    <n v="7"/>
    <d v="2022-04-24T00:00:00"/>
    <x v="2"/>
    <n v="4"/>
    <n v="1"/>
    <s v="Sunday"/>
    <n v="20220501"/>
    <s v="UPS"/>
    <n v="337.5"/>
    <n v="18"/>
    <n v="13.5"/>
    <n v="25"/>
    <n v="0.25"/>
    <x v="52"/>
    <n v="1"/>
    <n v="9.9412796083453241"/>
    <s v="Eastern Connection"/>
    <s v="Ann Devon"/>
    <s v="WX3 6FW"/>
    <x v="0"/>
    <s v="UK"/>
    <x v="6"/>
  </r>
  <r>
    <n v="11047"/>
    <s v="EASTC"/>
    <n v="5"/>
    <n v="7"/>
    <d v="2022-04-24T00:00:00"/>
    <x v="2"/>
    <n v="4"/>
    <n v="1"/>
    <s v="Sunday"/>
    <n v="20220430"/>
    <s v="UPS"/>
    <n v="480.37500000000011"/>
    <n v="21.35"/>
    <n v="16.012500000000003"/>
    <n v="30"/>
    <n v="0.25"/>
    <x v="25"/>
    <n v="2"/>
    <n v="13.896353834121228"/>
    <s v="Eastern Connection"/>
    <s v="Ann Devon"/>
    <s v="WX3 6FW"/>
    <x v="0"/>
    <s v="UK"/>
    <x v="4"/>
  </r>
  <r>
    <n v="11048"/>
    <s v="BOTTM"/>
    <n v="68"/>
    <n v="7"/>
    <d v="2022-04-24T00:00:00"/>
    <x v="2"/>
    <n v="4"/>
    <n v="1"/>
    <s v="Sunday"/>
    <n v="20220504"/>
    <s v="UPS"/>
    <n v="525"/>
    <n v="12.5"/>
    <n v="12.5"/>
    <n v="42"/>
    <n v="0"/>
    <x v="56"/>
    <n v="8"/>
    <n v="9.881917469522989"/>
    <s v="Bottom-Dollar Markets"/>
    <s v="Elizabeth Lincoln"/>
    <s v="T2F 8M4"/>
    <x v="1"/>
    <s v="Canada"/>
    <x v="5"/>
  </r>
  <r>
    <n v="11049"/>
    <s v="GOURL"/>
    <n v="2"/>
    <n v="3"/>
    <d v="2022-04-24T00:00:00"/>
    <x v="2"/>
    <n v="4"/>
    <n v="1"/>
    <s v="Sunday"/>
    <n v="20220504"/>
    <s v="DHL Express"/>
    <n v="151.99999943375587"/>
    <n v="19"/>
    <n v="15.199999943375587"/>
    <n v="10"/>
    <n v="0.20000000298023221"/>
    <x v="18"/>
    <n v="1"/>
    <n v="9.9064127385757743"/>
    <s v="Gourmet Lanchonetes"/>
    <s v="André Fonseca"/>
    <s v="04876-786"/>
    <x v="1"/>
    <s v="Brazil"/>
    <x v="6"/>
  </r>
  <r>
    <n v="11049"/>
    <s v="GOURL"/>
    <n v="12"/>
    <n v="3"/>
    <d v="2022-04-24T00:00:00"/>
    <x v="2"/>
    <n v="4"/>
    <n v="1"/>
    <s v="Sunday"/>
    <n v="20220505"/>
    <s v="DHL Express"/>
    <n v="121.5999995470047"/>
    <n v="38"/>
    <n v="30.399999886751175"/>
    <n v="4"/>
    <n v="0.20000000298023221"/>
    <x v="36"/>
    <n v="5"/>
    <n v="30.407974809079235"/>
    <s v="Gourmet Lanchonetes"/>
    <s v="André Fonseca"/>
    <s v="04876-786"/>
    <x v="1"/>
    <s v="Brazil"/>
    <x v="0"/>
  </r>
  <r>
    <n v="11050"/>
    <s v="FOLKO"/>
    <n v="76"/>
    <n v="8"/>
    <d v="2022-04-27T00:00:00"/>
    <x v="2"/>
    <n v="4"/>
    <n v="4"/>
    <s v="Wednesday"/>
    <s v=""/>
    <s v="DHL"/>
    <n v="809.99999865889549"/>
    <n v="18"/>
    <n v="16.19999997317791"/>
    <n v="50"/>
    <n v="0.10000000149011611"/>
    <x v="38"/>
    <n v="23"/>
    <n v="11.35067307451974"/>
    <s v="Folk och fä HB"/>
    <s v="Maria Larsson"/>
    <s v="S-844 67"/>
    <x v="0"/>
    <s v="Sweden"/>
    <x v="6"/>
  </r>
  <r>
    <n v="11051"/>
    <s v="LAMAI"/>
    <n v="24"/>
    <n v="7"/>
    <d v="2022-04-27T00:00:00"/>
    <x v="2"/>
    <n v="4"/>
    <n v="4"/>
    <s v="Wednesday"/>
    <n v="20220501"/>
    <s v="UPS"/>
    <n v="35.999999865889549"/>
    <n v="4.5"/>
    <n v="3.5999999865889549"/>
    <n v="10"/>
    <n v="0.20000000298023221"/>
    <x v="15"/>
    <n v="10"/>
    <n v="2.1230577042655105"/>
    <s v="La maison d'Asie"/>
    <s v="Annette Roulet"/>
    <s v="31000"/>
    <x v="0"/>
    <s v="France"/>
    <x v="6"/>
  </r>
  <r>
    <n v="11052"/>
    <s v="HANAR"/>
    <n v="43"/>
    <n v="3"/>
    <d v="2022-04-27T00:00:00"/>
    <x v="2"/>
    <n v="4"/>
    <n v="4"/>
    <s v="Wednesday"/>
    <n v="20220501"/>
    <s v="DHL Express"/>
    <n v="1103.9999958872795"/>
    <n v="46"/>
    <n v="36.799999862909317"/>
    <n v="30"/>
    <n v="0.20000000298023221"/>
    <x v="40"/>
    <n v="20"/>
    <n v="33.719701744549674"/>
    <s v="Hanari Carnes"/>
    <s v="Mario Pontes"/>
    <s v="05454-876"/>
    <x v="1"/>
    <s v="Brazil"/>
    <x v="6"/>
  </r>
  <r>
    <n v="11052"/>
    <s v="HANAR"/>
    <n v="61"/>
    <n v="3"/>
    <d v="2022-04-27T00:00:00"/>
    <x v="2"/>
    <n v="4"/>
    <n v="4"/>
    <s v="Wednesday"/>
    <n v="20220429"/>
    <s v="DHL Express"/>
    <n v="227.99999915063381"/>
    <n v="28.5"/>
    <n v="22.799999915063381"/>
    <n v="10"/>
    <n v="0.20000000298023221"/>
    <x v="75"/>
    <n v="29"/>
    <n v="10.457549197381082"/>
    <s v="Hanari Carnes"/>
    <s v="Mario Pontes"/>
    <s v="05454-876"/>
    <x v="1"/>
    <s v="Brazil"/>
    <x v="4"/>
  </r>
  <r>
    <n v="11053"/>
    <s v="PICCO"/>
    <n v="18"/>
    <n v="2"/>
    <d v="2022-04-27T00:00:00"/>
    <x v="2"/>
    <n v="4"/>
    <n v="4"/>
    <s v="Wednesday"/>
    <n v="20220429"/>
    <s v="DHL"/>
    <n v="1749.999993480742"/>
    <n v="62.5"/>
    <n v="49.999999813735485"/>
    <n v="35"/>
    <n v="0.20000000298023221"/>
    <x v="59"/>
    <n v="7"/>
    <n v="20.144415838276313"/>
    <s v="Piccolo und mehr"/>
    <s v="Georg Pipps"/>
    <s v="5020"/>
    <x v="0"/>
    <s v="Austria"/>
    <x v="3"/>
  </r>
  <r>
    <n v="11053"/>
    <s v="PICCO"/>
    <n v="32"/>
    <n v="2"/>
    <d v="2022-04-27T00:00:00"/>
    <x v="2"/>
    <n v="4"/>
    <n v="4"/>
    <s v="Wednesday"/>
    <n v="20220429"/>
    <s v="DHL"/>
    <n v="640"/>
    <n v="32"/>
    <n v="32"/>
    <n v="20"/>
    <n v="0"/>
    <x v="26"/>
    <n v="14"/>
    <n v="15.737004602670464"/>
    <s v="Piccolo und mehr"/>
    <s v="Georg Pipps"/>
    <s v="5020"/>
    <x v="0"/>
    <s v="Austria"/>
    <x v="0"/>
  </r>
  <r>
    <n v="11053"/>
    <s v="PICCO"/>
    <n v="64"/>
    <n v="2"/>
    <d v="2022-04-27T00:00:00"/>
    <x v="2"/>
    <n v="4"/>
    <n v="4"/>
    <s v="Wednesday"/>
    <s v=""/>
    <s v="DHL"/>
    <n v="664.99999752268195"/>
    <n v="33.25"/>
    <n v="26.599999900907278"/>
    <n v="25"/>
    <n v="0.20000000298023221"/>
    <x v="58"/>
    <n v="12"/>
    <n v="21.348702933885775"/>
    <s v="Piccolo und mehr"/>
    <s v="Georg Pipps"/>
    <s v="5020"/>
    <x v="0"/>
    <s v="Austria"/>
    <x v="1"/>
  </r>
  <r>
    <n v="11054"/>
    <s v="CACTU"/>
    <n v="33"/>
    <n v="8"/>
    <d v="2022-04-28T00:00:00"/>
    <x v="2"/>
    <n v="4"/>
    <n v="5"/>
    <s v="Thursday"/>
    <s v=""/>
    <s v="DHL Express"/>
    <n v="25"/>
    <n v="2.5"/>
    <n v="2.5"/>
    <n v="10"/>
    <n v="0"/>
    <x v="10"/>
    <n v="15"/>
    <n v="1.3985746153494198"/>
    <s v="Cactus Comidas para llevar"/>
    <s v="Patricio Simpson"/>
    <s v="1010"/>
    <x v="1"/>
    <n v="0"/>
    <x v="0"/>
  </r>
  <r>
    <n v="11054"/>
    <s v="CACTU"/>
    <n v="67"/>
    <n v="8"/>
    <d v="2022-04-28T00:00:00"/>
    <x v="2"/>
    <n v="4"/>
    <n v="5"/>
    <s v="Thursday"/>
    <n v="20220505"/>
    <s v="DHL Express"/>
    <n v="280"/>
    <n v="14"/>
    <n v="14"/>
    <n v="20"/>
    <n v="0"/>
    <x v="51"/>
    <n v="16"/>
    <n v="8.0791143090423496"/>
    <s v="Cactus Comidas para llevar"/>
    <s v="Patricio Simpson"/>
    <s v="1010"/>
    <x v="1"/>
    <n v="0"/>
    <x v="6"/>
  </r>
  <r>
    <n v="11055"/>
    <s v="HILAA"/>
    <n v="24"/>
    <n v="7"/>
    <d v="2022-04-28T00:00:00"/>
    <x v="2"/>
    <n v="4"/>
    <n v="5"/>
    <s v="Thursday"/>
    <n v="20220505"/>
    <s v="DHL"/>
    <n v="67.5"/>
    <n v="4.5"/>
    <n v="4.5"/>
    <n v="15"/>
    <n v="0"/>
    <x v="15"/>
    <n v="10"/>
    <n v="2.1230577042655105"/>
    <s v="HILARION-Abastos"/>
    <s v="Carlos Hernández"/>
    <s v="5022"/>
    <x v="1"/>
    <s v="Venezuela"/>
    <x v="6"/>
  </r>
  <r>
    <n v="11055"/>
    <s v="HILAA"/>
    <n v="25"/>
    <n v="7"/>
    <d v="2022-04-28T00:00:00"/>
    <x v="2"/>
    <n v="4"/>
    <n v="5"/>
    <s v="Thursday"/>
    <n v="20220505"/>
    <s v="DHL"/>
    <n v="210"/>
    <n v="14"/>
    <n v="14"/>
    <n v="15"/>
    <n v="0"/>
    <x v="66"/>
    <n v="11"/>
    <n v="5.7552439408246228"/>
    <s v="HILARION-Abastos"/>
    <s v="Carlos Hernández"/>
    <s v="5022"/>
    <x v="1"/>
    <s v="Venezuela"/>
    <x v="5"/>
  </r>
  <r>
    <n v="11055"/>
    <s v="HILAA"/>
    <n v="51"/>
    <n v="7"/>
    <d v="2022-04-28T00:00:00"/>
    <x v="2"/>
    <n v="4"/>
    <n v="5"/>
    <s v="Thursday"/>
    <n v="20220505"/>
    <s v="DHL"/>
    <n v="1060"/>
    <n v="53"/>
    <n v="53"/>
    <n v="20"/>
    <n v="0"/>
    <x v="4"/>
    <n v="24"/>
    <n v="18.835525116961144"/>
    <s v="HILARION-Abastos"/>
    <s v="Carlos Hernández"/>
    <s v="5022"/>
    <x v="1"/>
    <s v="Venezuela"/>
    <x v="2"/>
  </r>
  <r>
    <n v="11055"/>
    <s v="HILAA"/>
    <n v="57"/>
    <n v="7"/>
    <d v="2022-04-28T00:00:00"/>
    <x v="2"/>
    <n v="4"/>
    <n v="5"/>
    <s v="Thursday"/>
    <n v="20220501"/>
    <s v="DHL"/>
    <n v="390"/>
    <n v="19.5"/>
    <n v="19.5"/>
    <n v="20"/>
    <n v="0"/>
    <x v="8"/>
    <n v="26"/>
    <n v="13.98469118449494"/>
    <s v="HILARION-Abastos"/>
    <s v="Carlos Hernández"/>
    <s v="5022"/>
    <x v="1"/>
    <s v="Venezuela"/>
    <x v="1"/>
  </r>
  <r>
    <n v="11056"/>
    <s v="EASTC"/>
    <n v="7"/>
    <n v="8"/>
    <d v="2022-04-28T00:00:00"/>
    <x v="2"/>
    <n v="4"/>
    <n v="5"/>
    <s v="Thursday"/>
    <n v="20220501"/>
    <s v="DHL"/>
    <n v="1200"/>
    <n v="30"/>
    <n v="30"/>
    <n v="40"/>
    <n v="0"/>
    <x v="32"/>
    <n v="3"/>
    <n v="16.995648153812226"/>
    <s v="Eastern Connection"/>
    <s v="Ann Devon"/>
    <s v="WX3 6FW"/>
    <x v="0"/>
    <s v="UK"/>
    <x v="2"/>
  </r>
  <r>
    <n v="11056"/>
    <s v="EASTC"/>
    <n v="55"/>
    <n v="8"/>
    <d v="2022-04-28T00:00:00"/>
    <x v="2"/>
    <n v="4"/>
    <n v="5"/>
    <s v="Thursday"/>
    <n v="20220501"/>
    <s v="DHL"/>
    <n v="840"/>
    <n v="24"/>
    <n v="24"/>
    <n v="35"/>
    <n v="0"/>
    <x v="16"/>
    <n v="25"/>
    <n v="18.144678468561601"/>
    <s v="Eastern Connection"/>
    <s v="Ann Devon"/>
    <s v="WX3 6FW"/>
    <x v="0"/>
    <s v="UK"/>
    <x v="7"/>
  </r>
  <r>
    <n v="11056"/>
    <s v="EASTC"/>
    <n v="60"/>
    <n v="8"/>
    <d v="2022-04-28T00:00:00"/>
    <x v="2"/>
    <n v="4"/>
    <n v="5"/>
    <s v="Thursday"/>
    <n v="20220501"/>
    <s v="DHL"/>
    <n v="1700"/>
    <n v="34"/>
    <n v="34"/>
    <n v="50"/>
    <n v="0"/>
    <x v="11"/>
    <n v="28"/>
    <n v="17.186056815854748"/>
    <s v="Eastern Connection"/>
    <s v="Ann Devon"/>
    <s v="WX3 6FW"/>
    <x v="0"/>
    <s v="UK"/>
    <x v="0"/>
  </r>
  <r>
    <n v="11057"/>
    <s v="NORTS"/>
    <n v="70"/>
    <n v="3"/>
    <d v="2022-04-29T00:00:00"/>
    <x v="2"/>
    <n v="4"/>
    <n v="6"/>
    <s v="Friday"/>
    <s v=""/>
    <s v="UPS"/>
    <n v="45"/>
    <n v="15"/>
    <n v="15"/>
    <n v="3"/>
    <n v="0"/>
    <x v="30"/>
    <n v="7"/>
    <n v="4.3219663299234155"/>
    <s v="North/South"/>
    <s v="Simon Crowther"/>
    <s v="SW7 1RZ"/>
    <x v="0"/>
    <s v="UK"/>
    <x v="6"/>
  </r>
  <r>
    <n v="11058"/>
    <s v="BLAUS"/>
    <n v="21"/>
    <n v="9"/>
    <d v="2022-04-29T00:00:00"/>
    <x v="2"/>
    <n v="4"/>
    <n v="6"/>
    <s v="Friday"/>
    <s v=""/>
    <s v="UPS"/>
    <n v="30"/>
    <n v="10"/>
    <n v="10"/>
    <n v="3"/>
    <n v="0"/>
    <x v="27"/>
    <n v="8"/>
    <n v="8.5451596278118238"/>
    <s v="Blauer See Delikatessen"/>
    <s v="Hanna Moos"/>
    <s v="68306"/>
    <x v="0"/>
    <s v="Germany"/>
    <x v="5"/>
  </r>
  <r>
    <n v="11058"/>
    <s v="BLAUS"/>
    <n v="60"/>
    <n v="9"/>
    <d v="2022-04-29T00:00:00"/>
    <x v="2"/>
    <n v="4"/>
    <n v="6"/>
    <s v="Friday"/>
    <s v=""/>
    <s v="UPS"/>
    <n v="714"/>
    <n v="34"/>
    <n v="34"/>
    <n v="21"/>
    <n v="0"/>
    <x v="11"/>
    <n v="28"/>
    <n v="17.186056815854748"/>
    <s v="Blauer See Delikatessen"/>
    <s v="Hanna Moos"/>
    <s v="68306"/>
    <x v="0"/>
    <s v="Germany"/>
    <x v="0"/>
  </r>
  <r>
    <n v="11058"/>
    <s v="BLAUS"/>
    <n v="61"/>
    <n v="9"/>
    <d v="2022-04-29T00:00:00"/>
    <x v="2"/>
    <n v="4"/>
    <n v="6"/>
    <s v="Friday"/>
    <s v=""/>
    <s v="UPS"/>
    <n v="114"/>
    <n v="28.5"/>
    <n v="28.5"/>
    <n v="4"/>
    <n v="0"/>
    <x v="75"/>
    <n v="29"/>
    <n v="10.457549197381082"/>
    <s v="Blauer See Delikatessen"/>
    <s v="Hanna Moos"/>
    <s v="68306"/>
    <x v="0"/>
    <s v="Germany"/>
    <x v="4"/>
  </r>
  <r>
    <n v="11059"/>
    <s v="RICAR"/>
    <n v="13"/>
    <n v="2"/>
    <d v="2022-04-29T00:00:00"/>
    <x v="2"/>
    <n v="4"/>
    <n v="6"/>
    <s v="Friday"/>
    <s v=""/>
    <s v="DHL"/>
    <n v="180"/>
    <n v="6"/>
    <n v="6"/>
    <n v="30"/>
    <n v="0"/>
    <x v="43"/>
    <n v="6"/>
    <n v="2.1837851755325639"/>
    <s v="Ricardo Adocicados"/>
    <s v="Janete Limeira"/>
    <s v="02389-890"/>
    <x v="1"/>
    <s v="Brazil"/>
    <x v="3"/>
  </r>
  <r>
    <n v="11059"/>
    <s v="RICAR"/>
    <n v="17"/>
    <n v="2"/>
    <d v="2022-04-29T00:00:00"/>
    <x v="2"/>
    <n v="4"/>
    <n v="6"/>
    <s v="Friday"/>
    <s v=""/>
    <s v="DHL"/>
    <n v="468"/>
    <n v="39"/>
    <n v="39"/>
    <n v="12"/>
    <n v="0"/>
    <x v="35"/>
    <n v="7"/>
    <n v="24.774912809223483"/>
    <s v="Ricardo Adocicados"/>
    <s v="Janete Limeira"/>
    <s v="02389-890"/>
    <x v="1"/>
    <s v="Brazil"/>
    <x v="7"/>
  </r>
  <r>
    <n v="11059"/>
    <s v="RICAR"/>
    <n v="60"/>
    <n v="2"/>
    <d v="2022-04-29T00:00:00"/>
    <x v="2"/>
    <n v="4"/>
    <n v="6"/>
    <s v="Friday"/>
    <n v="20220504"/>
    <s v="DHL"/>
    <n v="1190"/>
    <n v="34"/>
    <n v="34"/>
    <n v="35"/>
    <n v="0"/>
    <x v="11"/>
    <n v="28"/>
    <n v="17.186056815854748"/>
    <s v="Ricardo Adocicados"/>
    <s v="Janete Limeira"/>
    <s v="02389-890"/>
    <x v="1"/>
    <s v="Brazil"/>
    <x v="0"/>
  </r>
  <r>
    <n v="11060"/>
    <s v="FRANS"/>
    <n v="60"/>
    <n v="2"/>
    <d v="2022-04-30T00:00:00"/>
    <x v="2"/>
    <n v="4"/>
    <n v="7"/>
    <s v="Saturday"/>
    <n v="20220504"/>
    <s v="DHL"/>
    <n v="136"/>
    <n v="34"/>
    <n v="34"/>
    <n v="4"/>
    <n v="0"/>
    <x v="11"/>
    <n v="28"/>
    <n v="17.186056815854748"/>
    <s v="Franchi S.p.A."/>
    <s v="Paolo Accorti"/>
    <s v="10100"/>
    <x v="0"/>
    <s v="Italy"/>
    <x v="0"/>
  </r>
  <r>
    <n v="11060"/>
    <s v="FRANS"/>
    <n v="77"/>
    <n v="2"/>
    <d v="2022-04-30T00:00:00"/>
    <x v="2"/>
    <n v="4"/>
    <n v="7"/>
    <s v="Saturday"/>
    <s v=""/>
    <s v="DHL"/>
    <n v="130"/>
    <n v="13"/>
    <n v="13"/>
    <n v="10"/>
    <n v="0"/>
    <x v="23"/>
    <n v="12"/>
    <n v="9.7871799999999993"/>
    <s v="Franchi S.p.A."/>
    <s v="Paolo Accorti"/>
    <s v="10100"/>
    <x v="0"/>
    <s v="Italy"/>
    <x v="4"/>
  </r>
  <r>
    <n v="11061"/>
    <s v="GREAL"/>
    <n v="60"/>
    <n v="4"/>
    <d v="2022-04-30T00:00:00"/>
    <x v="2"/>
    <n v="4"/>
    <n v="7"/>
    <s v="Saturday"/>
    <s v=""/>
    <s v="UPS"/>
    <n v="510"/>
    <n v="34"/>
    <n v="34"/>
    <n v="15"/>
    <n v="0"/>
    <x v="11"/>
    <n v="28"/>
    <n v="17.186056815854748"/>
    <s v="Great Lakes Food Market"/>
    <s v="Howard Snyder"/>
    <s v="97403"/>
    <x v="1"/>
    <s v="USA"/>
    <x v="0"/>
  </r>
  <r>
    <n v="11062"/>
    <s v="REGGC"/>
    <n v="53"/>
    <n v="4"/>
    <d v="2022-04-30T00:00:00"/>
    <x v="2"/>
    <n v="4"/>
    <n v="7"/>
    <s v="Saturday"/>
    <s v=""/>
    <s v="DHL"/>
    <n v="262.39999902248383"/>
    <n v="32.799999999999997"/>
    <n v="26.239999902248382"/>
    <n v="10"/>
    <n v="0.20000000298023221"/>
    <x v="22"/>
    <n v="24"/>
    <n v="11.283141843590998"/>
    <s v="Reggiani Caseifici"/>
    <s v="Maurizio Moroni"/>
    <s v="42100"/>
    <x v="0"/>
    <s v="Italy"/>
    <x v="7"/>
  </r>
  <r>
    <n v="11062"/>
    <s v="REGGC"/>
    <n v="70"/>
    <n v="4"/>
    <d v="2022-04-30T00:00:00"/>
    <x v="2"/>
    <n v="4"/>
    <n v="7"/>
    <s v="Saturday"/>
    <n v="20220506"/>
    <s v="DHL"/>
    <n v="143.9999994635582"/>
    <n v="15"/>
    <n v="11.999999955296516"/>
    <n v="12"/>
    <n v="0.20000000298023221"/>
    <x v="30"/>
    <n v="7"/>
    <n v="4.3219663299234155"/>
    <s v="Reggiani Caseifici"/>
    <s v="Maurizio Moroni"/>
    <s v="42100"/>
    <x v="0"/>
    <s v="Italy"/>
    <x v="6"/>
  </r>
  <r>
    <n v="11063"/>
    <s v="HUNGO"/>
    <n v="34"/>
    <n v="3"/>
    <d v="2022-04-30T00:00:00"/>
    <x v="2"/>
    <n v="4"/>
    <n v="7"/>
    <s v="Saturday"/>
    <n v="20220506"/>
    <s v="DHL"/>
    <n v="420"/>
    <n v="14"/>
    <n v="14"/>
    <n v="30"/>
    <n v="0"/>
    <x v="53"/>
    <n v="16"/>
    <n v="9.0738672986425506"/>
    <s v="Hungry Owl All-Night Grocers"/>
    <s v="Patricia McKenna"/>
    <m/>
    <x v="0"/>
    <s v="Ireland"/>
    <x v="6"/>
  </r>
  <r>
    <n v="11063"/>
    <s v="HUNGO"/>
    <n v="40"/>
    <n v="3"/>
    <d v="2022-04-30T00:00:00"/>
    <x v="2"/>
    <n v="4"/>
    <n v="7"/>
    <s v="Saturday"/>
    <n v="20220506"/>
    <s v="DHL"/>
    <n v="662.39999890327454"/>
    <n v="18.399999999999999"/>
    <n v="16.559999972581863"/>
    <n v="40"/>
    <n v="0.10000000149011611"/>
    <x v="37"/>
    <n v="19"/>
    <n v="11.939905659925371"/>
    <s v="Hungry Owl All-Night Grocers"/>
    <s v="Patricia McKenna"/>
    <m/>
    <x v="0"/>
    <s v="Ireland"/>
    <x v="3"/>
  </r>
  <r>
    <n v="11063"/>
    <s v="HUNGO"/>
    <n v="41"/>
    <n v="3"/>
    <d v="2022-04-30T00:00:00"/>
    <x v="2"/>
    <n v="4"/>
    <n v="7"/>
    <s v="Saturday"/>
    <n v="20220504"/>
    <s v="DHL"/>
    <n v="260.54999956861138"/>
    <n v="9.65"/>
    <n v="8.6849999856203794"/>
    <n v="30"/>
    <n v="0.10000000149011611"/>
    <x v="5"/>
    <n v="19"/>
    <n v="6.0463867884479576"/>
    <s v="Hungry Owl All-Night Grocers"/>
    <s v="Patricia McKenna"/>
    <m/>
    <x v="0"/>
    <s v="Ireland"/>
    <x v="3"/>
  </r>
  <r>
    <n v="11064"/>
    <s v="SAVEA"/>
    <n v="17"/>
    <n v="1"/>
    <d v="2022-05-01T00:00:00"/>
    <x v="2"/>
    <n v="5"/>
    <n v="1"/>
    <s v="Sunday"/>
    <n v="20220504"/>
    <s v="DHL Express"/>
    <n v="2702.6999955251813"/>
    <n v="39"/>
    <n v="35.099999941885471"/>
    <n v="77"/>
    <n v="0.10000000149011611"/>
    <x v="35"/>
    <n v="7"/>
    <n v="24.774912809223483"/>
    <s v="Save-a-lot Markets"/>
    <s v="Jose Pavarotti"/>
    <s v="83720"/>
    <x v="1"/>
    <s v="USA"/>
    <x v="7"/>
  </r>
  <r>
    <n v="11064"/>
    <s v="SAVEA"/>
    <n v="41"/>
    <n v="1"/>
    <d v="2022-05-01T00:00:00"/>
    <x v="2"/>
    <n v="5"/>
    <n v="1"/>
    <s v="Sunday"/>
    <n v="20220504"/>
    <s v="DHL Express"/>
    <n v="115.80000000000001"/>
    <n v="9.65"/>
    <n v="9.65"/>
    <n v="12"/>
    <n v="0"/>
    <x v="5"/>
    <n v="19"/>
    <n v="6.0463867884479576"/>
    <s v="Save-a-lot Markets"/>
    <s v="Jose Pavarotti"/>
    <s v="83720"/>
    <x v="1"/>
    <s v="USA"/>
    <x v="3"/>
  </r>
  <r>
    <n v="11064"/>
    <s v="SAVEA"/>
    <n v="53"/>
    <n v="1"/>
    <d v="2022-05-01T00:00:00"/>
    <x v="2"/>
    <n v="5"/>
    <n v="1"/>
    <s v="Sunday"/>
    <n v="20220504"/>
    <s v="DHL Express"/>
    <n v="737.99999877810467"/>
    <n v="32.799999999999997"/>
    <n v="29.519999951124188"/>
    <n v="25"/>
    <n v="0.10000000149011611"/>
    <x v="22"/>
    <n v="24"/>
    <n v="11.283141843590998"/>
    <s v="Save-a-lot Markets"/>
    <s v="Jose Pavarotti"/>
    <s v="83720"/>
    <x v="1"/>
    <s v="USA"/>
    <x v="7"/>
  </r>
  <r>
    <n v="11064"/>
    <s v="SAVEA"/>
    <n v="55"/>
    <n v="1"/>
    <d v="2022-05-01T00:00:00"/>
    <x v="2"/>
    <n v="5"/>
    <n v="1"/>
    <s v="Sunday"/>
    <n v="20220504"/>
    <s v="DHL Express"/>
    <n v="86.399999856948853"/>
    <n v="24"/>
    <n v="21.599999964237213"/>
    <n v="4"/>
    <n v="0.10000000149011611"/>
    <x v="16"/>
    <n v="25"/>
    <n v="18.144678468561601"/>
    <s v="Save-a-lot Markets"/>
    <s v="Jose Pavarotti"/>
    <s v="83720"/>
    <x v="1"/>
    <s v="USA"/>
    <x v="7"/>
  </r>
  <r>
    <n v="11064"/>
    <s v="SAVEA"/>
    <n v="68"/>
    <n v="1"/>
    <d v="2022-05-01T00:00:00"/>
    <x v="2"/>
    <n v="5"/>
    <n v="1"/>
    <s v="Sunday"/>
    <s v=""/>
    <s v="DHL Express"/>
    <n v="687.5"/>
    <n v="12.5"/>
    <n v="12.5"/>
    <n v="55"/>
    <n v="0"/>
    <x v="56"/>
    <n v="8"/>
    <n v="9.881917469522989"/>
    <s v="Save-a-lot Markets"/>
    <s v="Jose Pavarotti"/>
    <s v="83720"/>
    <x v="1"/>
    <s v="USA"/>
    <x v="5"/>
  </r>
  <r>
    <n v="11065"/>
    <s v="LILAS"/>
    <n v="30"/>
    <n v="8"/>
    <d v="2022-05-01T00:00:00"/>
    <x v="2"/>
    <n v="5"/>
    <n v="1"/>
    <s v="Sunday"/>
    <s v=""/>
    <s v="DHL Express"/>
    <n v="77.67"/>
    <n v="25.89"/>
    <n v="19.4175"/>
    <n v="4"/>
    <n v="0.25"/>
    <x v="34"/>
    <n v="13"/>
    <n v="15.141134761320492"/>
    <s v="LILA-Supermercado"/>
    <s v="Carlos González"/>
    <s v="3508"/>
    <x v="1"/>
    <s v="Venezuela"/>
    <x v="3"/>
  </r>
  <r>
    <n v="11065"/>
    <s v="LILAS"/>
    <n v="54"/>
    <n v="8"/>
    <d v="2022-05-01T00:00:00"/>
    <x v="2"/>
    <n v="5"/>
    <n v="1"/>
    <s v="Sunday"/>
    <n v="20220504"/>
    <s v="DHL Express"/>
    <n v="111.75"/>
    <n v="7.45"/>
    <n v="5.5875000000000004"/>
    <n v="20"/>
    <n v="0.25"/>
    <x v="55"/>
    <n v="25"/>
    <n v="5.7031720626915998"/>
    <s v="LILA-Supermercado"/>
    <s v="Carlos González"/>
    <s v="3508"/>
    <x v="1"/>
    <s v="Venezuela"/>
    <x v="7"/>
  </r>
  <r>
    <n v="11066"/>
    <s v="WHITC"/>
    <n v="16"/>
    <n v="7"/>
    <d v="2022-05-01T00:00:00"/>
    <x v="2"/>
    <n v="5"/>
    <n v="1"/>
    <s v="Sunday"/>
    <n v="20220504"/>
    <s v="DHL"/>
    <n v="52.349999999999994"/>
    <n v="17.45"/>
    <n v="17.45"/>
    <n v="3"/>
    <n v="0"/>
    <x v="19"/>
    <n v="7"/>
    <n v="12.75283918323947"/>
    <s v="White Clover Markets"/>
    <s v="Karl Jablonski"/>
    <s v="98128"/>
    <x v="1"/>
    <s v="USA"/>
    <x v="5"/>
  </r>
  <r>
    <n v="11066"/>
    <s v="WHITC"/>
    <n v="19"/>
    <n v="7"/>
    <d v="2022-05-01T00:00:00"/>
    <x v="2"/>
    <n v="5"/>
    <n v="1"/>
    <s v="Sunday"/>
    <n v="20220504"/>
    <s v="DHL"/>
    <n v="386.4"/>
    <n v="9.1999999999999993"/>
    <n v="9.1999999999999993"/>
    <n v="42"/>
    <n v="0"/>
    <x v="49"/>
    <n v="8"/>
    <n v="7.994614939930428"/>
    <s v="White Clover Markets"/>
    <s v="Karl Jablonski"/>
    <s v="98128"/>
    <x v="1"/>
    <s v="USA"/>
    <x v="5"/>
  </r>
  <r>
    <n v="11066"/>
    <s v="WHITC"/>
    <n v="34"/>
    <n v="7"/>
    <d v="2022-05-01T00:00:00"/>
    <x v="2"/>
    <n v="5"/>
    <n v="1"/>
    <s v="Sunday"/>
    <n v="20220506"/>
    <s v="DHL"/>
    <n v="490"/>
    <n v="14"/>
    <n v="14"/>
    <n v="35"/>
    <n v="0"/>
    <x v="53"/>
    <n v="16"/>
    <n v="9.0738672986425506"/>
    <s v="White Clover Markets"/>
    <s v="Karl Jablonski"/>
    <s v="98128"/>
    <x v="1"/>
    <s v="USA"/>
    <x v="6"/>
  </r>
  <r>
    <n v="11067"/>
    <s v="DRACD"/>
    <n v="41"/>
    <n v="1"/>
    <d v="2022-05-04T00:00:00"/>
    <x v="2"/>
    <n v="5"/>
    <n v="4"/>
    <s v="Wednesday"/>
    <s v=""/>
    <s v="DHL"/>
    <n v="86.850000000000009"/>
    <n v="9.65"/>
    <n v="9.65"/>
    <n v="9"/>
    <n v="0"/>
    <x v="5"/>
    <n v="19"/>
    <n v="6.0463867884479576"/>
    <s v="Drachenblut Delikatessen"/>
    <s v="Sven Ottlieb"/>
    <s v="52066"/>
    <x v="0"/>
    <s v="Germany"/>
    <x v="3"/>
  </r>
  <r>
    <n v="11068"/>
    <s v="QUEEN"/>
    <n v="28"/>
    <n v="8"/>
    <d v="2022-05-04T00:00:00"/>
    <x v="2"/>
    <n v="5"/>
    <n v="4"/>
    <s v="Wednesday"/>
    <s v=""/>
    <s v="DHL"/>
    <n v="310.07999782562257"/>
    <n v="45.6"/>
    <n v="38.759999728202821"/>
    <n v="8"/>
    <n v="0.15000000596046451"/>
    <x v="44"/>
    <n v="12"/>
    <n v="23.763027335506571"/>
    <s v="Queen Cozinha"/>
    <s v="Lúcia Carvalho"/>
    <s v="05487-020"/>
    <x v="1"/>
    <s v="Brazil"/>
    <x v="2"/>
  </r>
  <r>
    <n v="11068"/>
    <s v="QUEEN"/>
    <n v="43"/>
    <n v="8"/>
    <d v="2022-05-04T00:00:00"/>
    <x v="2"/>
    <n v="5"/>
    <n v="4"/>
    <s v="Wednesday"/>
    <s v=""/>
    <s v="DHL"/>
    <n v="1407.5999901294708"/>
    <n v="46"/>
    <n v="39.099999725818634"/>
    <n v="36"/>
    <n v="0.15000000596046451"/>
    <x v="40"/>
    <n v="20"/>
    <n v="33.719701744549674"/>
    <s v="Queen Cozinha"/>
    <s v="Lúcia Carvalho"/>
    <s v="05487-020"/>
    <x v="1"/>
    <s v="Brazil"/>
    <x v="6"/>
  </r>
  <r>
    <n v="11068"/>
    <s v="QUEEN"/>
    <n v="77"/>
    <n v="8"/>
    <d v="2022-05-04T00:00:00"/>
    <x v="2"/>
    <n v="5"/>
    <n v="4"/>
    <s v="Wednesday"/>
    <n v="20220506"/>
    <s v="DHL"/>
    <n v="309.39999783039093"/>
    <n v="13"/>
    <n v="11.049999922513962"/>
    <n v="28"/>
    <n v="0.15000000596046451"/>
    <x v="23"/>
    <n v="12"/>
    <n v="9.7871799999999993"/>
    <s v="Queen Cozinha"/>
    <s v="Lúcia Carvalho"/>
    <s v="05487-020"/>
    <x v="1"/>
    <s v="Brazil"/>
    <x v="4"/>
  </r>
  <r>
    <n v="11069"/>
    <s v="TORTU"/>
    <n v="39"/>
    <n v="1"/>
    <d v="2022-05-04T00:00:00"/>
    <x v="2"/>
    <n v="5"/>
    <n v="4"/>
    <s v="Wednesday"/>
    <s v=""/>
    <s v="DHL"/>
    <n v="360"/>
    <n v="18"/>
    <n v="18"/>
    <n v="20"/>
    <n v="0"/>
    <x v="13"/>
    <n v="18"/>
    <n v="13.522215154598831"/>
    <s v="Tortuga Restaurante"/>
    <s v="Miguel Angel Paolino"/>
    <s v="05033"/>
    <x v="1"/>
    <s v="Mexico"/>
    <x v="6"/>
  </r>
  <r>
    <n v="11070"/>
    <s v="LEHMS"/>
    <n v="1"/>
    <n v="2"/>
    <d v="2022-05-05T00:00:00"/>
    <x v="2"/>
    <n v="5"/>
    <n v="5"/>
    <s v="Thursday"/>
    <s v=""/>
    <s v="DHL Express"/>
    <n v="611.99999570846558"/>
    <n v="18"/>
    <n v="15.299999892711639"/>
    <n v="40"/>
    <n v="0.15000000596046451"/>
    <x v="52"/>
    <n v="1"/>
    <n v="9.9412796083453241"/>
    <s v="Lehmanns Marktstand"/>
    <s v="Renate Messner"/>
    <s v="60528"/>
    <x v="0"/>
    <s v="Germany"/>
    <x v="6"/>
  </r>
  <r>
    <n v="11070"/>
    <s v="LEHMS"/>
    <n v="2"/>
    <n v="2"/>
    <d v="2022-05-05T00:00:00"/>
    <x v="2"/>
    <n v="5"/>
    <n v="5"/>
    <s v="Thursday"/>
    <s v=""/>
    <s v="DHL Express"/>
    <n v="322.9999977350235"/>
    <n v="19"/>
    <n v="16.149999886751175"/>
    <n v="20"/>
    <n v="0.15000000596046451"/>
    <x v="18"/>
    <n v="1"/>
    <n v="9.9064127385757743"/>
    <s v="Lehmanns Marktstand"/>
    <s v="Renate Messner"/>
    <s v="60528"/>
    <x v="0"/>
    <s v="Germany"/>
    <x v="6"/>
  </r>
  <r>
    <n v="11070"/>
    <s v="LEHMS"/>
    <n v="16"/>
    <n v="2"/>
    <d v="2022-05-05T00:00:00"/>
    <x v="2"/>
    <n v="5"/>
    <n v="5"/>
    <s v="Thursday"/>
    <s v=""/>
    <s v="DHL Express"/>
    <n v="444.97499687969685"/>
    <n v="17.45"/>
    <n v="14.832499895989894"/>
    <n v="30"/>
    <n v="0.15000000596046451"/>
    <x v="19"/>
    <n v="7"/>
    <n v="12.75283918323947"/>
    <s v="Lehmanns Marktstand"/>
    <s v="Renate Messner"/>
    <s v="60528"/>
    <x v="0"/>
    <s v="Germany"/>
    <x v="5"/>
  </r>
  <r>
    <n v="11070"/>
    <s v="LEHMS"/>
    <n v="31"/>
    <n v="2"/>
    <d v="2022-05-05T00:00:00"/>
    <x v="2"/>
    <n v="5"/>
    <n v="5"/>
    <s v="Thursday"/>
    <s v=""/>
    <s v="DHL Express"/>
    <n v="250"/>
    <n v="12.5"/>
    <n v="12.5"/>
    <n v="20"/>
    <n v="0"/>
    <x v="12"/>
    <n v="14"/>
    <n v="8.9210025428745876"/>
    <s v="Lehmanns Marktstand"/>
    <s v="Renate Messner"/>
    <s v="60528"/>
    <x v="0"/>
    <s v="Germany"/>
    <x v="0"/>
  </r>
  <r>
    <n v="11071"/>
    <s v="LILAS"/>
    <n v="7"/>
    <n v="1"/>
    <d v="2022-05-05T00:00:00"/>
    <x v="2"/>
    <n v="5"/>
    <n v="5"/>
    <s v="Thursday"/>
    <s v=""/>
    <s v="DHL Express"/>
    <n v="427.49999966472387"/>
    <n v="30"/>
    <n v="28.499999977648258"/>
    <n v="15"/>
    <n v="5.000000074505806E-2"/>
    <x v="32"/>
    <n v="3"/>
    <n v="16.995648153812226"/>
    <s v="LILA-Supermercado"/>
    <s v="Carlos González"/>
    <s v="3508"/>
    <x v="1"/>
    <s v="Venezuela"/>
    <x v="2"/>
  </r>
  <r>
    <n v="11071"/>
    <s v="LILAS"/>
    <n v="13"/>
    <n v="1"/>
    <d v="2022-05-05T00:00:00"/>
    <x v="2"/>
    <n v="5"/>
    <n v="5"/>
    <s v="Thursday"/>
    <s v=""/>
    <s v="DHL Express"/>
    <n v="56.999999955296516"/>
    <n v="6"/>
    <n v="5.6999999955296516"/>
    <n v="10"/>
    <n v="5.000000074505806E-2"/>
    <x v="43"/>
    <n v="6"/>
    <n v="2.1837851755325639"/>
    <s v="LILA-Supermercado"/>
    <s v="Carlos González"/>
    <s v="3508"/>
    <x v="1"/>
    <s v="Venezuela"/>
    <x v="3"/>
  </r>
  <r>
    <n v="11072"/>
    <s v="ERNSH"/>
    <n v="2"/>
    <n v="4"/>
    <d v="2022-05-05T00:00:00"/>
    <x v="2"/>
    <n v="5"/>
    <n v="5"/>
    <s v="Thursday"/>
    <s v=""/>
    <s v="DHL"/>
    <n v="152"/>
    <n v="19"/>
    <n v="19"/>
    <n v="8"/>
    <n v="0"/>
    <x v="18"/>
    <n v="1"/>
    <n v="9.9064127385757743"/>
    <s v="Ernst Handel"/>
    <s v="Roland Mendel"/>
    <s v="8010"/>
    <x v="0"/>
    <s v="Austria"/>
    <x v="6"/>
  </r>
  <r>
    <n v="11072"/>
    <s v="ERNSH"/>
    <n v="41"/>
    <n v="4"/>
    <d v="2022-05-05T00:00:00"/>
    <x v="2"/>
    <n v="5"/>
    <n v="5"/>
    <s v="Thursday"/>
    <s v=""/>
    <s v="DHL"/>
    <n v="386"/>
    <n v="9.65"/>
    <n v="9.65"/>
    <n v="40"/>
    <n v="0"/>
    <x v="5"/>
    <n v="19"/>
    <n v="6.0463867884479576"/>
    <s v="Ernst Handel"/>
    <s v="Roland Mendel"/>
    <s v="8010"/>
    <x v="0"/>
    <s v="Austria"/>
    <x v="3"/>
  </r>
  <r>
    <n v="11072"/>
    <s v="ERNSH"/>
    <n v="50"/>
    <n v="4"/>
    <d v="2022-05-05T00:00:00"/>
    <x v="2"/>
    <n v="5"/>
    <n v="5"/>
    <s v="Thursday"/>
    <s v=""/>
    <s v="DHL"/>
    <n v="357.5"/>
    <n v="16.25"/>
    <n v="16.25"/>
    <n v="22"/>
    <n v="0"/>
    <x v="72"/>
    <n v="23"/>
    <n v="6.542170529867021"/>
    <s v="Ernst Handel"/>
    <s v="Roland Mendel"/>
    <s v="8010"/>
    <x v="0"/>
    <s v="Austria"/>
    <x v="5"/>
  </r>
  <r>
    <n v="11072"/>
    <s v="ERNSH"/>
    <n v="64"/>
    <n v="4"/>
    <d v="2022-05-05T00:00:00"/>
    <x v="2"/>
    <n v="5"/>
    <n v="5"/>
    <s v="Thursday"/>
    <s v=""/>
    <s v="DHL"/>
    <n v="4322.5"/>
    <n v="33.25"/>
    <n v="33.25"/>
    <n v="130"/>
    <n v="0"/>
    <x v="58"/>
    <n v="12"/>
    <n v="21.348702933885775"/>
    <s v="Ernst Handel"/>
    <s v="Roland Mendel"/>
    <s v="8010"/>
    <x v="0"/>
    <s v="Austria"/>
    <x v="1"/>
  </r>
  <r>
    <n v="11073"/>
    <s v="PERIC"/>
    <n v="11"/>
    <n v="2"/>
    <d v="2022-05-05T00:00:00"/>
    <x v="2"/>
    <n v="5"/>
    <n v="5"/>
    <s v="Thursday"/>
    <s v=""/>
    <s v="DHL"/>
    <n v="210"/>
    <n v="21"/>
    <n v="21"/>
    <n v="10"/>
    <n v="0"/>
    <x v="0"/>
    <n v="5"/>
    <n v="7.3815383533820462"/>
    <s v="Pericles Comidas clásicas"/>
    <s v="Guillermo Fernández"/>
    <s v="05033"/>
    <x v="1"/>
    <s v="Mexico"/>
    <x v="0"/>
  </r>
  <r>
    <n v="11073"/>
    <s v="PERIC"/>
    <n v="24"/>
    <n v="2"/>
    <d v="2022-05-05T00:00:00"/>
    <x v="2"/>
    <n v="5"/>
    <n v="5"/>
    <s v="Thursday"/>
    <s v=""/>
    <s v="DHL"/>
    <n v="90"/>
    <n v="4.5"/>
    <n v="4.5"/>
    <n v="20"/>
    <n v="0"/>
    <x v="15"/>
    <n v="10"/>
    <n v="2.1230577042655105"/>
    <s v="Pericles Comidas clásicas"/>
    <s v="Guillermo Fernández"/>
    <s v="05033"/>
    <x v="1"/>
    <s v="Mexico"/>
    <x v="6"/>
  </r>
  <r>
    <n v="11074"/>
    <s v="SIMOB"/>
    <n v="16"/>
    <n v="7"/>
    <d v="2022-05-06T00:00:00"/>
    <x v="2"/>
    <n v="5"/>
    <n v="6"/>
    <s v="Friday"/>
    <s v=""/>
    <s v="DHL"/>
    <n v="232.08499981798229"/>
    <n v="17.45"/>
    <n v="16.577499986998735"/>
    <n v="14"/>
    <n v="5.000000074505806E-2"/>
    <x v="19"/>
    <n v="7"/>
    <n v="12.75283918323947"/>
    <s v="Simons bistro"/>
    <s v="Jytte Petersen"/>
    <s v="1734"/>
    <x v="0"/>
    <s v="Denmark"/>
    <x v="5"/>
  </r>
  <r>
    <n v="11075"/>
    <s v="RICSU"/>
    <n v="2"/>
    <n v="8"/>
    <d v="2022-05-06T00:00:00"/>
    <x v="2"/>
    <n v="5"/>
    <n v="6"/>
    <s v="Friday"/>
    <s v=""/>
    <s v="DHL"/>
    <n v="161.49999886751175"/>
    <n v="19"/>
    <n v="16.149999886751175"/>
    <n v="10"/>
    <n v="0.15000000596046451"/>
    <x v="18"/>
    <n v="1"/>
    <n v="9.9064127385757743"/>
    <s v="Richter Supermarkt"/>
    <s v="Michael Holz"/>
    <s v="1203"/>
    <x v="0"/>
    <s v="Switzerland"/>
    <x v="6"/>
  </r>
  <r>
    <n v="11075"/>
    <s v="RICSU"/>
    <n v="46"/>
    <n v="8"/>
    <d v="2022-05-06T00:00:00"/>
    <x v="2"/>
    <n v="5"/>
    <n v="6"/>
    <s v="Friday"/>
    <s v=""/>
    <s v="DHL"/>
    <n v="305.99999785423279"/>
    <n v="12"/>
    <n v="10.199999928474426"/>
    <n v="30"/>
    <n v="0.15000000596046451"/>
    <x v="54"/>
    <n v="21"/>
    <n v="5.504627786254181"/>
    <s v="Richter Supermarkt"/>
    <s v="Michael Holz"/>
    <s v="1203"/>
    <x v="0"/>
    <s v="Switzerland"/>
    <x v="3"/>
  </r>
  <r>
    <n v="11075"/>
    <s v="RICSU"/>
    <n v="76"/>
    <n v="8"/>
    <d v="2022-05-06T00:00:00"/>
    <x v="2"/>
    <n v="5"/>
    <n v="6"/>
    <s v="Friday"/>
    <s v=""/>
    <s v="DHL"/>
    <n v="30.599999785423279"/>
    <n v="18"/>
    <n v="15.299999892711639"/>
    <n v="2"/>
    <n v="0.15000000596046451"/>
    <x v="38"/>
    <n v="23"/>
    <n v="11.35067307451974"/>
    <s v="Richter Supermarkt"/>
    <s v="Michael Holz"/>
    <s v="1203"/>
    <x v="0"/>
    <s v="Switzerland"/>
    <x v="6"/>
  </r>
  <r>
    <n v="11076"/>
    <s v="BONAP"/>
    <n v="6"/>
    <n v="4"/>
    <d v="2022-05-06T00:00:00"/>
    <x v="2"/>
    <n v="5"/>
    <n v="6"/>
    <s v="Friday"/>
    <s v=""/>
    <s v="DHL"/>
    <n v="375"/>
    <n v="25"/>
    <n v="18.75"/>
    <n v="20"/>
    <n v="0.25"/>
    <x v="63"/>
    <n v="3"/>
    <n v="17.141683844381447"/>
    <s v="Bon app'"/>
    <s v="Laurence Lebihan"/>
    <s v="13008"/>
    <x v="0"/>
    <s v="France"/>
    <x v="4"/>
  </r>
  <r>
    <n v="11076"/>
    <s v="BONAP"/>
    <n v="14"/>
    <n v="4"/>
    <d v="2022-05-06T00:00:00"/>
    <x v="2"/>
    <n v="5"/>
    <n v="6"/>
    <s v="Friday"/>
    <s v=""/>
    <s v="DHL"/>
    <n v="348.75"/>
    <n v="23.25"/>
    <n v="17.4375"/>
    <n v="20"/>
    <n v="0.25"/>
    <x v="3"/>
    <n v="6"/>
    <n v="19.281771520737859"/>
    <s v="Bon app'"/>
    <s v="Laurence Lebihan"/>
    <s v="13008"/>
    <x v="0"/>
    <s v="France"/>
    <x v="2"/>
  </r>
  <r>
    <n v="11076"/>
    <s v="BONAP"/>
    <n v="19"/>
    <n v="4"/>
    <d v="2022-05-06T00:00:00"/>
    <x v="2"/>
    <n v="5"/>
    <n v="6"/>
    <s v="Friday"/>
    <s v=""/>
    <s v="DHL"/>
    <n v="69"/>
    <n v="9.1999999999999993"/>
    <n v="6.8999999999999995"/>
    <n v="10"/>
    <n v="0.25"/>
    <x v="49"/>
    <n v="8"/>
    <n v="7.994614939930428"/>
    <s v="Bon app'"/>
    <s v="Laurence Lebihan"/>
    <s v="13008"/>
    <x v="0"/>
    <s v="France"/>
    <x v="5"/>
  </r>
  <r>
    <n v="11077"/>
    <s v="RATTC"/>
    <n v="2"/>
    <n v="1"/>
    <d v="2022-05-06T00:00:00"/>
    <x v="2"/>
    <n v="5"/>
    <n v="6"/>
    <s v="Friday"/>
    <s v=""/>
    <s v="DHL"/>
    <n v="364.7999986410141"/>
    <n v="19"/>
    <n v="15.199999943375587"/>
    <n v="24"/>
    <n v="0.20000000298023221"/>
    <x v="18"/>
    <n v="1"/>
    <n v="9.9064127385757743"/>
    <s v="Rattlesnake Canyon Grocery"/>
    <s v="Paula Wilson"/>
    <s v="87110"/>
    <x v="1"/>
    <s v="USA"/>
    <x v="6"/>
  </r>
  <r>
    <n v="11077"/>
    <s v="RATTC"/>
    <n v="3"/>
    <n v="1"/>
    <d v="2022-05-06T00:00:00"/>
    <x v="2"/>
    <n v="5"/>
    <n v="6"/>
    <s v="Friday"/>
    <s v=""/>
    <s v="DHL"/>
    <n v="40"/>
    <n v="10"/>
    <n v="10"/>
    <n v="4"/>
    <n v="0"/>
    <x v="57"/>
    <n v="1"/>
    <n v="8.7131018239662712"/>
    <s v="Rattlesnake Canyon Grocery"/>
    <s v="Paula Wilson"/>
    <s v="87110"/>
    <x v="1"/>
    <s v="USA"/>
    <x v="4"/>
  </r>
  <r>
    <n v="11077"/>
    <s v="RATTC"/>
    <n v="4"/>
    <n v="1"/>
    <d v="2022-05-06T00:00:00"/>
    <x v="2"/>
    <n v="5"/>
    <n v="6"/>
    <s v="Friday"/>
    <s v=""/>
    <s v="DHL"/>
    <n v="22"/>
    <n v="22"/>
    <n v="22"/>
    <n v="1"/>
    <n v="0"/>
    <x v="62"/>
    <n v="2"/>
    <n v="13.396192586104789"/>
    <s v="Rattlesnake Canyon Grocery"/>
    <s v="Paula Wilson"/>
    <s v="87110"/>
    <x v="1"/>
    <s v="USA"/>
    <x v="4"/>
  </r>
  <r>
    <n v="11077"/>
    <s v="RATTC"/>
    <n v="6"/>
    <n v="1"/>
    <d v="2022-05-06T00:00:00"/>
    <x v="2"/>
    <n v="5"/>
    <n v="6"/>
    <s v="Friday"/>
    <s v=""/>
    <s v="DHL"/>
    <n v="24.500000011175871"/>
    <n v="25"/>
    <n v="24.500000011175871"/>
    <n v="1"/>
    <n v="1.9999999552965161E-2"/>
    <x v="63"/>
    <n v="3"/>
    <n v="17.141683844381447"/>
    <s v="Rattlesnake Canyon Grocery"/>
    <s v="Paula Wilson"/>
    <s v="87110"/>
    <x v="1"/>
    <s v="USA"/>
    <x v="4"/>
  </r>
  <r>
    <n v="11077"/>
    <s v="RATTC"/>
    <n v="7"/>
    <n v="1"/>
    <d v="2022-05-06T00:00:00"/>
    <x v="2"/>
    <n v="5"/>
    <n v="6"/>
    <s v="Friday"/>
    <s v=""/>
    <s v="DHL"/>
    <n v="28.499999977648258"/>
    <n v="30"/>
    <n v="28.499999977648258"/>
    <n v="1"/>
    <n v="5.000000074505806E-2"/>
    <x v="32"/>
    <n v="3"/>
    <n v="16.995648153812226"/>
    <s v="Rattlesnake Canyon Grocery"/>
    <s v="Paula Wilson"/>
    <s v="87110"/>
    <x v="1"/>
    <s v="USA"/>
    <x v="2"/>
  </r>
  <r>
    <n v="11077"/>
    <s v="RATTC"/>
    <n v="8"/>
    <n v="1"/>
    <d v="2022-05-06T00:00:00"/>
    <x v="2"/>
    <n v="5"/>
    <n v="6"/>
    <s v="Friday"/>
    <s v=""/>
    <s v="DHL"/>
    <n v="71.99999988079071"/>
    <n v="40"/>
    <n v="35.999999940395355"/>
    <n v="2"/>
    <n v="0.10000000149011611"/>
    <x v="71"/>
    <n v="3"/>
    <n v="29.042861179974402"/>
    <s v="Rattlesnake Canyon Grocery"/>
    <s v="Paula Wilson"/>
    <s v="87110"/>
    <x v="1"/>
    <s v="USA"/>
    <x v="4"/>
  </r>
  <r>
    <n v="11077"/>
    <s v="RATTC"/>
    <n v="10"/>
    <n v="1"/>
    <d v="2022-05-06T00:00:00"/>
    <x v="2"/>
    <n v="5"/>
    <n v="6"/>
    <s v="Friday"/>
    <s v=""/>
    <s v="DHL"/>
    <n v="31"/>
    <n v="31"/>
    <n v="31"/>
    <n v="1"/>
    <n v="0"/>
    <x v="41"/>
    <n v="4"/>
    <n v="11.047328272500083"/>
    <s v="Rattlesnake Canyon Grocery"/>
    <s v="Paula Wilson"/>
    <s v="87110"/>
    <x v="1"/>
    <s v="USA"/>
    <x v="3"/>
  </r>
  <r>
    <n v="11077"/>
    <s v="RATTC"/>
    <n v="12"/>
    <n v="1"/>
    <d v="2022-05-06T00:00:00"/>
    <x v="2"/>
    <n v="5"/>
    <n v="6"/>
    <s v="Friday"/>
    <s v=""/>
    <s v="DHL"/>
    <n v="72.199999943375587"/>
    <n v="38"/>
    <n v="36.099999971687794"/>
    <n v="2"/>
    <n v="5.000000074505806E-2"/>
    <x v="36"/>
    <n v="5"/>
    <n v="30.407974809079235"/>
    <s v="Rattlesnake Canyon Grocery"/>
    <s v="Paula Wilson"/>
    <s v="87110"/>
    <x v="1"/>
    <s v="USA"/>
    <x v="0"/>
  </r>
  <r>
    <n v="11077"/>
    <s v="RATTC"/>
    <n v="13"/>
    <n v="1"/>
    <d v="2022-05-06T00:00:00"/>
    <x v="2"/>
    <n v="5"/>
    <n v="6"/>
    <s v="Friday"/>
    <s v=""/>
    <s v="DHL"/>
    <n v="24"/>
    <n v="6"/>
    <n v="6"/>
    <n v="4"/>
    <n v="0"/>
    <x v="43"/>
    <n v="6"/>
    <n v="2.1837851755325639"/>
    <s v="Rattlesnake Canyon Grocery"/>
    <s v="Paula Wilson"/>
    <s v="87110"/>
    <x v="1"/>
    <s v="USA"/>
    <x v="3"/>
  </r>
  <r>
    <n v="11077"/>
    <s v="RATTC"/>
    <n v="14"/>
    <n v="1"/>
    <d v="2022-05-06T00:00:00"/>
    <x v="2"/>
    <n v="5"/>
    <n v="6"/>
    <s v="Friday"/>
    <s v=""/>
    <s v="DHL"/>
    <n v="22.55250001559034"/>
    <n v="23.25"/>
    <n v="22.55250001559034"/>
    <n v="1"/>
    <n v="2.999999932944775E-2"/>
    <x v="3"/>
    <n v="6"/>
    <n v="19.281771520737859"/>
    <s v="Rattlesnake Canyon Grocery"/>
    <s v="Paula Wilson"/>
    <s v="87110"/>
    <x v="1"/>
    <s v="USA"/>
    <x v="2"/>
  </r>
  <r>
    <n v="11077"/>
    <s v="RATTC"/>
    <n v="16"/>
    <n v="1"/>
    <d v="2022-05-06T00:00:00"/>
    <x v="2"/>
    <n v="5"/>
    <n v="6"/>
    <s v="Friday"/>
    <s v=""/>
    <s v="DHL"/>
    <n v="33.853000023402274"/>
    <n v="17.45"/>
    <n v="16.926500011701137"/>
    <n v="2"/>
    <n v="2.999999932944775E-2"/>
    <x v="19"/>
    <n v="7"/>
    <n v="12.75283918323947"/>
    <s v="Rattlesnake Canyon Grocery"/>
    <s v="Paula Wilson"/>
    <s v="87110"/>
    <x v="1"/>
    <s v="USA"/>
    <x v="5"/>
  </r>
  <r>
    <n v="11077"/>
    <s v="RATTC"/>
    <n v="20"/>
    <n v="1"/>
    <d v="2022-05-06T00:00:00"/>
    <x v="2"/>
    <n v="5"/>
    <n v="6"/>
    <s v="Friday"/>
    <s v=""/>
    <s v="DHL"/>
    <n v="77.760000072419643"/>
    <n v="81"/>
    <n v="77.760000072419643"/>
    <n v="1"/>
    <n v="3.9999999105930328E-2"/>
    <x v="9"/>
    <n v="8"/>
    <n v="57.815472307491099"/>
    <s v="Rattlesnake Canyon Grocery"/>
    <s v="Paula Wilson"/>
    <s v="87110"/>
    <x v="1"/>
    <s v="USA"/>
    <x v="5"/>
  </r>
  <r>
    <n v="11077"/>
    <s v="RATTC"/>
    <n v="23"/>
    <n v="1"/>
    <d v="2022-05-06T00:00:00"/>
    <x v="2"/>
    <n v="5"/>
    <n v="6"/>
    <s v="Friday"/>
    <s v=""/>
    <s v="DHL"/>
    <n v="18"/>
    <n v="9"/>
    <n v="9"/>
    <n v="2"/>
    <n v="0"/>
    <x v="70"/>
    <n v="9"/>
    <n v="5.2140991742329925"/>
    <s v="Rattlesnake Canyon Grocery"/>
    <s v="Paula Wilson"/>
    <s v="87110"/>
    <x v="1"/>
    <s v="USA"/>
    <x v="1"/>
  </r>
  <r>
    <n v="11077"/>
    <s v="RATTC"/>
    <n v="32"/>
    <n v="1"/>
    <d v="2022-05-06T00:00:00"/>
    <x v="2"/>
    <n v="5"/>
    <n v="6"/>
    <s v="Friday"/>
    <s v=""/>
    <s v="DHL"/>
    <n v="32"/>
    <n v="32"/>
    <n v="32"/>
    <n v="1"/>
    <n v="0"/>
    <x v="26"/>
    <n v="14"/>
    <n v="15.737004602670464"/>
    <s v="Rattlesnake Canyon Grocery"/>
    <s v="Paula Wilson"/>
    <s v="87110"/>
    <x v="1"/>
    <s v="USA"/>
    <x v="0"/>
  </r>
  <r>
    <n v="11077"/>
    <s v="RATTC"/>
    <n v="39"/>
    <n v="1"/>
    <d v="2022-05-06T00:00:00"/>
    <x v="2"/>
    <n v="5"/>
    <n v="6"/>
    <s v="Friday"/>
    <s v=""/>
    <s v="DHL"/>
    <n v="34.19999997317791"/>
    <n v="18"/>
    <n v="17.099999986588955"/>
    <n v="2"/>
    <n v="5.000000074505806E-2"/>
    <x v="13"/>
    <n v="18"/>
    <n v="13.522215154598831"/>
    <s v="Rattlesnake Canyon Grocery"/>
    <s v="Paula Wilson"/>
    <s v="87110"/>
    <x v="1"/>
    <s v="USA"/>
    <x v="6"/>
  </r>
  <r>
    <n v="11077"/>
    <s v="RATTC"/>
    <n v="41"/>
    <n v="1"/>
    <d v="2022-05-06T00:00:00"/>
    <x v="2"/>
    <n v="5"/>
    <n v="6"/>
    <s v="Friday"/>
    <s v=""/>
    <s v="DHL"/>
    <n v="28.950000000000003"/>
    <n v="9.65"/>
    <n v="9.65"/>
    <n v="3"/>
    <n v="0"/>
    <x v="5"/>
    <n v="19"/>
    <n v="6.0463867884479576"/>
    <s v="Rattlesnake Canyon Grocery"/>
    <s v="Paula Wilson"/>
    <s v="87110"/>
    <x v="1"/>
    <s v="USA"/>
    <x v="3"/>
  </r>
  <r>
    <n v="11077"/>
    <s v="RATTC"/>
    <n v="46"/>
    <n v="1"/>
    <d v="2022-05-06T00:00:00"/>
    <x v="2"/>
    <n v="5"/>
    <n v="6"/>
    <s v="Friday"/>
    <s v=""/>
    <s v="DHL"/>
    <n v="35.280000016093254"/>
    <n v="12"/>
    <n v="11.760000005364418"/>
    <n v="3"/>
    <n v="1.9999999552965161E-2"/>
    <x v="54"/>
    <n v="21"/>
    <n v="5.504627786254181"/>
    <s v="Rattlesnake Canyon Grocery"/>
    <s v="Paula Wilson"/>
    <s v="87110"/>
    <x v="1"/>
    <s v="USA"/>
    <x v="3"/>
  </r>
  <r>
    <n v="11077"/>
    <s v="RATTC"/>
    <n v="52"/>
    <n v="1"/>
    <d v="2022-05-06T00:00:00"/>
    <x v="2"/>
    <n v="5"/>
    <n v="6"/>
    <s v="Friday"/>
    <s v=""/>
    <s v="DHL"/>
    <n v="14"/>
    <n v="7"/>
    <n v="7"/>
    <n v="2"/>
    <n v="0"/>
    <x v="65"/>
    <n v="24"/>
    <n v="2.7531089859539"/>
    <s v="Rattlesnake Canyon Grocery"/>
    <s v="Paula Wilson"/>
    <s v="87110"/>
    <x v="1"/>
    <s v="USA"/>
    <x v="1"/>
  </r>
  <r>
    <n v="11077"/>
    <s v="RATTC"/>
    <n v="55"/>
    <n v="1"/>
    <d v="2022-05-06T00:00:00"/>
    <x v="2"/>
    <n v="5"/>
    <n v="6"/>
    <s v="Friday"/>
    <s v=""/>
    <s v="DHL"/>
    <n v="48"/>
    <n v="24"/>
    <n v="24"/>
    <n v="2"/>
    <n v="0"/>
    <x v="16"/>
    <n v="25"/>
    <n v="18.144678468561601"/>
    <s v="Rattlesnake Canyon Grocery"/>
    <s v="Paula Wilson"/>
    <s v="87110"/>
    <x v="1"/>
    <s v="USA"/>
    <x v="7"/>
  </r>
  <r>
    <n v="11077"/>
    <s v="RATTC"/>
    <n v="60"/>
    <n v="1"/>
    <d v="2022-05-06T00:00:00"/>
    <x v="2"/>
    <n v="5"/>
    <n v="6"/>
    <s v="Friday"/>
    <s v=""/>
    <s v="DHL"/>
    <n v="63.920000091195107"/>
    <n v="34"/>
    <n v="31.960000045597553"/>
    <n v="2"/>
    <n v="5.9999998658895493E-2"/>
    <x v="11"/>
    <n v="28"/>
    <n v="17.186056815854748"/>
    <s v="Rattlesnake Canyon Grocery"/>
    <s v="Paula Wilson"/>
    <s v="87110"/>
    <x v="1"/>
    <s v="USA"/>
    <x v="0"/>
  </r>
  <r>
    <n v="11077"/>
    <s v="RATTC"/>
    <n v="64"/>
    <n v="1"/>
    <d v="2022-05-06T00:00:00"/>
    <x v="2"/>
    <n v="5"/>
    <n v="6"/>
    <s v="Friday"/>
    <s v=""/>
    <s v="DHL"/>
    <n v="64.505000044591725"/>
    <n v="33.25"/>
    <n v="32.252500022295862"/>
    <n v="2"/>
    <n v="2.999999932944775E-2"/>
    <x v="58"/>
    <n v="12"/>
    <n v="21.348702933885775"/>
    <s v="Rattlesnake Canyon Grocery"/>
    <s v="Paula Wilson"/>
    <s v="87110"/>
    <x v="1"/>
    <s v="USA"/>
    <x v="1"/>
  </r>
  <r>
    <n v="11077"/>
    <s v="RATTC"/>
    <n v="66"/>
    <n v="1"/>
    <d v="2022-05-06T00:00:00"/>
    <x v="2"/>
    <n v="5"/>
    <n v="6"/>
    <s v="Friday"/>
    <s v=""/>
    <s v="DHL"/>
    <n v="17"/>
    <n v="17"/>
    <n v="17"/>
    <n v="1"/>
    <n v="0"/>
    <x v="61"/>
    <n v="2"/>
    <n v="4.7723602845439919"/>
    <s v="Rattlesnake Canyon Grocery"/>
    <s v="Paula Wilson"/>
    <s v="87110"/>
    <x v="1"/>
    <s v="USA"/>
    <x v="4"/>
  </r>
  <r>
    <n v="11077"/>
    <s v="RATTC"/>
    <n v="73"/>
    <n v="1"/>
    <d v="2022-05-06T00:00:00"/>
    <x v="2"/>
    <n v="5"/>
    <n v="6"/>
    <s v="Friday"/>
    <s v=""/>
    <s v="DHL"/>
    <n v="29.700000006705523"/>
    <n v="15"/>
    <n v="14.850000003352761"/>
    <n v="2"/>
    <n v="9.9999997764825821E-3"/>
    <x v="47"/>
    <n v="17"/>
    <n v="4.6045134272414314"/>
    <s v="Rattlesnake Canyon Grocery"/>
    <s v="Paula Wilson"/>
    <s v="87110"/>
    <x v="1"/>
    <s v="USA"/>
    <x v="3"/>
  </r>
  <r>
    <n v="11077"/>
    <s v="RATTC"/>
    <n v="75"/>
    <n v="1"/>
    <d v="2022-05-06T00:00:00"/>
    <x v="2"/>
    <n v="5"/>
    <n v="6"/>
    <s v="Friday"/>
    <s v=""/>
    <s v="DHL"/>
    <n v="31"/>
    <n v="7.75"/>
    <n v="7.75"/>
    <n v="4"/>
    <n v="0"/>
    <x v="48"/>
    <n v="12"/>
    <n v="3.8495729671919596"/>
    <s v="Rattlesnake Canyon Grocery"/>
    <s v="Paula Wilson"/>
    <s v="87110"/>
    <x v="1"/>
    <s v="USA"/>
    <x v="6"/>
  </r>
  <r>
    <n v="11077"/>
    <s v="RATTC"/>
    <n v="77"/>
    <n v="1"/>
    <d v="2022-05-06T00:00:00"/>
    <x v="2"/>
    <n v="5"/>
    <n v="6"/>
    <s v="Friday"/>
    <m/>
    <s v="DHL"/>
    <n v="26"/>
    <n v="13"/>
    <n v="13"/>
    <n v="2"/>
    <n v="0"/>
    <x v="23"/>
    <n v="12"/>
    <n v="9.7871799999999993"/>
    <s v="Rattlesnake Canyon Grocery"/>
    <s v="Paula Wilson"/>
    <s v="87110"/>
    <x v="1"/>
    <s v="USA"/>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710510C-2777-4B2F-A570-47B5F730AA61}"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I14" firstHeaderRow="1" firstDataRow="3" firstDataCol="1"/>
  <pivotFields count="25">
    <pivotField showAll="0"/>
    <pivotField showAll="0"/>
    <pivotField showAll="0"/>
    <pivotField showAll="0"/>
    <pivotField numFmtId="14" showAll="0"/>
    <pivotField axis="axisCol" numFmtId="1" showAll="0">
      <items count="4">
        <item x="0"/>
        <item x="1"/>
        <item x="2"/>
        <item t="default"/>
      </items>
    </pivotField>
    <pivotField numFmtId="1" showAll="0"/>
    <pivotField numFmtId="1" showAll="0"/>
    <pivotField showAll="0"/>
    <pivotField showAll="0"/>
    <pivotField showAll="0"/>
    <pivotField dataField="1" numFmtId="2" showAll="0"/>
    <pivotField numFmtId="2" showAll="0"/>
    <pivotField numFmtId="2" showAll="0"/>
    <pivotField dataField="1" showAll="0"/>
    <pivotField numFmtId="2" showAll="0"/>
    <pivotField axis="axisRow" showAll="0">
      <items count="78">
        <item x="35"/>
        <item x="57"/>
        <item x="37"/>
        <item x="11"/>
        <item x="59"/>
        <item x="52"/>
        <item x="18"/>
        <item x="13"/>
        <item x="62"/>
        <item x="25"/>
        <item x="74"/>
        <item x="67"/>
        <item x="64"/>
        <item x="65"/>
        <item x="42"/>
        <item x="10"/>
        <item x="50"/>
        <item x="33"/>
        <item x="12"/>
        <item x="63"/>
        <item x="28"/>
        <item x="15"/>
        <item x="60"/>
        <item x="45"/>
        <item x="68"/>
        <item x="7"/>
        <item x="41"/>
        <item x="20"/>
        <item x="40"/>
        <item x="5"/>
        <item x="43"/>
        <item x="38"/>
        <item x="51"/>
        <item x="17"/>
        <item x="6"/>
        <item x="61"/>
        <item x="4"/>
        <item x="26"/>
        <item x="14"/>
        <item x="76"/>
        <item x="2"/>
        <item x="34"/>
        <item x="71"/>
        <item x="66"/>
        <item x="23"/>
        <item x="30"/>
        <item x="16"/>
        <item x="19"/>
        <item x="22"/>
        <item x="0"/>
        <item x="36"/>
        <item x="21"/>
        <item x="8"/>
        <item x="48"/>
        <item x="47"/>
        <item x="73"/>
        <item x="44"/>
        <item x="53"/>
        <item x="24"/>
        <item x="56"/>
        <item x="1"/>
        <item x="9"/>
        <item x="27"/>
        <item x="75"/>
        <item x="54"/>
        <item x="31"/>
        <item x="29"/>
        <item x="49"/>
        <item x="39"/>
        <item x="3"/>
        <item x="55"/>
        <item x="70"/>
        <item x="32"/>
        <item x="72"/>
        <item x="46"/>
        <item x="58"/>
        <item x="69"/>
        <item t="default"/>
      </items>
    </pivotField>
    <pivotField showAll="0"/>
    <pivotField numFmtId="2" showAll="0"/>
    <pivotField showAll="0"/>
    <pivotField showAll="0"/>
    <pivotField showAll="0"/>
    <pivotField showAll="0" sortType="descending">
      <items count="3">
        <item x="1"/>
        <item x="0"/>
        <item t="default"/>
      </items>
      <autoSortScope>
        <pivotArea dataOnly="0" grandCol="1" outline="0" fieldPosition="0">
          <references count="1">
            <reference field="4294967294" count="1" selected="0">
              <x v="1"/>
            </reference>
          </references>
        </pivotArea>
      </autoSortScope>
    </pivotField>
    <pivotField showAll="0"/>
    <pivotField axis="axisRow" showAll="0" sortType="descending">
      <items count="9">
        <item sd="0" x="0"/>
        <item sd="0" x="4"/>
        <item sd="0" x="1"/>
        <item sd="0" x="5"/>
        <item sd="0" x="6"/>
        <item sd="0" x="3"/>
        <item sd="0" x="2"/>
        <item sd="0" x="7"/>
        <item t="default"/>
      </items>
      <autoSortScope>
        <pivotArea dataOnly="0" outline="0" fieldPosition="0">
          <references count="1">
            <reference field="4294967294" count="1" selected="0">
              <x v="0"/>
            </reference>
          </references>
        </pivotArea>
      </autoSortScope>
    </pivotField>
  </pivotFields>
  <rowFields count="2">
    <field x="24"/>
    <field x="16"/>
  </rowFields>
  <rowItems count="9">
    <i>
      <x v="4"/>
    </i>
    <i>
      <x/>
    </i>
    <i>
      <x v="3"/>
    </i>
    <i>
      <x v="7"/>
    </i>
    <i>
      <x v="5"/>
    </i>
    <i>
      <x v="1"/>
    </i>
    <i>
      <x v="6"/>
    </i>
    <i>
      <x v="2"/>
    </i>
    <i t="grand">
      <x/>
    </i>
  </rowItems>
  <colFields count="2">
    <field x="-2"/>
    <field x="5"/>
  </colFields>
  <colItems count="8">
    <i>
      <x/>
      <x/>
    </i>
    <i r="1">
      <x v="1"/>
    </i>
    <i r="1">
      <x v="2"/>
    </i>
    <i i="1">
      <x v="1"/>
      <x/>
    </i>
    <i r="1" i="1">
      <x v="1"/>
    </i>
    <i r="1" i="1">
      <x v="2"/>
    </i>
    <i t="grand">
      <x/>
    </i>
    <i t="grand" i="1">
      <x/>
    </i>
  </colItems>
  <dataFields count="2">
    <dataField name="Sum of Sales" fld="11" baseField="24" baseItem="5" numFmtId="171"/>
    <dataField name="Sum of Amount" fld="14" baseField="24" baseItem="4"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Name" xr10:uid="{20F6669E-C707-4C10-BDFA-B65BFBC940AC}" sourceName="ProductName">
  <pivotTables>
    <pivotTable tabId="11" name="PivotTable1"/>
  </pivotTables>
  <data>
    <tabular pivotCacheId="59523941">
      <items count="77">
        <i x="35" s="1"/>
        <i x="57" s="1"/>
        <i x="37" s="1"/>
        <i x="11" s="1"/>
        <i x="59" s="1"/>
        <i x="52" s="1"/>
        <i x="18" s="1"/>
        <i x="13" s="1"/>
        <i x="62" s="1"/>
        <i x="25" s="1"/>
        <i x="74" s="1"/>
        <i x="67" s="1"/>
        <i x="64" s="1"/>
        <i x="65" s="1"/>
        <i x="42" s="1"/>
        <i x="10" s="1"/>
        <i x="50" s="1"/>
        <i x="33" s="1"/>
        <i x="12" s="1"/>
        <i x="63" s="1"/>
        <i x="28" s="1"/>
        <i x="15" s="1"/>
        <i x="60" s="1"/>
        <i x="45" s="1"/>
        <i x="68" s="1"/>
        <i x="7" s="1"/>
        <i x="41" s="1"/>
        <i x="20" s="1"/>
        <i x="40" s="1"/>
        <i x="5" s="1"/>
        <i x="43" s="1"/>
        <i x="38" s="1"/>
        <i x="51" s="1"/>
        <i x="17" s="1"/>
        <i x="6" s="1"/>
        <i x="61" s="1"/>
        <i x="4" s="1"/>
        <i x="26" s="1"/>
        <i x="14" s="1"/>
        <i x="76" s="1"/>
        <i x="2" s="1"/>
        <i x="34" s="1"/>
        <i x="71" s="1"/>
        <i x="66" s="1"/>
        <i x="23" s="1"/>
        <i x="30" s="1"/>
        <i x="16" s="1"/>
        <i x="19" s="1"/>
        <i x="22" s="1"/>
        <i x="0" s="1"/>
        <i x="36" s="1"/>
        <i x="21" s="1"/>
        <i x="8" s="1"/>
        <i x="48" s="1"/>
        <i x="47" s="1"/>
        <i x="73" s="1"/>
        <i x="44" s="1"/>
        <i x="53" s="1"/>
        <i x="24" s="1"/>
        <i x="56" s="1"/>
        <i x="1" s="1"/>
        <i x="9" s="1"/>
        <i x="27" s="1"/>
        <i x="75" s="1"/>
        <i x="54" s="1"/>
        <i x="31" s="1"/>
        <i x="29" s="1"/>
        <i x="49" s="1"/>
        <i x="39" s="1"/>
        <i x="3" s="1"/>
        <i x="55" s="1"/>
        <i x="70" s="1"/>
        <i x="32" s="1"/>
        <i x="72" s="1"/>
        <i x="46" s="1"/>
        <i x="58" s="1"/>
        <i x="6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Name" xr10:uid="{BC05C4E3-5539-4467-A681-CF48AC8593B6}" cache="Slicer_ProductName" caption="ProductNam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Order" displayName="Order" ref="A1:Y2156" totalsRowShown="0" headerRowDxfId="25" headerRowBorderDxfId="24">
  <autoFilter ref="A1:Y2156" xr:uid="{00000000-0009-0000-0100-000003000000}"/>
  <tableColumns count="25">
    <tableColumn id="1" xr3:uid="{00000000-0010-0000-0000-000001000000}" name="OrderID"/>
    <tableColumn id="2" xr3:uid="{00000000-0010-0000-0000-000002000000}" name="CustomerID"/>
    <tableColumn id="3" xr3:uid="{00000000-0010-0000-0000-000003000000}" name="ProductID"/>
    <tableColumn id="4" xr3:uid="{00000000-0010-0000-0000-000004000000}" name="EmployeeID"/>
    <tableColumn id="5" xr3:uid="{00000000-0010-0000-0000-000005000000}" name="OrderDate" dataDxfId="23"/>
    <tableColumn id="15" xr3:uid="{F51B339D-55AC-4456-88B3-68A26159A84C}" name="OrderYear" dataDxfId="3">
      <calculatedColumnFormula>YEAR(Order[[#This Row],[OrderDate]])</calculatedColumnFormula>
    </tableColumn>
    <tableColumn id="21" xr3:uid="{10CD5E93-22F2-4537-B810-7E693D723D22}" name="OrderMonth" dataDxfId="2">
      <calculatedColumnFormula>MONTH(Order[[#This Row],[OrderDate]])</calculatedColumnFormula>
    </tableColumn>
    <tableColumn id="24" xr3:uid="{C63E7C9F-5274-44A7-83F7-7C3418DF22CA}" name="WeekNumber" dataDxfId="1">
      <calculatedColumnFormula>WEEKDAY(Order[[#This Row],[OrderDate]])</calculatedColumnFormula>
    </tableColumn>
    <tableColumn id="25" xr3:uid="{78BB309E-19DA-49E6-8A80-B47BA3827A6E}" name="DayOfWeek" dataDxfId="0">
      <calculatedColumnFormula>TEXT(Order[[#This Row],[WeekNumber]],"dddd")</calculatedColumnFormula>
    </tableColumn>
    <tableColumn id="6" xr3:uid="{00000000-0010-0000-0000-000006000000}" name="ShipDate" dataDxfId="22"/>
    <tableColumn id="7" xr3:uid="{00000000-0010-0000-0000-000007000000}" name="ShipMode"/>
    <tableColumn id="8" xr3:uid="{00000000-0010-0000-0000-000008000000}" name="Sales" dataDxfId="21"/>
    <tableColumn id="9" xr3:uid="{00000000-0010-0000-0000-000009000000}" name="Standardprice" dataDxfId="20"/>
    <tableColumn id="10" xr3:uid="{00000000-0010-0000-0000-00000A000000}" name="SellingPrice" dataDxfId="19"/>
    <tableColumn id="11" xr3:uid="{00000000-0010-0000-0000-00000B000000}" name="Amount"/>
    <tableColumn id="12" xr3:uid="{00000000-0010-0000-0000-00000C000000}" name="Discount" dataDxfId="18"/>
    <tableColumn id="13" xr3:uid="{00000000-0010-0000-0000-00000D000000}" name="ProductName"/>
    <tableColumn id="16" xr3:uid="{00000000-0010-0000-0000-000010000000}" name="SupplierID"/>
    <tableColumn id="17" xr3:uid="{00000000-0010-0000-0000-000011000000}" name="PurchasingPrice" dataDxfId="17"/>
    <tableColumn id="18" xr3:uid="{00000000-0010-0000-0000-000012000000}" name="CustomerCompany"/>
    <tableColumn id="19" xr3:uid="{00000000-0010-0000-0000-000013000000}" name="CustomerName"/>
    <tableColumn id="22" xr3:uid="{00000000-0010-0000-0000-000016000000}" name="CustomerZIPCode"/>
    <tableColumn id="23" xr3:uid="{00000000-0010-0000-0000-000017000000}" name="Region"/>
    <tableColumn id="14" xr3:uid="{00000000-0010-0000-0000-00000E000000}" name="CustomerCountry" dataDxfId="16"/>
    <tableColumn id="20" xr3:uid="{00000000-0010-0000-0000-000014000000}" name="Category"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Emp" displayName="Emp" ref="A1:E10" totalsRowShown="0" headerRowDxfId="14" dataDxfId="13" tableBorderDxfId="12">
  <autoFilter ref="A1:E10" xr:uid="{00000000-0009-0000-0100-000001000000}"/>
  <tableColumns count="5">
    <tableColumn id="1" xr3:uid="{00000000-0010-0000-0100-000001000000}" name="EmployeeID" dataDxfId="11"/>
    <tableColumn id="2" xr3:uid="{00000000-0010-0000-0100-000002000000}" name="Employee Name" dataDxfId="10"/>
    <tableColumn id="3" xr3:uid="{00000000-0010-0000-0100-000003000000}" name="Employee Surname" dataDxfId="9"/>
    <tableColumn id="5" xr3:uid="{00000000-0010-0000-0100-000005000000}" name="OfficeCountry" dataDxfId="8"/>
    <tableColumn id="6" xr3:uid="{00000000-0010-0000-0100-000006000000}" name="Office Team" dataDxfId="7"/>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Sup" displayName="Sup" ref="A1:C30" totalsRowShown="0" headerRowDxfId="6" headerRowBorderDxfId="5" tableBorderDxfId="4">
  <autoFilter ref="A1:C30" xr:uid="{00000000-0009-0000-0100-000002000000}"/>
  <tableColumns count="3">
    <tableColumn id="1" xr3:uid="{00000000-0010-0000-0200-000001000000}" name="Supplier-ID"/>
    <tableColumn id="2" xr3:uid="{00000000-0010-0000-0200-000002000000}" name="Suppliername"/>
    <tableColumn id="4" xr3:uid="{00000000-0010-0000-0200-000004000000}" name="Country"/>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22589-0217-4CBC-B198-1C29076A0262}">
  <dimension ref="A3:I14"/>
  <sheetViews>
    <sheetView tabSelected="1" workbookViewId="0">
      <selection activeCell="N6" sqref="N6"/>
    </sheetView>
  </sheetViews>
  <sheetFormatPr defaultRowHeight="14.4" x14ac:dyDescent="0.3"/>
  <cols>
    <col min="1" max="1" width="13.109375" bestFit="1" customWidth="1"/>
    <col min="2" max="2" width="15.5546875" bestFit="1" customWidth="1"/>
    <col min="3" max="4" width="11.109375" bestFit="1" customWidth="1"/>
    <col min="5" max="5" width="14.44140625" bestFit="1" customWidth="1"/>
    <col min="6" max="7" width="6.5546875" bestFit="1" customWidth="1"/>
    <col min="8" max="8" width="16.44140625" bestFit="1" customWidth="1"/>
    <col min="9" max="9" width="19.21875" bestFit="1" customWidth="1"/>
    <col min="10" max="10" width="11.109375" bestFit="1" customWidth="1"/>
    <col min="11" max="11" width="14.44140625" bestFit="1" customWidth="1"/>
    <col min="12" max="12" width="7.88671875" bestFit="1" customWidth="1"/>
    <col min="13" max="13" width="9.6640625" bestFit="1" customWidth="1"/>
    <col min="14" max="14" width="7" bestFit="1" customWidth="1"/>
    <col min="15" max="15" width="7.88671875" bestFit="1" customWidth="1"/>
    <col min="16" max="16" width="9.6640625" bestFit="1" customWidth="1"/>
    <col min="17" max="17" width="7" bestFit="1" customWidth="1"/>
    <col min="18" max="18" width="7.88671875" bestFit="1" customWidth="1"/>
    <col min="19" max="19" width="9.6640625" bestFit="1" customWidth="1"/>
    <col min="20" max="20" width="16.44140625" bestFit="1" customWidth="1"/>
    <col min="21" max="21" width="19.21875" bestFit="1" customWidth="1"/>
  </cols>
  <sheetData>
    <row r="3" spans="1:9" x14ac:dyDescent="0.3">
      <c r="B3" s="37" t="s">
        <v>627</v>
      </c>
    </row>
    <row r="4" spans="1:9" x14ac:dyDescent="0.3">
      <c r="B4" t="s">
        <v>623</v>
      </c>
      <c r="E4" t="s">
        <v>624</v>
      </c>
      <c r="H4" t="s">
        <v>628</v>
      </c>
      <c r="I4" t="s">
        <v>629</v>
      </c>
    </row>
    <row r="5" spans="1:9" x14ac:dyDescent="0.3">
      <c r="A5" s="37" t="s">
        <v>625</v>
      </c>
      <c r="B5" s="31">
        <v>2020</v>
      </c>
      <c r="C5" s="31">
        <v>2021</v>
      </c>
      <c r="D5" s="31">
        <v>2022</v>
      </c>
      <c r="E5" s="31">
        <v>2020</v>
      </c>
      <c r="F5" s="31">
        <v>2021</v>
      </c>
      <c r="G5" s="31">
        <v>2022</v>
      </c>
    </row>
    <row r="6" spans="1:9" x14ac:dyDescent="0.3">
      <c r="A6" s="38" t="s">
        <v>517</v>
      </c>
      <c r="B6" s="39">
        <v>59398.74991862099</v>
      </c>
      <c r="C6" s="39">
        <v>112671.02489474043</v>
      </c>
      <c r="D6" s="39">
        <v>116024.8749016244</v>
      </c>
      <c r="E6" s="40">
        <v>1842</v>
      </c>
      <c r="F6" s="40">
        <v>3996</v>
      </c>
      <c r="G6" s="40">
        <v>3694</v>
      </c>
      <c r="H6" s="39">
        <v>288094.6497149858</v>
      </c>
      <c r="I6" s="40">
        <v>9532</v>
      </c>
    </row>
    <row r="7" spans="1:9" x14ac:dyDescent="0.3">
      <c r="A7" s="38" t="s">
        <v>511</v>
      </c>
      <c r="B7" s="39">
        <v>51035.929927641155</v>
      </c>
      <c r="C7" s="39">
        <v>121472.47483110017</v>
      </c>
      <c r="D7" s="39">
        <v>78139.194964754948</v>
      </c>
      <c r="E7" s="40">
        <v>2086</v>
      </c>
      <c r="F7" s="40">
        <v>4374</v>
      </c>
      <c r="G7" s="40">
        <v>2689</v>
      </c>
      <c r="H7" s="39">
        <v>250647.59972349627</v>
      </c>
      <c r="I7" s="40">
        <v>9149</v>
      </c>
    </row>
    <row r="8" spans="1:9" x14ac:dyDescent="0.3">
      <c r="A8" s="38" t="s">
        <v>516</v>
      </c>
      <c r="B8" s="39">
        <v>37160.347476994619</v>
      </c>
      <c r="C8" s="39">
        <v>87389.377907431466</v>
      </c>
      <c r="D8" s="39">
        <v>55013.924448356891</v>
      </c>
      <c r="E8" s="40">
        <v>1357</v>
      </c>
      <c r="F8" s="40">
        <v>4137</v>
      </c>
      <c r="G8" s="40">
        <v>2412</v>
      </c>
      <c r="H8" s="39">
        <v>179563.64983278298</v>
      </c>
      <c r="I8" s="40">
        <v>7906</v>
      </c>
    </row>
    <row r="9" spans="1:9" x14ac:dyDescent="0.3">
      <c r="A9" s="38" t="s">
        <v>518</v>
      </c>
      <c r="B9" s="39">
        <v>36042.884972188695</v>
      </c>
      <c r="C9" s="39">
        <v>85346.071935602886</v>
      </c>
      <c r="D9" s="39">
        <v>53233.591471140979</v>
      </c>
      <c r="E9" s="40">
        <v>950</v>
      </c>
      <c r="F9" s="40">
        <v>2189</v>
      </c>
      <c r="G9" s="40">
        <v>1060</v>
      </c>
      <c r="H9" s="39">
        <v>174622.54837893255</v>
      </c>
      <c r="I9" s="40">
        <v>4199</v>
      </c>
    </row>
    <row r="10" spans="1:9" x14ac:dyDescent="0.3">
      <c r="A10" s="38" t="s">
        <v>514</v>
      </c>
      <c r="B10" s="39">
        <v>24338.29446666166</v>
      </c>
      <c r="C10" s="39">
        <v>69129.7174348564</v>
      </c>
      <c r="D10" s="39">
        <v>44911.294935393889</v>
      </c>
      <c r="E10" s="40">
        <v>1286</v>
      </c>
      <c r="F10" s="40">
        <v>3679</v>
      </c>
      <c r="G10" s="40">
        <v>2716</v>
      </c>
      <c r="H10" s="39">
        <v>138379.30683691194</v>
      </c>
      <c r="I10" s="40">
        <v>7681</v>
      </c>
    </row>
    <row r="11" spans="1:9" x14ac:dyDescent="0.3">
      <c r="A11" s="38" t="s">
        <v>515</v>
      </c>
      <c r="B11" s="39">
        <v>22406.469967112134</v>
      </c>
      <c r="C11" s="39">
        <v>58807.982430822216</v>
      </c>
      <c r="D11" s="39">
        <v>32778.109967425276</v>
      </c>
      <c r="E11" s="40">
        <v>962</v>
      </c>
      <c r="F11" s="40">
        <v>2895</v>
      </c>
      <c r="G11" s="40">
        <v>1441</v>
      </c>
      <c r="H11" s="39">
        <v>113992.56236535963</v>
      </c>
      <c r="I11" s="40">
        <v>5298</v>
      </c>
    </row>
    <row r="12" spans="1:9" x14ac:dyDescent="0.3">
      <c r="A12" s="38" t="s">
        <v>513</v>
      </c>
      <c r="B12" s="39">
        <v>17270.294967111942</v>
      </c>
      <c r="C12" s="39">
        <v>57117.377450065869</v>
      </c>
      <c r="D12" s="39">
        <v>31158.032491133454</v>
      </c>
      <c r="E12" s="40">
        <v>549</v>
      </c>
      <c r="F12" s="40">
        <v>1583</v>
      </c>
      <c r="G12" s="40">
        <v>858</v>
      </c>
      <c r="H12" s="39">
        <v>105545.70490831128</v>
      </c>
      <c r="I12" s="40">
        <v>2990</v>
      </c>
    </row>
    <row r="13" spans="1:9" x14ac:dyDescent="0.3">
      <c r="A13" s="38" t="s">
        <v>512</v>
      </c>
      <c r="B13" s="39">
        <v>11902.399996779859</v>
      </c>
      <c r="C13" s="39">
        <v>60379.699945628643</v>
      </c>
      <c r="D13" s="39">
        <v>29364.842482728884</v>
      </c>
      <c r="E13" s="40">
        <v>549</v>
      </c>
      <c r="F13" s="40">
        <v>2636</v>
      </c>
      <c r="G13" s="40">
        <v>1377</v>
      </c>
      <c r="H13" s="39">
        <v>101646.94242513739</v>
      </c>
      <c r="I13" s="40">
        <v>4562</v>
      </c>
    </row>
    <row r="14" spans="1:9" x14ac:dyDescent="0.3">
      <c r="A14" s="38" t="s">
        <v>626</v>
      </c>
      <c r="B14" s="39">
        <v>259555.37169311102</v>
      </c>
      <c r="C14" s="39">
        <v>652313.72683024814</v>
      </c>
      <c r="D14" s="39">
        <v>440623.8656625587</v>
      </c>
      <c r="E14" s="40">
        <v>9581</v>
      </c>
      <c r="F14" s="40">
        <v>25489</v>
      </c>
      <c r="G14" s="40">
        <v>16247</v>
      </c>
      <c r="H14" s="39">
        <v>1352492.964185918</v>
      </c>
      <c r="I14" s="40">
        <v>51317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156"/>
  <sheetViews>
    <sheetView topLeftCell="A2" zoomScale="145" zoomScaleNormal="145" workbookViewId="0"/>
  </sheetViews>
  <sheetFormatPr defaultColWidth="18.44140625" defaultRowHeight="14.4" x14ac:dyDescent="0.3"/>
  <cols>
    <col min="1" max="1" width="21" customWidth="1"/>
    <col min="4" max="4" width="16" customWidth="1"/>
    <col min="5" max="6" width="18.5546875" style="3" customWidth="1"/>
    <col min="7" max="7" width="13.5546875" style="3" bestFit="1" customWidth="1"/>
    <col min="9" max="11" width="18.44140625" style="4"/>
    <col min="13" max="13" width="18.44140625" style="8"/>
    <col min="15" max="15" width="16.109375" bestFit="1" customWidth="1"/>
    <col min="16" max="16" width="18.44140625" style="4"/>
  </cols>
  <sheetData>
    <row r="1" spans="1:30" x14ac:dyDescent="0.3">
      <c r="A1" s="1" t="s">
        <v>489</v>
      </c>
      <c r="B1" s="1" t="s">
        <v>490</v>
      </c>
      <c r="C1" s="1" t="s">
        <v>491</v>
      </c>
      <c r="D1" s="1" t="s">
        <v>492</v>
      </c>
      <c r="E1" s="2" t="s">
        <v>493</v>
      </c>
      <c r="F1" s="30" t="s">
        <v>560</v>
      </c>
      <c r="G1" s="30" t="s">
        <v>563</v>
      </c>
      <c r="H1" s="30" t="s">
        <v>580</v>
      </c>
      <c r="I1" s="30" t="s">
        <v>581</v>
      </c>
      <c r="J1" s="2" t="s">
        <v>494</v>
      </c>
      <c r="K1" s="1" t="s">
        <v>495</v>
      </c>
      <c r="L1" s="6" t="s">
        <v>496</v>
      </c>
      <c r="M1" s="5" t="s">
        <v>497</v>
      </c>
      <c r="N1" s="5" t="s">
        <v>498</v>
      </c>
      <c r="O1" s="1" t="s">
        <v>499</v>
      </c>
      <c r="P1" s="7" t="s">
        <v>500</v>
      </c>
      <c r="Q1" s="1" t="s">
        <v>501</v>
      </c>
      <c r="R1" s="1" t="s">
        <v>502</v>
      </c>
      <c r="S1" s="5" t="s">
        <v>503</v>
      </c>
      <c r="T1" s="1" t="s">
        <v>504</v>
      </c>
      <c r="U1" s="1" t="s">
        <v>505</v>
      </c>
      <c r="V1" s="1" t="s">
        <v>506</v>
      </c>
      <c r="W1" s="1" t="s">
        <v>488</v>
      </c>
      <c r="X1" s="12" t="s">
        <v>507</v>
      </c>
      <c r="Y1" s="12" t="s">
        <v>508</v>
      </c>
      <c r="AA1" t="s">
        <v>606</v>
      </c>
    </row>
    <row r="2" spans="1:30" ht="15" customHeight="1" x14ac:dyDescent="0.3">
      <c r="A2">
        <v>10248</v>
      </c>
      <c r="B2" t="s">
        <v>82</v>
      </c>
      <c r="C2">
        <v>11</v>
      </c>
      <c r="D2">
        <v>5</v>
      </c>
      <c r="E2" s="3">
        <v>44016</v>
      </c>
      <c r="F2" s="31">
        <f>YEAR(Order[[#This Row],[OrderDate]])</f>
        <v>2020</v>
      </c>
      <c r="G2" s="31">
        <f>MONTH(Order[[#This Row],[OrderDate]])</f>
        <v>7</v>
      </c>
      <c r="H2" s="31">
        <f>WEEKDAY(Order[[#This Row],[OrderDate]])</f>
        <v>7</v>
      </c>
      <c r="I2" s="31" t="str">
        <f>TEXT(Order[[#This Row],[WeekNumber]],"dddd")</f>
        <v>Saturday</v>
      </c>
      <c r="J2" s="14">
        <v>20200716</v>
      </c>
      <c r="K2" t="s">
        <v>485</v>
      </c>
      <c r="L2" s="4">
        <v>252</v>
      </c>
      <c r="M2" s="4">
        <v>21</v>
      </c>
      <c r="N2" s="4">
        <v>21</v>
      </c>
      <c r="O2">
        <v>12</v>
      </c>
      <c r="P2" s="8">
        <v>0</v>
      </c>
      <c r="Q2" t="s">
        <v>365</v>
      </c>
      <c r="R2">
        <v>5</v>
      </c>
      <c r="S2" s="4">
        <v>7.3815383533820462</v>
      </c>
      <c r="T2" t="s">
        <v>171</v>
      </c>
      <c r="U2" t="s">
        <v>260</v>
      </c>
      <c r="V2" t="s">
        <v>344</v>
      </c>
      <c r="W2" t="s">
        <v>509</v>
      </c>
      <c r="X2" t="s">
        <v>519</v>
      </c>
      <c r="Y2" t="s">
        <v>511</v>
      </c>
      <c r="AA2" s="15" t="s">
        <v>566</v>
      </c>
      <c r="AB2" s="18">
        <f>COUNT(Order[PurchasingPrice])</f>
        <v>2155</v>
      </c>
      <c r="AC2">
        <f>COUNTA(Order[Category])</f>
        <v>2155</v>
      </c>
    </row>
    <row r="3" spans="1:30" ht="15" customHeight="1" x14ac:dyDescent="0.3">
      <c r="A3">
        <v>10248</v>
      </c>
      <c r="B3" t="s">
        <v>82</v>
      </c>
      <c r="C3">
        <v>42</v>
      </c>
      <c r="D3">
        <v>5</v>
      </c>
      <c r="E3" s="3">
        <v>44016</v>
      </c>
      <c r="F3" s="31">
        <f>YEAR(Order[[#This Row],[OrderDate]])</f>
        <v>2020</v>
      </c>
      <c r="G3" s="31">
        <f>MONTH(Order[[#This Row],[OrderDate]])</f>
        <v>7</v>
      </c>
      <c r="H3" s="31">
        <f>WEEKDAY(Order[[#This Row],[OrderDate]])</f>
        <v>7</v>
      </c>
      <c r="I3" s="31" t="str">
        <f>TEXT(Order[[#This Row],[WeekNumber]],"dddd")</f>
        <v>Saturday</v>
      </c>
      <c r="J3" s="14">
        <v>20200716</v>
      </c>
      <c r="K3" t="s">
        <v>485</v>
      </c>
      <c r="L3" s="4">
        <v>140</v>
      </c>
      <c r="M3" s="4">
        <v>14</v>
      </c>
      <c r="N3" s="4">
        <v>14</v>
      </c>
      <c r="O3">
        <v>10</v>
      </c>
      <c r="P3" s="8">
        <v>0</v>
      </c>
      <c r="Q3" t="s">
        <v>396</v>
      </c>
      <c r="R3">
        <v>20</v>
      </c>
      <c r="S3" s="4">
        <v>10.762412487567216</v>
      </c>
      <c r="T3" t="s">
        <v>171</v>
      </c>
      <c r="U3" t="s">
        <v>260</v>
      </c>
      <c r="V3" t="s">
        <v>344</v>
      </c>
      <c r="W3" t="s">
        <v>509</v>
      </c>
      <c r="X3" t="s">
        <v>519</v>
      </c>
      <c r="Y3" t="s">
        <v>512</v>
      </c>
    </row>
    <row r="4" spans="1:30" ht="15" customHeight="1" x14ac:dyDescent="0.3">
      <c r="A4">
        <v>10248</v>
      </c>
      <c r="B4" t="s">
        <v>82</v>
      </c>
      <c r="C4">
        <v>72</v>
      </c>
      <c r="D4">
        <v>5</v>
      </c>
      <c r="E4" s="3">
        <v>44016</v>
      </c>
      <c r="F4" s="31">
        <f>YEAR(Order[[#This Row],[OrderDate]])</f>
        <v>2020</v>
      </c>
      <c r="G4" s="31">
        <f>MONTH(Order[[#This Row],[OrderDate]])</f>
        <v>7</v>
      </c>
      <c r="H4" s="31">
        <f>WEEKDAY(Order[[#This Row],[OrderDate]])</f>
        <v>7</v>
      </c>
      <c r="I4" s="31" t="str">
        <f>TEXT(Order[[#This Row],[WeekNumber]],"dddd")</f>
        <v>Saturday</v>
      </c>
      <c r="J4" s="14">
        <v>20200710</v>
      </c>
      <c r="K4" t="s">
        <v>485</v>
      </c>
      <c r="L4" s="4">
        <v>174</v>
      </c>
      <c r="M4" s="4">
        <v>34.799999999999997</v>
      </c>
      <c r="N4" s="4">
        <v>34.799999999999997</v>
      </c>
      <c r="O4">
        <v>5</v>
      </c>
      <c r="P4" s="8">
        <v>0</v>
      </c>
      <c r="Q4" t="s">
        <v>426</v>
      </c>
      <c r="R4">
        <v>14</v>
      </c>
      <c r="S4" s="4">
        <v>14.902797245173618</v>
      </c>
      <c r="T4" t="s">
        <v>171</v>
      </c>
      <c r="U4" t="s">
        <v>260</v>
      </c>
      <c r="V4" t="s">
        <v>344</v>
      </c>
      <c r="W4" t="s">
        <v>509</v>
      </c>
      <c r="X4" t="s">
        <v>519</v>
      </c>
      <c r="Y4" t="s">
        <v>511</v>
      </c>
      <c r="AA4" t="s">
        <v>607</v>
      </c>
    </row>
    <row r="5" spans="1:30" x14ac:dyDescent="0.3">
      <c r="A5">
        <v>10249</v>
      </c>
      <c r="B5" t="s">
        <v>76</v>
      </c>
      <c r="C5">
        <v>14</v>
      </c>
      <c r="D5">
        <v>6</v>
      </c>
      <c r="E5" s="3">
        <v>44017</v>
      </c>
      <c r="F5" s="31">
        <f>YEAR(Order[[#This Row],[OrderDate]])</f>
        <v>2020</v>
      </c>
      <c r="G5" s="31">
        <f>MONTH(Order[[#This Row],[OrderDate]])</f>
        <v>7</v>
      </c>
      <c r="H5" s="31">
        <f>WEEKDAY(Order[[#This Row],[OrderDate]])</f>
        <v>1</v>
      </c>
      <c r="I5" s="31" t="str">
        <f>TEXT(Order[[#This Row],[WeekNumber]],"dddd")</f>
        <v>Sunday</v>
      </c>
      <c r="J5" s="14">
        <v>20200710</v>
      </c>
      <c r="K5" t="s">
        <v>486</v>
      </c>
      <c r="L5" s="4">
        <v>209.25</v>
      </c>
      <c r="M5" s="4">
        <v>23.25</v>
      </c>
      <c r="N5" s="4">
        <v>23.25</v>
      </c>
      <c r="O5">
        <v>9</v>
      </c>
      <c r="P5" s="8">
        <v>0</v>
      </c>
      <c r="Q5" t="s">
        <v>368</v>
      </c>
      <c r="R5">
        <v>6</v>
      </c>
      <c r="S5" s="4">
        <v>19.281771520737859</v>
      </c>
      <c r="T5" t="s">
        <v>165</v>
      </c>
      <c r="U5" t="s">
        <v>254</v>
      </c>
      <c r="V5" t="s">
        <v>339</v>
      </c>
      <c r="W5" t="s">
        <v>509</v>
      </c>
      <c r="X5" t="s">
        <v>520</v>
      </c>
      <c r="Y5" t="s">
        <v>513</v>
      </c>
      <c r="AA5" s="15" t="s">
        <v>543</v>
      </c>
      <c r="AB5" s="18">
        <f>SUM(Order[Amount])</f>
        <v>51317</v>
      </c>
    </row>
    <row r="6" spans="1:30" x14ac:dyDescent="0.3">
      <c r="A6">
        <v>10249</v>
      </c>
      <c r="B6" t="s">
        <v>76</v>
      </c>
      <c r="C6">
        <v>51</v>
      </c>
      <c r="D6">
        <v>6</v>
      </c>
      <c r="E6" s="3">
        <v>44017</v>
      </c>
      <c r="F6" s="31">
        <f>YEAR(Order[[#This Row],[OrderDate]])</f>
        <v>2020</v>
      </c>
      <c r="G6" s="31">
        <f>MONTH(Order[[#This Row],[OrderDate]])</f>
        <v>7</v>
      </c>
      <c r="H6" s="31">
        <f>WEEKDAY(Order[[#This Row],[OrderDate]])</f>
        <v>1</v>
      </c>
      <c r="I6" s="31" t="str">
        <f>TEXT(Order[[#This Row],[WeekNumber]],"dddd")</f>
        <v>Sunday</v>
      </c>
      <c r="J6" s="14">
        <v>20200712</v>
      </c>
      <c r="K6" t="s">
        <v>486</v>
      </c>
      <c r="L6" s="4">
        <v>2020</v>
      </c>
      <c r="M6" s="4">
        <v>53</v>
      </c>
      <c r="N6" s="4">
        <v>53</v>
      </c>
      <c r="O6">
        <v>40</v>
      </c>
      <c r="P6" s="8">
        <v>0</v>
      </c>
      <c r="Q6" t="s">
        <v>405</v>
      </c>
      <c r="R6">
        <v>24</v>
      </c>
      <c r="S6" s="4">
        <v>18.835525116961144</v>
      </c>
      <c r="T6" t="s">
        <v>165</v>
      </c>
      <c r="U6" t="s">
        <v>254</v>
      </c>
      <c r="V6" t="s">
        <v>339</v>
      </c>
      <c r="W6" t="s">
        <v>509</v>
      </c>
      <c r="X6" t="s">
        <v>520</v>
      </c>
      <c r="Y6" t="s">
        <v>513</v>
      </c>
      <c r="AA6" s="15" t="s">
        <v>569</v>
      </c>
      <c r="AB6" s="17">
        <f>SUM(Order[Sales])</f>
        <v>1352492.9641859184</v>
      </c>
    </row>
    <row r="7" spans="1:30" ht="15" customHeight="1" x14ac:dyDescent="0.3">
      <c r="A7">
        <v>10250</v>
      </c>
      <c r="B7" t="s">
        <v>32</v>
      </c>
      <c r="C7">
        <v>41</v>
      </c>
      <c r="D7">
        <v>4</v>
      </c>
      <c r="E7" s="3">
        <v>44020</v>
      </c>
      <c r="F7" s="31">
        <f>YEAR(Order[[#This Row],[OrderDate]])</f>
        <v>2020</v>
      </c>
      <c r="G7" s="31">
        <f>MONTH(Order[[#This Row],[OrderDate]])</f>
        <v>7</v>
      </c>
      <c r="H7" s="31">
        <f>WEEKDAY(Order[[#This Row],[OrderDate]])</f>
        <v>4</v>
      </c>
      <c r="I7" s="31" t="str">
        <f>TEXT(Order[[#This Row],[WeekNumber]],"dddd")</f>
        <v>Wednesday</v>
      </c>
      <c r="J7" s="14">
        <v>20200712</v>
      </c>
      <c r="K7" t="s">
        <v>484</v>
      </c>
      <c r="L7" s="4">
        <v>96.5</v>
      </c>
      <c r="M7" s="4">
        <v>9.65</v>
      </c>
      <c r="N7" s="4">
        <v>9.65</v>
      </c>
      <c r="O7">
        <v>10</v>
      </c>
      <c r="P7" s="8">
        <v>0</v>
      </c>
      <c r="Q7" t="s">
        <v>395</v>
      </c>
      <c r="R7">
        <v>19</v>
      </c>
      <c r="S7" s="4">
        <v>6.0463867884479576</v>
      </c>
      <c r="T7" t="s">
        <v>121</v>
      </c>
      <c r="U7" t="s">
        <v>210</v>
      </c>
      <c r="V7" t="s">
        <v>298</v>
      </c>
      <c r="W7" t="s">
        <v>510</v>
      </c>
      <c r="X7" t="s">
        <v>521</v>
      </c>
      <c r="Y7" t="s">
        <v>514</v>
      </c>
    </row>
    <row r="8" spans="1:30" ht="15" customHeight="1" x14ac:dyDescent="0.3">
      <c r="A8">
        <v>10250</v>
      </c>
      <c r="B8" t="s">
        <v>32</v>
      </c>
      <c r="C8">
        <v>51</v>
      </c>
      <c r="D8">
        <v>4</v>
      </c>
      <c r="E8" s="3">
        <v>44020</v>
      </c>
      <c r="F8" s="31">
        <f>YEAR(Order[[#This Row],[OrderDate]])</f>
        <v>2020</v>
      </c>
      <c r="G8" s="31">
        <f>MONTH(Order[[#This Row],[OrderDate]])</f>
        <v>7</v>
      </c>
      <c r="H8" s="31">
        <f>WEEKDAY(Order[[#This Row],[OrderDate]])</f>
        <v>4</v>
      </c>
      <c r="I8" s="31" t="str">
        <f>TEXT(Order[[#This Row],[WeekNumber]],"dddd")</f>
        <v>Wednesday</v>
      </c>
      <c r="J8" s="14">
        <v>20200712</v>
      </c>
      <c r="K8" t="s">
        <v>484</v>
      </c>
      <c r="L8" s="4">
        <v>1576.7499889433384</v>
      </c>
      <c r="M8" s="4">
        <v>53</v>
      </c>
      <c r="N8" s="4">
        <v>45.049999684095383</v>
      </c>
      <c r="O8">
        <v>35</v>
      </c>
      <c r="P8" s="8">
        <v>0.15000000596046451</v>
      </c>
      <c r="Q8" t="s">
        <v>405</v>
      </c>
      <c r="R8">
        <v>24</v>
      </c>
      <c r="S8" s="4">
        <v>18.835525116961144</v>
      </c>
      <c r="T8" t="s">
        <v>121</v>
      </c>
      <c r="U8" t="s">
        <v>210</v>
      </c>
      <c r="V8" t="s">
        <v>298</v>
      </c>
      <c r="W8" t="s">
        <v>510</v>
      </c>
      <c r="X8" t="s">
        <v>521</v>
      </c>
      <c r="Y8" t="s">
        <v>513</v>
      </c>
      <c r="AA8" t="s">
        <v>608</v>
      </c>
    </row>
    <row r="9" spans="1:30" ht="15" customHeight="1" x14ac:dyDescent="0.3">
      <c r="A9">
        <v>10250</v>
      </c>
      <c r="B9" t="s">
        <v>32</v>
      </c>
      <c r="C9">
        <v>65</v>
      </c>
      <c r="D9">
        <v>4</v>
      </c>
      <c r="E9" s="3">
        <v>44020</v>
      </c>
      <c r="F9" s="31">
        <f>YEAR(Order[[#This Row],[OrderDate]])</f>
        <v>2020</v>
      </c>
      <c r="G9" s="31">
        <f>MONTH(Order[[#This Row],[OrderDate]])</f>
        <v>7</v>
      </c>
      <c r="H9" s="31">
        <f>WEEKDAY(Order[[#This Row],[OrderDate]])</f>
        <v>4</v>
      </c>
      <c r="I9" s="31" t="str">
        <f>TEXT(Order[[#This Row],[WeekNumber]],"dddd")</f>
        <v>Wednesday</v>
      </c>
      <c r="J9" s="14">
        <v>20200715</v>
      </c>
      <c r="K9" t="s">
        <v>484</v>
      </c>
      <c r="L9" s="4">
        <v>268.38749811798334</v>
      </c>
      <c r="M9" s="4">
        <v>21.05</v>
      </c>
      <c r="N9" s="4">
        <v>17.892499874532223</v>
      </c>
      <c r="O9">
        <v>15</v>
      </c>
      <c r="P9" s="8">
        <v>0.15000000596046451</v>
      </c>
      <c r="Q9" t="s">
        <v>419</v>
      </c>
      <c r="R9">
        <v>2</v>
      </c>
      <c r="S9" s="4">
        <v>12.356901002694999</v>
      </c>
      <c r="T9" t="s">
        <v>121</v>
      </c>
      <c r="U9" t="s">
        <v>210</v>
      </c>
      <c r="V9" t="s">
        <v>298</v>
      </c>
      <c r="W9" t="s">
        <v>510</v>
      </c>
      <c r="X9" t="s">
        <v>521</v>
      </c>
      <c r="Y9" t="s">
        <v>515</v>
      </c>
      <c r="AB9" s="15" t="s">
        <v>567</v>
      </c>
      <c r="AC9" s="15" t="s">
        <v>570</v>
      </c>
      <c r="AD9" s="15" t="s">
        <v>568</v>
      </c>
    </row>
    <row r="10" spans="1:30" ht="15" customHeight="1" x14ac:dyDescent="0.3">
      <c r="A10">
        <v>10251</v>
      </c>
      <c r="B10" t="s">
        <v>81</v>
      </c>
      <c r="C10">
        <v>22</v>
      </c>
      <c r="D10">
        <v>3</v>
      </c>
      <c r="E10" s="3">
        <v>44020</v>
      </c>
      <c r="F10" s="31">
        <f>YEAR(Order[[#This Row],[OrderDate]])</f>
        <v>2020</v>
      </c>
      <c r="G10" s="31">
        <f>MONTH(Order[[#This Row],[OrderDate]])</f>
        <v>7</v>
      </c>
      <c r="H10" s="31">
        <f>WEEKDAY(Order[[#This Row],[OrderDate]])</f>
        <v>4</v>
      </c>
      <c r="I10" s="31" t="str">
        <f>TEXT(Order[[#This Row],[WeekNumber]],"dddd")</f>
        <v>Wednesday</v>
      </c>
      <c r="J10" s="14">
        <v>20200715</v>
      </c>
      <c r="K10" t="s">
        <v>486</v>
      </c>
      <c r="L10" s="4">
        <v>119.69999990612268</v>
      </c>
      <c r="M10" s="4">
        <v>21</v>
      </c>
      <c r="N10" s="4">
        <v>19.949999984353781</v>
      </c>
      <c r="O10">
        <v>6</v>
      </c>
      <c r="P10" s="8">
        <v>5.000000074505806E-2</v>
      </c>
      <c r="Q10" t="s">
        <v>376</v>
      </c>
      <c r="R10">
        <v>9</v>
      </c>
      <c r="S10" s="4">
        <v>6.5214240951904641</v>
      </c>
      <c r="T10" t="s">
        <v>170</v>
      </c>
      <c r="U10" t="s">
        <v>259</v>
      </c>
      <c r="V10" t="s">
        <v>343</v>
      </c>
      <c r="W10" t="s">
        <v>509</v>
      </c>
      <c r="X10" t="s">
        <v>519</v>
      </c>
      <c r="Y10" t="s">
        <v>512</v>
      </c>
      <c r="AA10" s="15" t="s">
        <v>511</v>
      </c>
      <c r="AB10" s="18">
        <f>COUNTIF(Order[Category],AA10)</f>
        <v>366</v>
      </c>
      <c r="AC10" s="18">
        <f>SUMIF(Order[Category],AA10,Order[Amount])</f>
        <v>9149</v>
      </c>
      <c r="AD10" s="17">
        <f>SUMIF(Order[Category],AA10,Order[Sales])</f>
        <v>250647.5997234963</v>
      </c>
    </row>
    <row r="11" spans="1:30" ht="15" customHeight="1" x14ac:dyDescent="0.3">
      <c r="A11">
        <v>10251</v>
      </c>
      <c r="B11" t="s">
        <v>81</v>
      </c>
      <c r="C11">
        <v>57</v>
      </c>
      <c r="D11">
        <v>3</v>
      </c>
      <c r="E11" s="3">
        <v>44020</v>
      </c>
      <c r="F11" s="31">
        <f>YEAR(Order[[#This Row],[OrderDate]])</f>
        <v>2020</v>
      </c>
      <c r="G11" s="31">
        <f>MONTH(Order[[#This Row],[OrderDate]])</f>
        <v>7</v>
      </c>
      <c r="H11" s="31">
        <f>WEEKDAY(Order[[#This Row],[OrderDate]])</f>
        <v>4</v>
      </c>
      <c r="I11" s="31" t="str">
        <f>TEXT(Order[[#This Row],[WeekNumber]],"dddd")</f>
        <v>Wednesday</v>
      </c>
      <c r="J11" s="14">
        <v>20200715</v>
      </c>
      <c r="K11" t="s">
        <v>486</v>
      </c>
      <c r="L11" s="4">
        <v>277.87499978207052</v>
      </c>
      <c r="M11" s="4">
        <v>19.5</v>
      </c>
      <c r="N11" s="4">
        <v>18.524999985471368</v>
      </c>
      <c r="O11">
        <v>15</v>
      </c>
      <c r="P11" s="8">
        <v>5.000000074505806E-2</v>
      </c>
      <c r="Q11" t="s">
        <v>411</v>
      </c>
      <c r="R11">
        <v>26</v>
      </c>
      <c r="S11" s="4">
        <v>13.98469118449494</v>
      </c>
      <c r="T11" t="s">
        <v>170</v>
      </c>
      <c r="U11" t="s">
        <v>259</v>
      </c>
      <c r="V11" t="s">
        <v>343</v>
      </c>
      <c r="W11" t="s">
        <v>509</v>
      </c>
      <c r="X11" t="s">
        <v>519</v>
      </c>
      <c r="Y11" t="s">
        <v>512</v>
      </c>
      <c r="AA11" s="15" t="s">
        <v>517</v>
      </c>
      <c r="AB11" s="18">
        <f>COUNTIF(Order[Category],AA11)</f>
        <v>404</v>
      </c>
      <c r="AC11" s="18">
        <f>SUMIF(Order[Category],AA11,Order[Amount])</f>
        <v>9532</v>
      </c>
      <c r="AD11" s="17">
        <f>SUMIF(Order[Category],AA11,Order[Sales])</f>
        <v>288094.6497149858</v>
      </c>
    </row>
    <row r="12" spans="1:30" ht="15" customHeight="1" x14ac:dyDescent="0.3">
      <c r="A12">
        <v>10251</v>
      </c>
      <c r="B12" t="s">
        <v>81</v>
      </c>
      <c r="C12">
        <v>65</v>
      </c>
      <c r="D12">
        <v>3</v>
      </c>
      <c r="E12" s="3">
        <v>44020</v>
      </c>
      <c r="F12" s="31">
        <f>YEAR(Order[[#This Row],[OrderDate]])</f>
        <v>2020</v>
      </c>
      <c r="G12" s="31">
        <f>MONTH(Order[[#This Row],[OrderDate]])</f>
        <v>7</v>
      </c>
      <c r="H12" s="31">
        <f>WEEKDAY(Order[[#This Row],[OrderDate]])</f>
        <v>4</v>
      </c>
      <c r="I12" s="31" t="str">
        <f>TEXT(Order[[#This Row],[WeekNumber]],"dddd")</f>
        <v>Wednesday</v>
      </c>
      <c r="J12" s="14">
        <v>20200711</v>
      </c>
      <c r="K12" t="s">
        <v>486</v>
      </c>
      <c r="L12" s="4">
        <v>421</v>
      </c>
      <c r="M12" s="4">
        <v>21.05</v>
      </c>
      <c r="N12" s="4">
        <v>21.05</v>
      </c>
      <c r="O12">
        <v>20</v>
      </c>
      <c r="P12" s="8">
        <v>0</v>
      </c>
      <c r="Q12" t="s">
        <v>419</v>
      </c>
      <c r="R12">
        <v>2</v>
      </c>
      <c r="S12" s="4">
        <v>12.356901002694999</v>
      </c>
      <c r="T12" t="s">
        <v>170</v>
      </c>
      <c r="U12" t="s">
        <v>259</v>
      </c>
      <c r="V12" t="s">
        <v>343</v>
      </c>
      <c r="W12" t="s">
        <v>509</v>
      </c>
      <c r="X12" t="s">
        <v>519</v>
      </c>
      <c r="Y12" t="s">
        <v>515</v>
      </c>
      <c r="AA12" s="15" t="s">
        <v>513</v>
      </c>
      <c r="AB12" s="18">
        <f>COUNTIF(Order[Category],AA12)</f>
        <v>136</v>
      </c>
      <c r="AC12" s="18">
        <f>SUMIF(Order[Category],AA12,Order[Amount])</f>
        <v>2990</v>
      </c>
      <c r="AD12" s="17">
        <f>SUMIF(Order[Category],AA12,Order[Sales])</f>
        <v>105545.70490831125</v>
      </c>
    </row>
    <row r="13" spans="1:30" ht="15" customHeight="1" x14ac:dyDescent="0.3">
      <c r="A13">
        <v>10252</v>
      </c>
      <c r="B13" t="s">
        <v>73</v>
      </c>
      <c r="C13">
        <v>20</v>
      </c>
      <c r="D13">
        <v>4</v>
      </c>
      <c r="E13" s="3">
        <v>44021</v>
      </c>
      <c r="F13" s="31">
        <f>YEAR(Order[[#This Row],[OrderDate]])</f>
        <v>2020</v>
      </c>
      <c r="G13" s="31">
        <f>MONTH(Order[[#This Row],[OrderDate]])</f>
        <v>7</v>
      </c>
      <c r="H13" s="31">
        <f>WEEKDAY(Order[[#This Row],[OrderDate]])</f>
        <v>5</v>
      </c>
      <c r="I13" s="31" t="str">
        <f>TEXT(Order[[#This Row],[WeekNumber]],"dddd")</f>
        <v>Thursday</v>
      </c>
      <c r="J13" s="14">
        <v>20200711</v>
      </c>
      <c r="K13" t="s">
        <v>484</v>
      </c>
      <c r="L13" s="4">
        <v>3077.9999975860119</v>
      </c>
      <c r="M13" s="4">
        <v>81</v>
      </c>
      <c r="N13" s="4">
        <v>76.949999939650297</v>
      </c>
      <c r="O13">
        <v>40</v>
      </c>
      <c r="P13" s="8">
        <v>5.000000074505806E-2</v>
      </c>
      <c r="Q13" t="s">
        <v>374</v>
      </c>
      <c r="R13">
        <v>8</v>
      </c>
      <c r="S13" s="4">
        <v>57.815472307491099</v>
      </c>
      <c r="T13" t="s">
        <v>162</v>
      </c>
      <c r="U13" t="s">
        <v>251</v>
      </c>
      <c r="V13" t="s">
        <v>336</v>
      </c>
      <c r="W13" t="s">
        <v>509</v>
      </c>
      <c r="X13" t="s">
        <v>522</v>
      </c>
      <c r="Y13" t="s">
        <v>516</v>
      </c>
    </row>
    <row r="14" spans="1:30" ht="15" customHeight="1" x14ac:dyDescent="0.3">
      <c r="A14">
        <v>10252</v>
      </c>
      <c r="B14" t="s">
        <v>73</v>
      </c>
      <c r="C14">
        <v>33</v>
      </c>
      <c r="D14">
        <v>4</v>
      </c>
      <c r="E14" s="3">
        <v>44021</v>
      </c>
      <c r="F14" s="31">
        <f>YEAR(Order[[#This Row],[OrderDate]])</f>
        <v>2020</v>
      </c>
      <c r="G14" s="31">
        <f>MONTH(Order[[#This Row],[OrderDate]])</f>
        <v>7</v>
      </c>
      <c r="H14" s="31">
        <f>WEEKDAY(Order[[#This Row],[OrderDate]])</f>
        <v>5</v>
      </c>
      <c r="I14" s="31" t="str">
        <f>TEXT(Order[[#This Row],[WeekNumber]],"dddd")</f>
        <v>Thursday</v>
      </c>
      <c r="J14" s="14">
        <v>20200711</v>
      </c>
      <c r="K14" t="s">
        <v>484</v>
      </c>
      <c r="L14" s="4">
        <v>59.374999953433871</v>
      </c>
      <c r="M14" s="4">
        <v>2.5</v>
      </c>
      <c r="N14" s="4">
        <v>2.3749999981373549</v>
      </c>
      <c r="O14">
        <v>25</v>
      </c>
      <c r="P14" s="8">
        <v>5.000000074505806E-2</v>
      </c>
      <c r="Q14" t="s">
        <v>387</v>
      </c>
      <c r="R14">
        <v>15</v>
      </c>
      <c r="S14" s="4">
        <v>1.3985746153494198</v>
      </c>
      <c r="T14" t="s">
        <v>162</v>
      </c>
      <c r="U14" t="s">
        <v>251</v>
      </c>
      <c r="V14" t="s">
        <v>336</v>
      </c>
      <c r="W14" t="s">
        <v>509</v>
      </c>
      <c r="X14" t="s">
        <v>522</v>
      </c>
      <c r="Y14" t="s">
        <v>511</v>
      </c>
    </row>
    <row r="15" spans="1:30" ht="15" customHeight="1" x14ac:dyDescent="0.3">
      <c r="A15">
        <v>10252</v>
      </c>
      <c r="B15" t="s">
        <v>73</v>
      </c>
      <c r="C15">
        <v>60</v>
      </c>
      <c r="D15">
        <v>4</v>
      </c>
      <c r="E15" s="3">
        <v>44021</v>
      </c>
      <c r="F15" s="31">
        <f>YEAR(Order[[#This Row],[OrderDate]])</f>
        <v>2020</v>
      </c>
      <c r="G15" s="31">
        <f>MONTH(Order[[#This Row],[OrderDate]])</f>
        <v>7</v>
      </c>
      <c r="H15" s="31">
        <f>WEEKDAY(Order[[#This Row],[OrderDate]])</f>
        <v>5</v>
      </c>
      <c r="I15" s="31" t="str">
        <f>TEXT(Order[[#This Row],[WeekNumber]],"dddd")</f>
        <v>Thursday</v>
      </c>
      <c r="J15" s="14">
        <v>20200716</v>
      </c>
      <c r="K15" t="s">
        <v>484</v>
      </c>
      <c r="L15" s="4">
        <v>1360</v>
      </c>
      <c r="M15" s="4">
        <v>34</v>
      </c>
      <c r="N15" s="4">
        <v>34</v>
      </c>
      <c r="O15">
        <v>40</v>
      </c>
      <c r="P15" s="8">
        <v>0</v>
      </c>
      <c r="Q15" t="s">
        <v>414</v>
      </c>
      <c r="R15">
        <v>28</v>
      </c>
      <c r="S15" s="4">
        <v>17.186056815854748</v>
      </c>
      <c r="T15" t="s">
        <v>162</v>
      </c>
      <c r="U15" t="s">
        <v>251</v>
      </c>
      <c r="V15" t="s">
        <v>336</v>
      </c>
      <c r="W15" t="s">
        <v>509</v>
      </c>
      <c r="X15" t="s">
        <v>522</v>
      </c>
      <c r="Y15" t="s">
        <v>511</v>
      </c>
      <c r="AA15" s="15" t="s">
        <v>567</v>
      </c>
      <c r="AB15" s="16"/>
    </row>
    <row r="16" spans="1:30" ht="15" customHeight="1" x14ac:dyDescent="0.3">
      <c r="A16">
        <v>10253</v>
      </c>
      <c r="B16" t="s">
        <v>32</v>
      </c>
      <c r="C16">
        <v>31</v>
      </c>
      <c r="D16">
        <v>3</v>
      </c>
      <c r="E16" s="3">
        <v>44022</v>
      </c>
      <c r="F16" s="31">
        <f>YEAR(Order[[#This Row],[OrderDate]])</f>
        <v>2020</v>
      </c>
      <c r="G16" s="31">
        <f>MONTH(Order[[#This Row],[OrderDate]])</f>
        <v>7</v>
      </c>
      <c r="H16" s="31">
        <f>WEEKDAY(Order[[#This Row],[OrderDate]])</f>
        <v>6</v>
      </c>
      <c r="I16" s="31" t="str">
        <f>TEXT(Order[[#This Row],[WeekNumber]],"dddd")</f>
        <v>Friday</v>
      </c>
      <c r="J16" s="14">
        <v>20200716</v>
      </c>
      <c r="K16" t="s">
        <v>484</v>
      </c>
      <c r="L16" s="4">
        <v>250</v>
      </c>
      <c r="M16" s="4">
        <v>12.5</v>
      </c>
      <c r="N16" s="4">
        <v>12.5</v>
      </c>
      <c r="O16">
        <v>20</v>
      </c>
      <c r="P16" s="8">
        <v>0</v>
      </c>
      <c r="Q16" t="s">
        <v>385</v>
      </c>
      <c r="R16">
        <v>14</v>
      </c>
      <c r="S16" s="4">
        <v>8.9210025428745876</v>
      </c>
      <c r="T16" t="s">
        <v>121</v>
      </c>
      <c r="U16" t="s">
        <v>210</v>
      </c>
      <c r="V16" t="s">
        <v>298</v>
      </c>
      <c r="W16" t="s">
        <v>510</v>
      </c>
      <c r="X16" t="s">
        <v>521</v>
      </c>
      <c r="Y16" t="s">
        <v>511</v>
      </c>
    </row>
    <row r="17" spans="1:33" ht="15" customHeight="1" x14ac:dyDescent="0.3">
      <c r="A17">
        <v>10253</v>
      </c>
      <c r="B17" t="s">
        <v>32</v>
      </c>
      <c r="C17">
        <v>39</v>
      </c>
      <c r="D17">
        <v>3</v>
      </c>
      <c r="E17" s="3">
        <v>44022</v>
      </c>
      <c r="F17" s="31">
        <f>YEAR(Order[[#This Row],[OrderDate]])</f>
        <v>2020</v>
      </c>
      <c r="G17" s="31">
        <f>MONTH(Order[[#This Row],[OrderDate]])</f>
        <v>7</v>
      </c>
      <c r="H17" s="31">
        <f>WEEKDAY(Order[[#This Row],[OrderDate]])</f>
        <v>6</v>
      </c>
      <c r="I17" s="31" t="str">
        <f>TEXT(Order[[#This Row],[WeekNumber]],"dddd")</f>
        <v>Friday</v>
      </c>
      <c r="J17" s="14">
        <v>20200716</v>
      </c>
      <c r="K17" t="s">
        <v>484</v>
      </c>
      <c r="L17" s="4">
        <v>756</v>
      </c>
      <c r="M17" s="4">
        <v>18</v>
      </c>
      <c r="N17" s="4">
        <v>18</v>
      </c>
      <c r="O17">
        <v>42</v>
      </c>
      <c r="P17" s="8">
        <v>0</v>
      </c>
      <c r="Q17" t="s">
        <v>393</v>
      </c>
      <c r="R17">
        <v>18</v>
      </c>
      <c r="S17" s="4">
        <v>13.522215154598831</v>
      </c>
      <c r="T17" t="s">
        <v>121</v>
      </c>
      <c r="U17" t="s">
        <v>210</v>
      </c>
      <c r="V17" t="s">
        <v>298</v>
      </c>
      <c r="W17" t="s">
        <v>510</v>
      </c>
      <c r="X17" t="s">
        <v>521</v>
      </c>
      <c r="Y17" t="s">
        <v>517</v>
      </c>
      <c r="AA17" t="s">
        <v>609</v>
      </c>
    </row>
    <row r="18" spans="1:33" ht="15" customHeight="1" x14ac:dyDescent="0.3">
      <c r="A18">
        <v>10253</v>
      </c>
      <c r="B18" t="s">
        <v>32</v>
      </c>
      <c r="C18">
        <v>49</v>
      </c>
      <c r="D18">
        <v>3</v>
      </c>
      <c r="E18" s="3">
        <v>44022</v>
      </c>
      <c r="F18" s="31">
        <f>YEAR(Order[[#This Row],[OrderDate]])</f>
        <v>2020</v>
      </c>
      <c r="G18" s="31">
        <f>MONTH(Order[[#This Row],[OrderDate]])</f>
        <v>7</v>
      </c>
      <c r="H18" s="31">
        <f>WEEKDAY(Order[[#This Row],[OrderDate]])</f>
        <v>6</v>
      </c>
      <c r="I18" s="31" t="str">
        <f>TEXT(Order[[#This Row],[WeekNumber]],"dddd")</f>
        <v>Friday</v>
      </c>
      <c r="J18" s="14">
        <v>20200723</v>
      </c>
      <c r="K18" t="s">
        <v>484</v>
      </c>
      <c r="L18" s="4">
        <v>800</v>
      </c>
      <c r="M18" s="4">
        <v>20</v>
      </c>
      <c r="N18" s="4">
        <v>20</v>
      </c>
      <c r="O18">
        <v>40</v>
      </c>
      <c r="P18" s="8">
        <v>0</v>
      </c>
      <c r="Q18" t="s">
        <v>403</v>
      </c>
      <c r="R18">
        <v>23</v>
      </c>
      <c r="S18" s="4">
        <v>12.545683485741497</v>
      </c>
      <c r="T18" t="s">
        <v>121</v>
      </c>
      <c r="U18" t="s">
        <v>210</v>
      </c>
      <c r="V18" t="s">
        <v>298</v>
      </c>
      <c r="W18" t="s">
        <v>510</v>
      </c>
      <c r="X18" t="s">
        <v>521</v>
      </c>
      <c r="Y18" t="s">
        <v>516</v>
      </c>
      <c r="AB18" s="15" t="s">
        <v>570</v>
      </c>
      <c r="AC18" s="15" t="s">
        <v>568</v>
      </c>
    </row>
    <row r="19" spans="1:33" ht="15" customHeight="1" x14ac:dyDescent="0.3">
      <c r="A19">
        <v>10254</v>
      </c>
      <c r="B19" t="s">
        <v>13</v>
      </c>
      <c r="C19">
        <v>24</v>
      </c>
      <c r="D19">
        <v>5</v>
      </c>
      <c r="E19" s="3">
        <v>44023</v>
      </c>
      <c r="F19" s="31">
        <f>YEAR(Order[[#This Row],[OrderDate]])</f>
        <v>2020</v>
      </c>
      <c r="G19" s="31">
        <f>MONTH(Order[[#This Row],[OrderDate]])</f>
        <v>7</v>
      </c>
      <c r="H19" s="31">
        <f>WEEKDAY(Order[[#This Row],[OrderDate]])</f>
        <v>7</v>
      </c>
      <c r="I19" s="31" t="str">
        <f>TEXT(Order[[#This Row],[WeekNumber]],"dddd")</f>
        <v>Saturday</v>
      </c>
      <c r="J19" s="14">
        <v>20200723</v>
      </c>
      <c r="K19" t="s">
        <v>484</v>
      </c>
      <c r="L19" s="4">
        <v>57.374999597668648</v>
      </c>
      <c r="M19" s="4">
        <v>4.5</v>
      </c>
      <c r="N19" s="4">
        <v>3.8249999731779099</v>
      </c>
      <c r="O19">
        <v>15</v>
      </c>
      <c r="P19" s="8">
        <v>0.15000000596046451</v>
      </c>
      <c r="Q19" t="s">
        <v>378</v>
      </c>
      <c r="R19">
        <v>10</v>
      </c>
      <c r="S19" s="4">
        <v>2.1230577042655105</v>
      </c>
      <c r="T19" t="s">
        <v>102</v>
      </c>
      <c r="U19" t="s">
        <v>191</v>
      </c>
      <c r="V19" t="s">
        <v>280</v>
      </c>
      <c r="W19" t="s">
        <v>509</v>
      </c>
      <c r="X19" t="s">
        <v>523</v>
      </c>
      <c r="Y19" t="s">
        <v>517</v>
      </c>
      <c r="AA19" s="15" t="s">
        <v>544</v>
      </c>
      <c r="AB19" s="16">
        <f>MIN(Order[Amount])</f>
        <v>1</v>
      </c>
      <c r="AC19" s="17">
        <f>MIN(Order[Sales])</f>
        <v>6</v>
      </c>
    </row>
    <row r="20" spans="1:33" ht="15" customHeight="1" x14ac:dyDescent="0.3">
      <c r="A20">
        <v>10254</v>
      </c>
      <c r="B20" t="s">
        <v>13</v>
      </c>
      <c r="C20">
        <v>55</v>
      </c>
      <c r="D20">
        <v>5</v>
      </c>
      <c r="E20" s="3">
        <v>44023</v>
      </c>
      <c r="F20" s="31">
        <f>YEAR(Order[[#This Row],[OrderDate]])</f>
        <v>2020</v>
      </c>
      <c r="G20" s="31">
        <f>MONTH(Order[[#This Row],[OrderDate]])</f>
        <v>7</v>
      </c>
      <c r="H20" s="31">
        <f>WEEKDAY(Order[[#This Row],[OrderDate]])</f>
        <v>7</v>
      </c>
      <c r="I20" s="31" t="str">
        <f>TEXT(Order[[#This Row],[WeekNumber]],"dddd")</f>
        <v>Saturday</v>
      </c>
      <c r="J20" s="14">
        <v>20200723</v>
      </c>
      <c r="K20" t="s">
        <v>484</v>
      </c>
      <c r="L20" s="4">
        <v>428.3999969959259</v>
      </c>
      <c r="M20" s="4">
        <v>24</v>
      </c>
      <c r="N20" s="4">
        <v>20.399999856948853</v>
      </c>
      <c r="O20">
        <v>21</v>
      </c>
      <c r="P20" s="8">
        <v>0.15000000596046451</v>
      </c>
      <c r="Q20" t="s">
        <v>409</v>
      </c>
      <c r="R20">
        <v>25</v>
      </c>
      <c r="S20" s="4">
        <v>18.144678468561601</v>
      </c>
      <c r="T20" t="s">
        <v>102</v>
      </c>
      <c r="U20" t="s">
        <v>191</v>
      </c>
      <c r="V20" t="s">
        <v>280</v>
      </c>
      <c r="W20" t="s">
        <v>509</v>
      </c>
      <c r="X20" t="s">
        <v>523</v>
      </c>
      <c r="Y20" t="s">
        <v>518</v>
      </c>
      <c r="AA20" s="15" t="s">
        <v>545</v>
      </c>
      <c r="AB20" s="16">
        <f>MAX(Order[Amount])</f>
        <v>130</v>
      </c>
      <c r="AC20" s="17">
        <f>MAX(Order[Sales])</f>
        <v>15810</v>
      </c>
    </row>
    <row r="21" spans="1:33" ht="15" customHeight="1" x14ac:dyDescent="0.3">
      <c r="A21">
        <v>10254</v>
      </c>
      <c r="B21" t="s">
        <v>13</v>
      </c>
      <c r="C21">
        <v>74</v>
      </c>
      <c r="D21">
        <v>5</v>
      </c>
      <c r="E21" s="3">
        <v>44023</v>
      </c>
      <c r="F21" s="31">
        <f>YEAR(Order[[#This Row],[OrderDate]])</f>
        <v>2020</v>
      </c>
      <c r="G21" s="31">
        <f>MONTH(Order[[#This Row],[OrderDate]])</f>
        <v>7</v>
      </c>
      <c r="H21" s="31">
        <f>WEEKDAY(Order[[#This Row],[OrderDate]])</f>
        <v>7</v>
      </c>
      <c r="I21" s="31" t="str">
        <f>TEXT(Order[[#This Row],[WeekNumber]],"dddd")</f>
        <v>Saturday</v>
      </c>
      <c r="J21" s="14">
        <v>20200715</v>
      </c>
      <c r="K21" t="s">
        <v>484</v>
      </c>
      <c r="L21" s="4">
        <v>210</v>
      </c>
      <c r="M21" s="4">
        <v>10</v>
      </c>
      <c r="N21" s="4">
        <v>10</v>
      </c>
      <c r="O21">
        <v>21</v>
      </c>
      <c r="P21" s="8">
        <v>0</v>
      </c>
      <c r="Q21" t="s">
        <v>428</v>
      </c>
      <c r="R21">
        <v>4</v>
      </c>
      <c r="S21" s="4">
        <v>5.405016256844287</v>
      </c>
      <c r="T21" t="s">
        <v>102</v>
      </c>
      <c r="U21" t="s">
        <v>191</v>
      </c>
      <c r="V21" t="s">
        <v>280</v>
      </c>
      <c r="W21" t="s">
        <v>509</v>
      </c>
      <c r="X21" t="s">
        <v>523</v>
      </c>
      <c r="Y21" t="s">
        <v>513</v>
      </c>
      <c r="AA21" s="15" t="s">
        <v>546</v>
      </c>
      <c r="AB21" s="19">
        <f>AVERAGE(Order[Amount])</f>
        <v>23.812993039443157</v>
      </c>
      <c r="AC21" s="17">
        <f>AVERAGE(Order[Sales])</f>
        <v>627.60694393778124</v>
      </c>
    </row>
    <row r="22" spans="1:33" ht="15" customHeight="1" x14ac:dyDescent="0.3">
      <c r="A22">
        <v>10255</v>
      </c>
      <c r="B22" t="s">
        <v>65</v>
      </c>
      <c r="C22">
        <v>2</v>
      </c>
      <c r="D22">
        <v>9</v>
      </c>
      <c r="E22" s="3">
        <v>44024</v>
      </c>
      <c r="F22" s="31">
        <f>YEAR(Order[[#This Row],[OrderDate]])</f>
        <v>2020</v>
      </c>
      <c r="G22" s="31">
        <f>MONTH(Order[[#This Row],[OrderDate]])</f>
        <v>7</v>
      </c>
      <c r="H22" s="31">
        <f>WEEKDAY(Order[[#This Row],[OrderDate]])</f>
        <v>1</v>
      </c>
      <c r="I22" s="31" t="str">
        <f>TEXT(Order[[#This Row],[WeekNumber]],"dddd")</f>
        <v>Sunday</v>
      </c>
      <c r="J22" s="14">
        <v>20200715</v>
      </c>
      <c r="K22" t="s">
        <v>485</v>
      </c>
      <c r="L22" s="4">
        <v>380</v>
      </c>
      <c r="M22" s="4">
        <v>19</v>
      </c>
      <c r="N22" s="4">
        <v>19</v>
      </c>
      <c r="O22">
        <v>20</v>
      </c>
      <c r="P22" s="8">
        <v>0</v>
      </c>
      <c r="Q22" t="s">
        <v>356</v>
      </c>
      <c r="R22">
        <v>1</v>
      </c>
      <c r="S22" s="4">
        <v>9.9064127385757743</v>
      </c>
      <c r="T22" t="s">
        <v>154</v>
      </c>
      <c r="U22" t="s">
        <v>243</v>
      </c>
      <c r="V22" t="s">
        <v>328</v>
      </c>
      <c r="W22" t="s">
        <v>509</v>
      </c>
      <c r="X22" t="s">
        <v>523</v>
      </c>
      <c r="Y22" t="s">
        <v>517</v>
      </c>
    </row>
    <row r="23" spans="1:33" ht="15" customHeight="1" x14ac:dyDescent="0.3">
      <c r="A23">
        <v>10255</v>
      </c>
      <c r="B23" t="s">
        <v>65</v>
      </c>
      <c r="C23">
        <v>16</v>
      </c>
      <c r="D23">
        <v>9</v>
      </c>
      <c r="E23" s="3">
        <v>44024</v>
      </c>
      <c r="F23" s="31">
        <f>YEAR(Order[[#This Row],[OrderDate]])</f>
        <v>2020</v>
      </c>
      <c r="G23" s="31">
        <f>MONTH(Order[[#This Row],[OrderDate]])</f>
        <v>7</v>
      </c>
      <c r="H23" s="31">
        <f>WEEKDAY(Order[[#This Row],[OrderDate]])</f>
        <v>1</v>
      </c>
      <c r="I23" s="31" t="str">
        <f>TEXT(Order[[#This Row],[WeekNumber]],"dddd")</f>
        <v>Sunday</v>
      </c>
      <c r="J23" s="14">
        <v>20200715</v>
      </c>
      <c r="K23" t="s">
        <v>485</v>
      </c>
      <c r="L23" s="4">
        <v>610.75</v>
      </c>
      <c r="M23" s="4">
        <v>17.45</v>
      </c>
      <c r="N23" s="4">
        <v>17.45</v>
      </c>
      <c r="O23">
        <v>35</v>
      </c>
      <c r="P23" s="8">
        <v>0</v>
      </c>
      <c r="Q23" t="s">
        <v>370</v>
      </c>
      <c r="R23">
        <v>7</v>
      </c>
      <c r="S23" s="4">
        <v>12.75283918323947</v>
      </c>
      <c r="T23" t="s">
        <v>154</v>
      </c>
      <c r="U23" t="s">
        <v>243</v>
      </c>
      <c r="V23" t="s">
        <v>328</v>
      </c>
      <c r="W23" t="s">
        <v>509</v>
      </c>
      <c r="X23" t="s">
        <v>523</v>
      </c>
      <c r="Y23" t="s">
        <v>516</v>
      </c>
      <c r="AB23" s="15" t="s">
        <v>512</v>
      </c>
      <c r="AC23" s="15" t="s">
        <v>518</v>
      </c>
      <c r="AD23" s="15" t="s">
        <v>514</v>
      </c>
      <c r="AF23" s="15" t="s">
        <v>554</v>
      </c>
    </row>
    <row r="24" spans="1:33" ht="15" customHeight="1" x14ac:dyDescent="0.3">
      <c r="A24">
        <v>10255</v>
      </c>
      <c r="B24" t="s">
        <v>65</v>
      </c>
      <c r="C24">
        <v>36</v>
      </c>
      <c r="D24">
        <v>9</v>
      </c>
      <c r="E24" s="3">
        <v>44024</v>
      </c>
      <c r="F24" s="31">
        <f>YEAR(Order[[#This Row],[OrderDate]])</f>
        <v>2020</v>
      </c>
      <c r="G24" s="31">
        <f>MONTH(Order[[#This Row],[OrderDate]])</f>
        <v>7</v>
      </c>
      <c r="H24" s="31">
        <f>WEEKDAY(Order[[#This Row],[OrderDate]])</f>
        <v>1</v>
      </c>
      <c r="I24" s="31" t="str">
        <f>TEXT(Order[[#This Row],[WeekNumber]],"dddd")</f>
        <v>Sunday</v>
      </c>
      <c r="J24" s="14">
        <v>20200715</v>
      </c>
      <c r="K24" t="s">
        <v>485</v>
      </c>
      <c r="L24" s="4">
        <v>475</v>
      </c>
      <c r="M24" s="4">
        <v>19</v>
      </c>
      <c r="N24" s="4">
        <v>19</v>
      </c>
      <c r="O24">
        <v>25</v>
      </c>
      <c r="P24" s="8">
        <v>0</v>
      </c>
      <c r="Q24" t="s">
        <v>390</v>
      </c>
      <c r="R24">
        <v>17</v>
      </c>
      <c r="S24" s="4">
        <v>14.515505674132482</v>
      </c>
      <c r="T24" t="s">
        <v>154</v>
      </c>
      <c r="U24" t="s">
        <v>243</v>
      </c>
      <c r="V24" t="s">
        <v>328</v>
      </c>
      <c r="W24" t="s">
        <v>509</v>
      </c>
      <c r="X24" t="s">
        <v>523</v>
      </c>
      <c r="Y24" t="s">
        <v>514</v>
      </c>
      <c r="AA24" s="15" t="s">
        <v>571</v>
      </c>
      <c r="AB24" s="19">
        <f>AVERAGEIF(Order[Category],AB23,Order[Amount])</f>
        <v>23.275510204081634</v>
      </c>
      <c r="AC24" s="19">
        <f>AVERAGEIF(Order[Category],AC23,Order[Amount])</f>
        <v>24.271676300578033</v>
      </c>
      <c r="AD24" s="19">
        <f>AVERAGEIF(Order[Category],AD23,Order[Amount])</f>
        <v>23.275757575757577</v>
      </c>
      <c r="AF24" s="28">
        <f t="array" ref="AF24">SUM(Order[SellingPrice]*Order[Amount])</f>
        <v>1353702.9641859184</v>
      </c>
      <c r="AG24" t="s">
        <v>555</v>
      </c>
    </row>
    <row r="25" spans="1:33" ht="15" customHeight="1" x14ac:dyDescent="0.3">
      <c r="A25">
        <v>10255</v>
      </c>
      <c r="B25" t="s">
        <v>65</v>
      </c>
      <c r="C25">
        <v>59</v>
      </c>
      <c r="D25">
        <v>9</v>
      </c>
      <c r="E25" s="3">
        <v>44024</v>
      </c>
      <c r="F25" s="31">
        <f>YEAR(Order[[#This Row],[OrderDate]])</f>
        <v>2020</v>
      </c>
      <c r="G25" s="31">
        <f>MONTH(Order[[#This Row],[OrderDate]])</f>
        <v>7</v>
      </c>
      <c r="H25" s="31">
        <f>WEEKDAY(Order[[#This Row],[OrderDate]])</f>
        <v>1</v>
      </c>
      <c r="I25" s="31" t="str">
        <f>TEXT(Order[[#This Row],[WeekNumber]],"dddd")</f>
        <v>Sunday</v>
      </c>
      <c r="J25" s="14">
        <v>20200717</v>
      </c>
      <c r="K25" t="s">
        <v>485</v>
      </c>
      <c r="L25" s="4">
        <v>1650</v>
      </c>
      <c r="M25" s="4">
        <v>55</v>
      </c>
      <c r="N25" s="4">
        <v>55</v>
      </c>
      <c r="O25">
        <v>30</v>
      </c>
      <c r="P25" s="8">
        <v>0</v>
      </c>
      <c r="Q25" t="s">
        <v>413</v>
      </c>
      <c r="R25">
        <v>28</v>
      </c>
      <c r="S25" s="4">
        <v>29.299646906924384</v>
      </c>
      <c r="T25" t="s">
        <v>154</v>
      </c>
      <c r="U25" t="s">
        <v>243</v>
      </c>
      <c r="V25" t="s">
        <v>328</v>
      </c>
      <c r="W25" t="s">
        <v>509</v>
      </c>
      <c r="X25" t="s">
        <v>523</v>
      </c>
      <c r="Y25" t="s">
        <v>511</v>
      </c>
      <c r="AA25" s="15" t="s">
        <v>572</v>
      </c>
      <c r="AB25" s="17">
        <f>AVERAGEIF(Order[Category],AB23,Order[Sales])</f>
        <v>518.6068491078438</v>
      </c>
      <c r="AC25" s="17">
        <f>AVERAGEIF(Order[Category],AC23,Order[Sales])</f>
        <v>1009.3788923637718</v>
      </c>
      <c r="AD25" s="17">
        <f>AVERAGEIF(Order[Category],AD23,Order[Sales])</f>
        <v>419.33123283912727</v>
      </c>
    </row>
    <row r="26" spans="1:33" ht="15" customHeight="1" x14ac:dyDescent="0.3">
      <c r="A26">
        <v>10256</v>
      </c>
      <c r="B26" t="s">
        <v>85</v>
      </c>
      <c r="C26">
        <v>53</v>
      </c>
      <c r="D26">
        <v>3</v>
      </c>
      <c r="E26" s="3">
        <v>44027</v>
      </c>
      <c r="F26" s="31">
        <f>YEAR(Order[[#This Row],[OrderDate]])</f>
        <v>2020</v>
      </c>
      <c r="G26" s="31">
        <f>MONTH(Order[[#This Row],[OrderDate]])</f>
        <v>7</v>
      </c>
      <c r="H26" s="31">
        <f>WEEKDAY(Order[[#This Row],[OrderDate]])</f>
        <v>4</v>
      </c>
      <c r="I26" s="31" t="str">
        <f>TEXT(Order[[#This Row],[WeekNumber]],"dddd")</f>
        <v>Wednesday</v>
      </c>
      <c r="J26" s="14">
        <v>20200717</v>
      </c>
      <c r="K26" t="s">
        <v>484</v>
      </c>
      <c r="L26" s="4">
        <v>491.99999999999994</v>
      </c>
      <c r="M26" s="4">
        <v>32.799999999999997</v>
      </c>
      <c r="N26" s="4">
        <v>32.799999999999997</v>
      </c>
      <c r="O26">
        <v>15</v>
      </c>
      <c r="P26" s="8">
        <v>0</v>
      </c>
      <c r="Q26" t="s">
        <v>407</v>
      </c>
      <c r="R26">
        <v>24</v>
      </c>
      <c r="S26" s="4">
        <v>11.283141843590998</v>
      </c>
      <c r="T26" t="s">
        <v>174</v>
      </c>
      <c r="U26" t="s">
        <v>263</v>
      </c>
      <c r="V26" t="s">
        <v>347</v>
      </c>
      <c r="W26" t="s">
        <v>510</v>
      </c>
      <c r="X26" t="s">
        <v>521</v>
      </c>
      <c r="Y26" t="s">
        <v>518</v>
      </c>
      <c r="AA26" s="15" t="s">
        <v>548</v>
      </c>
      <c r="AB26" s="16">
        <f t="array" ref="AB26">MIN(IF(Order[Category]=$AB$23,Order[Sales]))</f>
        <v>14</v>
      </c>
      <c r="AC26" s="16">
        <f>MIN(IF(Order[Category]=$AC$23,Order[Sales]))</f>
        <v>6</v>
      </c>
      <c r="AD26" s="16">
        <f t="array" ref="AD26">MIN(IF(Order[Category]=$AD$23,Order[Sales]))</f>
        <v>6</v>
      </c>
    </row>
    <row r="27" spans="1:33" ht="15" customHeight="1" x14ac:dyDescent="0.3">
      <c r="A27">
        <v>10256</v>
      </c>
      <c r="B27" t="s">
        <v>85</v>
      </c>
      <c r="C27">
        <v>77</v>
      </c>
      <c r="D27">
        <v>3</v>
      </c>
      <c r="E27" s="3">
        <v>44027</v>
      </c>
      <c r="F27" s="31">
        <f>YEAR(Order[[#This Row],[OrderDate]])</f>
        <v>2020</v>
      </c>
      <c r="G27" s="31">
        <f>MONTH(Order[[#This Row],[OrderDate]])</f>
        <v>7</v>
      </c>
      <c r="H27" s="31">
        <f>WEEKDAY(Order[[#This Row],[OrderDate]])</f>
        <v>4</v>
      </c>
      <c r="I27" s="31" t="str">
        <f>TEXT(Order[[#This Row],[WeekNumber]],"dddd")</f>
        <v>Wednesday</v>
      </c>
      <c r="J27" s="14">
        <v>20200722</v>
      </c>
      <c r="K27" t="s">
        <v>484</v>
      </c>
      <c r="L27" s="4">
        <v>156</v>
      </c>
      <c r="M27" s="4">
        <v>13</v>
      </c>
      <c r="N27" s="4">
        <v>13</v>
      </c>
      <c r="O27">
        <v>12</v>
      </c>
      <c r="P27" s="8">
        <v>0</v>
      </c>
      <c r="Q27" t="s">
        <v>431</v>
      </c>
      <c r="R27">
        <v>12</v>
      </c>
      <c r="S27" s="4">
        <v>9.7871799999999993</v>
      </c>
      <c r="T27" t="s">
        <v>174</v>
      </c>
      <c r="U27" t="s">
        <v>263</v>
      </c>
      <c r="V27" t="s">
        <v>347</v>
      </c>
      <c r="W27" t="s">
        <v>510</v>
      </c>
      <c r="X27" t="s">
        <v>521</v>
      </c>
      <c r="Y27" t="s">
        <v>515</v>
      </c>
      <c r="AA27" s="15" t="s">
        <v>549</v>
      </c>
      <c r="AB27" s="16">
        <f t="array" ref="AB27">MAX(IF(Order[Category]=AB23,Order[Sales]))</f>
        <v>4322.5</v>
      </c>
      <c r="AC27" s="16">
        <f t="array" ref="AC27">MAX(IF(Order[Category]=AC23,Order[Sales]))</f>
        <v>9903.2000000000007</v>
      </c>
      <c r="AD27" s="16">
        <f t="array" ref="AD27">MAX(IF(Order[Category]=AD23,Order[Sales]))</f>
        <v>3125</v>
      </c>
      <c r="AE27" t="s">
        <v>556</v>
      </c>
    </row>
    <row r="28" spans="1:33" ht="15" customHeight="1" x14ac:dyDescent="0.3">
      <c r="A28">
        <v>10257</v>
      </c>
      <c r="B28" t="s">
        <v>33</v>
      </c>
      <c r="C28">
        <v>27</v>
      </c>
      <c r="D28">
        <v>4</v>
      </c>
      <c r="E28" s="3">
        <v>44028</v>
      </c>
      <c r="F28" s="31">
        <f>YEAR(Order[[#This Row],[OrderDate]])</f>
        <v>2020</v>
      </c>
      <c r="G28" s="31">
        <f>MONTH(Order[[#This Row],[OrderDate]])</f>
        <v>7</v>
      </c>
      <c r="H28" s="31">
        <f>WEEKDAY(Order[[#This Row],[OrderDate]])</f>
        <v>5</v>
      </c>
      <c r="I28" s="31" t="str">
        <f>TEXT(Order[[#This Row],[WeekNumber]],"dddd")</f>
        <v>Thursday</v>
      </c>
      <c r="J28" s="14">
        <v>20200722</v>
      </c>
      <c r="K28" t="s">
        <v>485</v>
      </c>
      <c r="L28" s="4">
        <v>1097.5</v>
      </c>
      <c r="M28" s="4">
        <v>43.9</v>
      </c>
      <c r="N28" s="4">
        <v>43.9</v>
      </c>
      <c r="O28">
        <v>25</v>
      </c>
      <c r="P28" s="8">
        <v>0</v>
      </c>
      <c r="Q28" t="s">
        <v>381</v>
      </c>
      <c r="R28">
        <v>11</v>
      </c>
      <c r="S28" s="4">
        <v>33.234373496604114</v>
      </c>
      <c r="T28" t="s">
        <v>122</v>
      </c>
      <c r="U28" t="s">
        <v>211</v>
      </c>
      <c r="V28" t="s">
        <v>299</v>
      </c>
      <c r="W28" t="s">
        <v>510</v>
      </c>
      <c r="X28" t="s">
        <v>354</v>
      </c>
      <c r="Y28" t="s">
        <v>516</v>
      </c>
    </row>
    <row r="29" spans="1:33" ht="15" customHeight="1" x14ac:dyDescent="0.3">
      <c r="A29">
        <v>10257</v>
      </c>
      <c r="B29" t="s">
        <v>33</v>
      </c>
      <c r="C29">
        <v>39</v>
      </c>
      <c r="D29">
        <v>4</v>
      </c>
      <c r="E29" s="3">
        <v>44028</v>
      </c>
      <c r="F29" s="31">
        <f>YEAR(Order[[#This Row],[OrderDate]])</f>
        <v>2020</v>
      </c>
      <c r="G29" s="31">
        <f>MONTH(Order[[#This Row],[OrderDate]])</f>
        <v>7</v>
      </c>
      <c r="H29" s="31">
        <f>WEEKDAY(Order[[#This Row],[OrderDate]])</f>
        <v>5</v>
      </c>
      <c r="I29" s="31" t="str">
        <f>TEXT(Order[[#This Row],[WeekNumber]],"dddd")</f>
        <v>Thursday</v>
      </c>
      <c r="J29" s="14">
        <v>20200722</v>
      </c>
      <c r="K29" t="s">
        <v>485</v>
      </c>
      <c r="L29" s="4">
        <v>108</v>
      </c>
      <c r="M29" s="4">
        <v>18</v>
      </c>
      <c r="N29" s="4">
        <v>18</v>
      </c>
      <c r="O29">
        <v>6</v>
      </c>
      <c r="P29" s="8">
        <v>0</v>
      </c>
      <c r="Q29" t="s">
        <v>393</v>
      </c>
      <c r="R29">
        <v>18</v>
      </c>
      <c r="S29" s="4">
        <v>13.522215154598831</v>
      </c>
      <c r="T29" t="s">
        <v>122</v>
      </c>
      <c r="U29" t="s">
        <v>211</v>
      </c>
      <c r="V29" t="s">
        <v>299</v>
      </c>
      <c r="W29" t="s">
        <v>510</v>
      </c>
      <c r="X29" t="s">
        <v>354</v>
      </c>
      <c r="Y29" t="s">
        <v>517</v>
      </c>
    </row>
    <row r="30" spans="1:33" ht="15" customHeight="1" x14ac:dyDescent="0.3">
      <c r="A30">
        <v>10257</v>
      </c>
      <c r="B30" t="s">
        <v>33</v>
      </c>
      <c r="C30">
        <v>77</v>
      </c>
      <c r="D30">
        <v>4</v>
      </c>
      <c r="E30" s="3">
        <v>44028</v>
      </c>
      <c r="F30" s="31">
        <f>YEAR(Order[[#This Row],[OrderDate]])</f>
        <v>2020</v>
      </c>
      <c r="G30" s="31">
        <f>MONTH(Order[[#This Row],[OrderDate]])</f>
        <v>7</v>
      </c>
      <c r="H30" s="31">
        <f>WEEKDAY(Order[[#This Row],[OrderDate]])</f>
        <v>5</v>
      </c>
      <c r="I30" s="31" t="str">
        <f>TEXT(Order[[#This Row],[WeekNumber]],"dddd")</f>
        <v>Thursday</v>
      </c>
      <c r="J30" s="14">
        <v>20200723</v>
      </c>
      <c r="K30" t="s">
        <v>485</v>
      </c>
      <c r="L30" s="4">
        <v>195</v>
      </c>
      <c r="M30" s="4">
        <v>13</v>
      </c>
      <c r="N30" s="4">
        <v>13</v>
      </c>
      <c r="O30">
        <v>15</v>
      </c>
      <c r="P30" s="8">
        <v>0</v>
      </c>
      <c r="Q30" t="s">
        <v>431</v>
      </c>
      <c r="R30">
        <v>12</v>
      </c>
      <c r="S30" s="4">
        <v>9.7871799999999993</v>
      </c>
      <c r="T30" t="s">
        <v>122</v>
      </c>
      <c r="U30" t="s">
        <v>211</v>
      </c>
      <c r="V30" t="s">
        <v>299</v>
      </c>
      <c r="W30" t="s">
        <v>510</v>
      </c>
      <c r="X30" t="s">
        <v>354</v>
      </c>
      <c r="Y30" t="s">
        <v>515</v>
      </c>
      <c r="AA30" s="15" t="s">
        <v>610</v>
      </c>
    </row>
    <row r="31" spans="1:33" ht="15" customHeight="1" x14ac:dyDescent="0.3">
      <c r="A31">
        <v>10258</v>
      </c>
      <c r="B31" t="s">
        <v>19</v>
      </c>
      <c r="C31">
        <v>2</v>
      </c>
      <c r="D31">
        <v>1</v>
      </c>
      <c r="E31" s="3">
        <v>44029</v>
      </c>
      <c r="F31" s="31">
        <f>YEAR(Order[[#This Row],[OrderDate]])</f>
        <v>2020</v>
      </c>
      <c r="G31" s="31">
        <f>MONTH(Order[[#This Row],[OrderDate]])</f>
        <v>7</v>
      </c>
      <c r="H31" s="31">
        <f>WEEKDAY(Order[[#This Row],[OrderDate]])</f>
        <v>6</v>
      </c>
      <c r="I31" s="31" t="str">
        <f>TEXT(Order[[#This Row],[WeekNumber]],"dddd")</f>
        <v>Friday</v>
      </c>
      <c r="J31" s="14">
        <v>20200723</v>
      </c>
      <c r="K31" t="s">
        <v>486</v>
      </c>
      <c r="L31" s="4">
        <v>759.99999716877937</v>
      </c>
      <c r="M31" s="4">
        <v>19</v>
      </c>
      <c r="N31" s="4">
        <v>15.199999943375587</v>
      </c>
      <c r="O31">
        <v>50</v>
      </c>
      <c r="P31" s="8">
        <v>0.20000000298023221</v>
      </c>
      <c r="Q31" t="s">
        <v>356</v>
      </c>
      <c r="R31">
        <v>1</v>
      </c>
      <c r="S31" s="4">
        <v>9.9064127385757743</v>
      </c>
      <c r="T31" t="s">
        <v>108</v>
      </c>
      <c r="U31" t="s">
        <v>197</v>
      </c>
      <c r="V31" t="s">
        <v>286</v>
      </c>
      <c r="W31" t="s">
        <v>509</v>
      </c>
      <c r="X31" t="s">
        <v>524</v>
      </c>
      <c r="Y31" t="s">
        <v>517</v>
      </c>
      <c r="AA31" s="15" t="s">
        <v>573</v>
      </c>
      <c r="AB31" s="18">
        <v>50000</v>
      </c>
      <c r="AD31" s="15" t="s">
        <v>575</v>
      </c>
      <c r="AE31" s="18">
        <f>SUM(Order[Amount])</f>
        <v>51317</v>
      </c>
    </row>
    <row r="32" spans="1:33" ht="15" customHeight="1" x14ac:dyDescent="0.3">
      <c r="A32">
        <v>10258</v>
      </c>
      <c r="B32" t="s">
        <v>19</v>
      </c>
      <c r="C32">
        <v>5</v>
      </c>
      <c r="D32">
        <v>1</v>
      </c>
      <c r="E32" s="3">
        <v>44029</v>
      </c>
      <c r="F32" s="31">
        <f>YEAR(Order[[#This Row],[OrderDate]])</f>
        <v>2020</v>
      </c>
      <c r="G32" s="31">
        <f>MONTH(Order[[#This Row],[OrderDate]])</f>
        <v>7</v>
      </c>
      <c r="H32" s="31">
        <f>WEEKDAY(Order[[#This Row],[OrderDate]])</f>
        <v>6</v>
      </c>
      <c r="I32" s="31" t="str">
        <f>TEXT(Order[[#This Row],[WeekNumber]],"dddd")</f>
        <v>Friday</v>
      </c>
      <c r="J32" s="14">
        <v>20200723</v>
      </c>
      <c r="K32" t="s">
        <v>486</v>
      </c>
      <c r="L32" s="4">
        <v>1110.1999958641829</v>
      </c>
      <c r="M32" s="4">
        <v>21.35</v>
      </c>
      <c r="N32" s="4">
        <v>17.079999936372044</v>
      </c>
      <c r="O32">
        <v>65</v>
      </c>
      <c r="P32" s="8">
        <v>0.20000000298023221</v>
      </c>
      <c r="Q32" t="s">
        <v>359</v>
      </c>
      <c r="R32">
        <v>2</v>
      </c>
      <c r="S32" s="4">
        <v>13.896353834121228</v>
      </c>
      <c r="T32" t="s">
        <v>108</v>
      </c>
      <c r="U32" t="s">
        <v>197</v>
      </c>
      <c r="V32" t="s">
        <v>286</v>
      </c>
      <c r="W32" t="s">
        <v>509</v>
      </c>
      <c r="X32" t="s">
        <v>524</v>
      </c>
      <c r="Y32" t="s">
        <v>515</v>
      </c>
      <c r="AA32" s="15" t="s">
        <v>574</v>
      </c>
      <c r="AB32" s="17">
        <v>2000000</v>
      </c>
      <c r="AD32" s="15" t="s">
        <v>547</v>
      </c>
      <c r="AE32" s="17">
        <f>SUM(Order[Sales])</f>
        <v>1352492.9641859184</v>
      </c>
    </row>
    <row r="33" spans="1:30" ht="15" customHeight="1" x14ac:dyDescent="0.3">
      <c r="A33">
        <v>10258</v>
      </c>
      <c r="B33" t="s">
        <v>19</v>
      </c>
      <c r="C33">
        <v>32</v>
      </c>
      <c r="D33">
        <v>1</v>
      </c>
      <c r="E33" s="3">
        <v>44029</v>
      </c>
      <c r="F33" s="31">
        <f>YEAR(Order[[#This Row],[OrderDate]])</f>
        <v>2020</v>
      </c>
      <c r="G33" s="31">
        <f>MONTH(Order[[#This Row],[OrderDate]])</f>
        <v>7</v>
      </c>
      <c r="H33" s="31">
        <f>WEEKDAY(Order[[#This Row],[OrderDate]])</f>
        <v>6</v>
      </c>
      <c r="I33" s="31" t="str">
        <f>TEXT(Order[[#This Row],[WeekNumber]],"dddd")</f>
        <v>Friday</v>
      </c>
      <c r="J33" s="14">
        <v>20200725</v>
      </c>
      <c r="K33" t="s">
        <v>486</v>
      </c>
      <c r="L33" s="4">
        <v>153.59999942779541</v>
      </c>
      <c r="M33" s="4">
        <v>32</v>
      </c>
      <c r="N33" s="4">
        <v>25.599999904632568</v>
      </c>
      <c r="O33">
        <v>6</v>
      </c>
      <c r="P33" s="8">
        <v>0.20000000298023221</v>
      </c>
      <c r="Q33" t="s">
        <v>386</v>
      </c>
      <c r="R33">
        <v>14</v>
      </c>
      <c r="S33" s="4">
        <v>15.737004602670464</v>
      </c>
      <c r="T33" t="s">
        <v>108</v>
      </c>
      <c r="U33" t="s">
        <v>197</v>
      </c>
      <c r="V33" t="s">
        <v>286</v>
      </c>
      <c r="W33" t="s">
        <v>509</v>
      </c>
      <c r="X33" t="s">
        <v>524</v>
      </c>
      <c r="Y33" t="s">
        <v>511</v>
      </c>
    </row>
    <row r="34" spans="1:30" ht="15" customHeight="1" x14ac:dyDescent="0.3">
      <c r="A34">
        <v>10259</v>
      </c>
      <c r="B34" t="s">
        <v>12</v>
      </c>
      <c r="C34">
        <v>21</v>
      </c>
      <c r="D34">
        <v>4</v>
      </c>
      <c r="E34" s="3">
        <v>44030</v>
      </c>
      <c r="F34" s="31">
        <f>YEAR(Order[[#This Row],[OrderDate]])</f>
        <v>2020</v>
      </c>
      <c r="G34" s="31">
        <f>MONTH(Order[[#This Row],[OrderDate]])</f>
        <v>7</v>
      </c>
      <c r="H34" s="31">
        <f>WEEKDAY(Order[[#This Row],[OrderDate]])</f>
        <v>7</v>
      </c>
      <c r="I34" s="31" t="str">
        <f>TEXT(Order[[#This Row],[WeekNumber]],"dddd")</f>
        <v>Saturday</v>
      </c>
      <c r="J34" s="14">
        <v>20200725</v>
      </c>
      <c r="K34" t="s">
        <v>485</v>
      </c>
      <c r="L34" s="4">
        <v>100</v>
      </c>
      <c r="M34" s="4">
        <v>10</v>
      </c>
      <c r="N34" s="4">
        <v>10</v>
      </c>
      <c r="O34">
        <v>10</v>
      </c>
      <c r="P34" s="8">
        <v>0</v>
      </c>
      <c r="Q34" t="s">
        <v>375</v>
      </c>
      <c r="R34">
        <v>8</v>
      </c>
      <c r="S34" s="4">
        <v>8.5451596278118238</v>
      </c>
      <c r="T34" t="s">
        <v>101</v>
      </c>
      <c r="U34" t="s">
        <v>190</v>
      </c>
      <c r="V34" t="s">
        <v>279</v>
      </c>
      <c r="W34" t="s">
        <v>510</v>
      </c>
      <c r="X34" t="s">
        <v>525</v>
      </c>
      <c r="Y34" t="s">
        <v>516</v>
      </c>
      <c r="AA34" s="15" t="s">
        <v>551</v>
      </c>
    </row>
    <row r="35" spans="1:30" ht="15" customHeight="1" x14ac:dyDescent="0.3">
      <c r="A35">
        <v>10259</v>
      </c>
      <c r="B35" t="s">
        <v>12</v>
      </c>
      <c r="C35">
        <v>37</v>
      </c>
      <c r="D35">
        <v>4</v>
      </c>
      <c r="E35" s="3">
        <v>44030</v>
      </c>
      <c r="F35" s="31">
        <f>YEAR(Order[[#This Row],[OrderDate]])</f>
        <v>2020</v>
      </c>
      <c r="G35" s="31">
        <f>MONTH(Order[[#This Row],[OrderDate]])</f>
        <v>7</v>
      </c>
      <c r="H35" s="31">
        <f>WEEKDAY(Order[[#This Row],[OrderDate]])</f>
        <v>7</v>
      </c>
      <c r="I35" s="31" t="str">
        <f>TEXT(Order[[#This Row],[WeekNumber]],"dddd")</f>
        <v>Saturday</v>
      </c>
      <c r="J35" s="14">
        <v>20200729</v>
      </c>
      <c r="K35" t="s">
        <v>485</v>
      </c>
      <c r="L35" s="4">
        <v>26</v>
      </c>
      <c r="M35" s="4">
        <v>26</v>
      </c>
      <c r="N35" s="4">
        <v>26</v>
      </c>
      <c r="O35">
        <v>1</v>
      </c>
      <c r="P35" s="8">
        <v>0</v>
      </c>
      <c r="Q35" t="s">
        <v>391</v>
      </c>
      <c r="R35">
        <v>17</v>
      </c>
      <c r="S35" s="4">
        <v>19.481444194755529</v>
      </c>
      <c r="T35" t="s">
        <v>101</v>
      </c>
      <c r="U35" t="s">
        <v>190</v>
      </c>
      <c r="V35" t="s">
        <v>279</v>
      </c>
      <c r="W35" t="s">
        <v>510</v>
      </c>
      <c r="X35" t="s">
        <v>525</v>
      </c>
      <c r="Y35" t="s">
        <v>514</v>
      </c>
      <c r="AA35" s="20" t="s">
        <v>576</v>
      </c>
      <c r="AB35" s="16" t="b">
        <f>IF(AD31&gt;=AA31,TRUE,FALSE)</f>
        <v>1</v>
      </c>
    </row>
    <row r="36" spans="1:30" ht="15" customHeight="1" x14ac:dyDescent="0.3">
      <c r="A36">
        <v>10260</v>
      </c>
      <c r="B36" t="s">
        <v>54</v>
      </c>
      <c r="C36">
        <v>41</v>
      </c>
      <c r="D36">
        <v>4</v>
      </c>
      <c r="E36" s="3">
        <v>44031</v>
      </c>
      <c r="F36" s="31">
        <f>YEAR(Order[[#This Row],[OrderDate]])</f>
        <v>2020</v>
      </c>
      <c r="G36" s="31">
        <f>MONTH(Order[[#This Row],[OrderDate]])</f>
        <v>7</v>
      </c>
      <c r="H36" s="31">
        <f>WEEKDAY(Order[[#This Row],[OrderDate]])</f>
        <v>1</v>
      </c>
      <c r="I36" s="31" t="str">
        <f>TEXT(Order[[#This Row],[WeekNumber]],"dddd")</f>
        <v>Sunday</v>
      </c>
      <c r="J36" s="14">
        <v>20200729</v>
      </c>
      <c r="K36" t="s">
        <v>486</v>
      </c>
      <c r="L36" s="4">
        <v>115.80000000000001</v>
      </c>
      <c r="M36" s="4">
        <v>9.65</v>
      </c>
      <c r="N36" s="4">
        <v>7.2375000000000007</v>
      </c>
      <c r="O36">
        <v>16</v>
      </c>
      <c r="P36" s="8">
        <v>0.25</v>
      </c>
      <c r="Q36" t="s">
        <v>395</v>
      </c>
      <c r="R36">
        <v>19</v>
      </c>
      <c r="S36" s="4">
        <v>6.0463867884479576</v>
      </c>
      <c r="T36" t="s">
        <v>143</v>
      </c>
      <c r="U36" t="s">
        <v>232</v>
      </c>
      <c r="V36" t="s">
        <v>318</v>
      </c>
      <c r="W36" t="s">
        <v>509</v>
      </c>
      <c r="X36" t="s">
        <v>520</v>
      </c>
      <c r="Y36" t="s">
        <v>514</v>
      </c>
      <c r="AA36" s="20" t="s">
        <v>577</v>
      </c>
      <c r="AB36" s="16" t="b">
        <f>IF(AE32&gt;=AB32,TRUE,FALSE)</f>
        <v>0</v>
      </c>
    </row>
    <row r="37" spans="1:30" ht="15" customHeight="1" x14ac:dyDescent="0.3">
      <c r="A37">
        <v>10260</v>
      </c>
      <c r="B37" t="s">
        <v>54</v>
      </c>
      <c r="C37">
        <v>57</v>
      </c>
      <c r="D37">
        <v>4</v>
      </c>
      <c r="E37" s="3">
        <v>44031</v>
      </c>
      <c r="F37" s="31">
        <f>YEAR(Order[[#This Row],[OrderDate]])</f>
        <v>2020</v>
      </c>
      <c r="G37" s="31">
        <f>MONTH(Order[[#This Row],[OrderDate]])</f>
        <v>7</v>
      </c>
      <c r="H37" s="31">
        <f>WEEKDAY(Order[[#This Row],[OrderDate]])</f>
        <v>1</v>
      </c>
      <c r="I37" s="31" t="str">
        <f>TEXT(Order[[#This Row],[WeekNumber]],"dddd")</f>
        <v>Sunday</v>
      </c>
      <c r="J37" s="14">
        <v>20200729</v>
      </c>
      <c r="K37" t="s">
        <v>486</v>
      </c>
      <c r="L37" s="4">
        <v>975</v>
      </c>
      <c r="M37" s="4">
        <v>19.5</v>
      </c>
      <c r="N37" s="4">
        <v>19.5</v>
      </c>
      <c r="O37">
        <v>50</v>
      </c>
      <c r="P37" s="8">
        <v>0</v>
      </c>
      <c r="Q37" t="s">
        <v>411</v>
      </c>
      <c r="R37">
        <v>26</v>
      </c>
      <c r="S37" s="4">
        <v>13.98469118449494</v>
      </c>
      <c r="T37" t="s">
        <v>143</v>
      </c>
      <c r="U37" t="s">
        <v>232</v>
      </c>
      <c r="V37" t="s">
        <v>318</v>
      </c>
      <c r="W37" t="s">
        <v>509</v>
      </c>
      <c r="X37" t="s">
        <v>520</v>
      </c>
      <c r="Y37" t="s">
        <v>512</v>
      </c>
    </row>
    <row r="38" spans="1:30" ht="15" customHeight="1" x14ac:dyDescent="0.3">
      <c r="A38">
        <v>10260</v>
      </c>
      <c r="B38" t="s">
        <v>54</v>
      </c>
      <c r="C38">
        <v>62</v>
      </c>
      <c r="D38">
        <v>4</v>
      </c>
      <c r="E38" s="3">
        <v>44031</v>
      </c>
      <c r="F38" s="31">
        <f>YEAR(Order[[#This Row],[OrderDate]])</f>
        <v>2020</v>
      </c>
      <c r="G38" s="31">
        <f>MONTH(Order[[#This Row],[OrderDate]])</f>
        <v>7</v>
      </c>
      <c r="H38" s="31">
        <f>WEEKDAY(Order[[#This Row],[OrderDate]])</f>
        <v>1</v>
      </c>
      <c r="I38" s="31" t="str">
        <f>TEXT(Order[[#This Row],[WeekNumber]],"dddd")</f>
        <v>Sunday</v>
      </c>
      <c r="J38" s="14">
        <v>20200729</v>
      </c>
      <c r="K38" t="s">
        <v>486</v>
      </c>
      <c r="L38" s="4">
        <v>554.62499999999989</v>
      </c>
      <c r="M38" s="4">
        <v>49.3</v>
      </c>
      <c r="N38" s="4">
        <v>36.974999999999994</v>
      </c>
      <c r="O38">
        <v>15</v>
      </c>
      <c r="P38" s="8">
        <v>0.25</v>
      </c>
      <c r="Q38" t="s">
        <v>416</v>
      </c>
      <c r="R38">
        <v>29</v>
      </c>
      <c r="S38" s="4">
        <v>34.868075459270003</v>
      </c>
      <c r="T38" t="s">
        <v>143</v>
      </c>
      <c r="U38" t="s">
        <v>232</v>
      </c>
      <c r="V38" t="s">
        <v>318</v>
      </c>
      <c r="W38" t="s">
        <v>509</v>
      </c>
      <c r="X38" t="s">
        <v>520</v>
      </c>
      <c r="Y38" t="s">
        <v>516</v>
      </c>
      <c r="AA38" s="15" t="s">
        <v>550</v>
      </c>
      <c r="AB38" s="16" t="b">
        <f>IF(AND(AB35,AB36),TRUE,FALSE)</f>
        <v>0</v>
      </c>
    </row>
    <row r="39" spans="1:30" ht="15" customHeight="1" x14ac:dyDescent="0.3">
      <c r="A39">
        <v>10260</v>
      </c>
      <c r="B39" t="s">
        <v>54</v>
      </c>
      <c r="C39">
        <v>70</v>
      </c>
      <c r="D39">
        <v>4</v>
      </c>
      <c r="E39" s="3">
        <v>44031</v>
      </c>
      <c r="F39" s="31">
        <f>YEAR(Order[[#This Row],[OrderDate]])</f>
        <v>2020</v>
      </c>
      <c r="G39" s="31">
        <f>MONTH(Order[[#This Row],[OrderDate]])</f>
        <v>7</v>
      </c>
      <c r="H39" s="31">
        <f>WEEKDAY(Order[[#This Row],[OrderDate]])</f>
        <v>1</v>
      </c>
      <c r="I39" s="31" t="str">
        <f>TEXT(Order[[#This Row],[WeekNumber]],"dddd")</f>
        <v>Sunday</v>
      </c>
      <c r="J39" s="14">
        <v>20200730</v>
      </c>
      <c r="K39" t="s">
        <v>486</v>
      </c>
      <c r="L39" s="4">
        <v>236.25</v>
      </c>
      <c r="M39" s="4">
        <v>15</v>
      </c>
      <c r="N39" s="4">
        <v>11.25</v>
      </c>
      <c r="O39">
        <v>21</v>
      </c>
      <c r="P39" s="8">
        <v>0.25</v>
      </c>
      <c r="Q39" t="s">
        <v>424</v>
      </c>
      <c r="R39">
        <v>7</v>
      </c>
      <c r="S39" s="4">
        <v>4.3219663299234155</v>
      </c>
      <c r="T39" t="s">
        <v>143</v>
      </c>
      <c r="U39" t="s">
        <v>232</v>
      </c>
      <c r="V39" t="s">
        <v>318</v>
      </c>
      <c r="W39" t="s">
        <v>509</v>
      </c>
      <c r="X39" t="s">
        <v>520</v>
      </c>
      <c r="Y39" t="s">
        <v>517</v>
      </c>
    </row>
    <row r="40" spans="1:30" ht="15" customHeight="1" x14ac:dyDescent="0.3">
      <c r="A40">
        <v>10261</v>
      </c>
      <c r="B40" t="s">
        <v>58</v>
      </c>
      <c r="C40">
        <v>21</v>
      </c>
      <c r="D40">
        <v>4</v>
      </c>
      <c r="E40" s="3">
        <v>44031</v>
      </c>
      <c r="F40" s="31">
        <f>YEAR(Order[[#This Row],[OrderDate]])</f>
        <v>2020</v>
      </c>
      <c r="G40" s="31">
        <f>MONTH(Order[[#This Row],[OrderDate]])</f>
        <v>7</v>
      </c>
      <c r="H40" s="31">
        <f>WEEKDAY(Order[[#This Row],[OrderDate]])</f>
        <v>1</v>
      </c>
      <c r="I40" s="31" t="str">
        <f>TEXT(Order[[#This Row],[WeekNumber]],"dddd")</f>
        <v>Sunday</v>
      </c>
      <c r="J40" s="14">
        <v>20200730</v>
      </c>
      <c r="K40" t="s">
        <v>484</v>
      </c>
      <c r="L40" s="4">
        <v>200</v>
      </c>
      <c r="M40" s="4">
        <v>10</v>
      </c>
      <c r="N40" s="4">
        <v>10</v>
      </c>
      <c r="O40">
        <v>20</v>
      </c>
      <c r="P40" s="8">
        <v>0</v>
      </c>
      <c r="Q40" t="s">
        <v>375</v>
      </c>
      <c r="R40">
        <v>8</v>
      </c>
      <c r="S40" s="4">
        <v>8.5451596278118238</v>
      </c>
      <c r="T40" t="s">
        <v>147</v>
      </c>
      <c r="U40" t="s">
        <v>236</v>
      </c>
      <c r="V40" t="s">
        <v>322</v>
      </c>
      <c r="W40" t="s">
        <v>510</v>
      </c>
      <c r="X40" t="s">
        <v>521</v>
      </c>
      <c r="Y40" t="s">
        <v>516</v>
      </c>
      <c r="AA40" s="20" t="s">
        <v>552</v>
      </c>
      <c r="AB40" s="16" t="b">
        <f>IF(OR(AB35,AB36),TRUE,FALSE)</f>
        <v>1</v>
      </c>
    </row>
    <row r="41" spans="1:30" ht="15" customHeight="1" x14ac:dyDescent="0.3">
      <c r="A41">
        <v>10261</v>
      </c>
      <c r="B41" t="s">
        <v>58</v>
      </c>
      <c r="C41">
        <v>35</v>
      </c>
      <c r="D41">
        <v>4</v>
      </c>
      <c r="E41" s="3">
        <v>44031</v>
      </c>
      <c r="F41" s="31">
        <f>YEAR(Order[[#This Row],[OrderDate]])</f>
        <v>2020</v>
      </c>
      <c r="G41" s="31">
        <f>MONTH(Order[[#This Row],[OrderDate]])</f>
        <v>7</v>
      </c>
      <c r="H41" s="31">
        <f>WEEKDAY(Order[[#This Row],[OrderDate]])</f>
        <v>1</v>
      </c>
      <c r="I41" s="31" t="str">
        <f>TEXT(Order[[#This Row],[WeekNumber]],"dddd")</f>
        <v>Sunday</v>
      </c>
      <c r="J41" s="14">
        <v>20200725</v>
      </c>
      <c r="K41" t="s">
        <v>484</v>
      </c>
      <c r="L41" s="4">
        <v>360</v>
      </c>
      <c r="M41" s="4">
        <v>18</v>
      </c>
      <c r="N41" s="4">
        <v>18</v>
      </c>
      <c r="O41">
        <v>20</v>
      </c>
      <c r="P41" s="8">
        <v>0</v>
      </c>
      <c r="Q41" t="s">
        <v>389</v>
      </c>
      <c r="R41">
        <v>16</v>
      </c>
      <c r="S41" s="4">
        <v>11.144616765926688</v>
      </c>
      <c r="T41" t="s">
        <v>147</v>
      </c>
      <c r="U41" t="s">
        <v>236</v>
      </c>
      <c r="V41" t="s">
        <v>322</v>
      </c>
      <c r="W41" t="s">
        <v>510</v>
      </c>
      <c r="X41" t="s">
        <v>521</v>
      </c>
      <c r="Y41" t="s">
        <v>517</v>
      </c>
    </row>
    <row r="42" spans="1:30" ht="15" customHeight="1" x14ac:dyDescent="0.3">
      <c r="A42">
        <v>10262</v>
      </c>
      <c r="B42" t="s">
        <v>62</v>
      </c>
      <c r="C42">
        <v>5</v>
      </c>
      <c r="D42">
        <v>8</v>
      </c>
      <c r="E42" s="3">
        <v>44034</v>
      </c>
      <c r="F42" s="31">
        <f>YEAR(Order[[#This Row],[OrderDate]])</f>
        <v>2020</v>
      </c>
      <c r="G42" s="31">
        <f>MONTH(Order[[#This Row],[OrderDate]])</f>
        <v>7</v>
      </c>
      <c r="H42" s="31">
        <f>WEEKDAY(Order[[#This Row],[OrderDate]])</f>
        <v>4</v>
      </c>
      <c r="I42" s="31" t="str">
        <f>TEXT(Order[[#This Row],[WeekNumber]],"dddd")</f>
        <v>Wednesday</v>
      </c>
      <c r="J42" s="14">
        <v>20200725</v>
      </c>
      <c r="K42" t="s">
        <v>485</v>
      </c>
      <c r="L42" s="4">
        <v>204.95999923646451</v>
      </c>
      <c r="M42" s="4">
        <v>21.35</v>
      </c>
      <c r="N42" s="4">
        <v>17.079999936372044</v>
      </c>
      <c r="O42">
        <v>12</v>
      </c>
      <c r="P42" s="8">
        <v>0.20000000298023221</v>
      </c>
      <c r="Q42" t="s">
        <v>359</v>
      </c>
      <c r="R42">
        <v>2</v>
      </c>
      <c r="S42" s="4">
        <v>13.896353834121228</v>
      </c>
      <c r="T42" t="s">
        <v>151</v>
      </c>
      <c r="U42" t="s">
        <v>240</v>
      </c>
      <c r="V42" t="s">
        <v>325</v>
      </c>
      <c r="W42" t="s">
        <v>510</v>
      </c>
      <c r="X42" t="s">
        <v>353</v>
      </c>
      <c r="Y42" t="s">
        <v>515</v>
      </c>
      <c r="AA42" s="15" t="s">
        <v>553</v>
      </c>
    </row>
    <row r="43" spans="1:30" ht="15" customHeight="1" x14ac:dyDescent="0.3">
      <c r="A43">
        <v>10262</v>
      </c>
      <c r="B43" t="s">
        <v>62</v>
      </c>
      <c r="C43">
        <v>7</v>
      </c>
      <c r="D43">
        <v>8</v>
      </c>
      <c r="E43" s="3">
        <v>44034</v>
      </c>
      <c r="F43" s="31">
        <f>YEAR(Order[[#This Row],[OrderDate]])</f>
        <v>2020</v>
      </c>
      <c r="G43" s="31">
        <f>MONTH(Order[[#This Row],[OrderDate]])</f>
        <v>7</v>
      </c>
      <c r="H43" s="31">
        <f>WEEKDAY(Order[[#This Row],[OrderDate]])</f>
        <v>4</v>
      </c>
      <c r="I43" s="31" t="str">
        <f>TEXT(Order[[#This Row],[WeekNumber]],"dddd")</f>
        <v>Wednesday</v>
      </c>
      <c r="J43" s="14">
        <v>20200725</v>
      </c>
      <c r="K43" t="s">
        <v>485</v>
      </c>
      <c r="L43" s="4">
        <v>450</v>
      </c>
      <c r="M43" s="4">
        <v>30</v>
      </c>
      <c r="N43" s="4">
        <v>30</v>
      </c>
      <c r="O43">
        <v>15</v>
      </c>
      <c r="P43" s="8">
        <v>0</v>
      </c>
      <c r="Q43" t="s">
        <v>361</v>
      </c>
      <c r="R43">
        <v>3</v>
      </c>
      <c r="S43" s="4">
        <v>16.995648153812226</v>
      </c>
      <c r="T43" t="s">
        <v>151</v>
      </c>
      <c r="U43" t="s">
        <v>240</v>
      </c>
      <c r="V43" t="s">
        <v>325</v>
      </c>
      <c r="W43" t="s">
        <v>510</v>
      </c>
      <c r="X43" t="s">
        <v>353</v>
      </c>
      <c r="Y43" t="s">
        <v>513</v>
      </c>
      <c r="AA43" s="20" t="s">
        <v>578</v>
      </c>
      <c r="AB43" s="25">
        <f>AE31-AB31</f>
        <v>1317</v>
      </c>
      <c r="AC43" s="16" t="str">
        <f>IF(AB43&gt;0,"Units Over Target","Units Below Target")</f>
        <v>Units Over Target</v>
      </c>
    </row>
    <row r="44" spans="1:30" ht="15" customHeight="1" x14ac:dyDescent="0.3">
      <c r="A44">
        <v>10262</v>
      </c>
      <c r="B44" t="s">
        <v>62</v>
      </c>
      <c r="C44">
        <v>56</v>
      </c>
      <c r="D44">
        <v>8</v>
      </c>
      <c r="E44" s="3">
        <v>44034</v>
      </c>
      <c r="F44" s="31">
        <f>YEAR(Order[[#This Row],[OrderDate]])</f>
        <v>2020</v>
      </c>
      <c r="G44" s="31">
        <f>MONTH(Order[[#This Row],[OrderDate]])</f>
        <v>7</v>
      </c>
      <c r="H44" s="31">
        <f>WEEKDAY(Order[[#This Row],[OrderDate]])</f>
        <v>4</v>
      </c>
      <c r="I44" s="31" t="str">
        <f>TEXT(Order[[#This Row],[WeekNumber]],"dddd")</f>
        <v>Wednesday</v>
      </c>
      <c r="J44" s="14">
        <v>20200731</v>
      </c>
      <c r="K44" t="s">
        <v>485</v>
      </c>
      <c r="L44" s="4">
        <v>76</v>
      </c>
      <c r="M44" s="4">
        <v>38</v>
      </c>
      <c r="N44" s="4">
        <v>38</v>
      </c>
      <c r="O44">
        <v>2</v>
      </c>
      <c r="P44" s="8">
        <v>0</v>
      </c>
      <c r="Q44" t="s">
        <v>410</v>
      </c>
      <c r="R44">
        <v>26</v>
      </c>
      <c r="S44" s="4">
        <v>12.985049050340091</v>
      </c>
      <c r="T44" t="s">
        <v>151</v>
      </c>
      <c r="U44" t="s">
        <v>240</v>
      </c>
      <c r="V44" t="s">
        <v>325</v>
      </c>
      <c r="W44" t="s">
        <v>510</v>
      </c>
      <c r="X44" t="s">
        <v>353</v>
      </c>
      <c r="Y44" t="s">
        <v>512</v>
      </c>
      <c r="AA44" s="20" t="s">
        <v>579</v>
      </c>
      <c r="AB44" s="17">
        <f>AE32-AB32</f>
        <v>-647507.03581408155</v>
      </c>
      <c r="AC44" s="16" t="str">
        <f>IF(AB44&gt;0,"Amount Over Target","Amount Below Target")</f>
        <v>Amount Below Target</v>
      </c>
    </row>
    <row r="45" spans="1:30" ht="15" customHeight="1" x14ac:dyDescent="0.3">
      <c r="A45">
        <v>10263</v>
      </c>
      <c r="B45" t="s">
        <v>19</v>
      </c>
      <c r="C45">
        <v>16</v>
      </c>
      <c r="D45">
        <v>9</v>
      </c>
      <c r="E45" s="3">
        <v>44035</v>
      </c>
      <c r="F45" s="31">
        <f>YEAR(Order[[#This Row],[OrderDate]])</f>
        <v>2020</v>
      </c>
      <c r="G45" s="31">
        <f>MONTH(Order[[#This Row],[OrderDate]])</f>
        <v>7</v>
      </c>
      <c r="H45" s="31">
        <f>WEEKDAY(Order[[#This Row],[OrderDate]])</f>
        <v>5</v>
      </c>
      <c r="I45" s="31" t="str">
        <f>TEXT(Order[[#This Row],[WeekNumber]],"dddd")</f>
        <v>Thursday</v>
      </c>
      <c r="J45" s="14">
        <v>20200731</v>
      </c>
      <c r="K45" t="s">
        <v>485</v>
      </c>
      <c r="L45" s="4">
        <v>785.24999999999989</v>
      </c>
      <c r="M45" s="4">
        <v>17.45</v>
      </c>
      <c r="N45" s="4">
        <v>13.087499999999999</v>
      </c>
      <c r="O45">
        <v>60</v>
      </c>
      <c r="P45" s="8">
        <v>0.25</v>
      </c>
      <c r="Q45" t="s">
        <v>370</v>
      </c>
      <c r="R45">
        <v>7</v>
      </c>
      <c r="S45" s="4">
        <v>12.75283918323947</v>
      </c>
      <c r="T45" t="s">
        <v>108</v>
      </c>
      <c r="U45" t="s">
        <v>197</v>
      </c>
      <c r="V45" t="s">
        <v>286</v>
      </c>
      <c r="W45" t="s">
        <v>509</v>
      </c>
      <c r="X45" t="s">
        <v>524</v>
      </c>
      <c r="Y45" t="s">
        <v>516</v>
      </c>
    </row>
    <row r="46" spans="1:30" ht="15" customHeight="1" x14ac:dyDescent="0.3">
      <c r="A46">
        <v>10263</v>
      </c>
      <c r="B46" t="s">
        <v>19</v>
      </c>
      <c r="C46">
        <v>24</v>
      </c>
      <c r="D46">
        <v>9</v>
      </c>
      <c r="E46" s="3">
        <v>44035</v>
      </c>
      <c r="F46" s="31">
        <f>YEAR(Order[[#This Row],[OrderDate]])</f>
        <v>2020</v>
      </c>
      <c r="G46" s="31">
        <f>MONTH(Order[[#This Row],[OrderDate]])</f>
        <v>7</v>
      </c>
      <c r="H46" s="31">
        <f>WEEKDAY(Order[[#This Row],[OrderDate]])</f>
        <v>5</v>
      </c>
      <c r="I46" s="31" t="str">
        <f>TEXT(Order[[#This Row],[WeekNumber]],"dddd")</f>
        <v>Thursday</v>
      </c>
      <c r="J46" s="14">
        <v>20200731</v>
      </c>
      <c r="K46" t="s">
        <v>485</v>
      </c>
      <c r="L46" s="4">
        <v>126</v>
      </c>
      <c r="M46" s="4">
        <v>4.5</v>
      </c>
      <c r="N46" s="4">
        <v>4.5</v>
      </c>
      <c r="O46">
        <v>28</v>
      </c>
      <c r="P46" s="8">
        <v>0</v>
      </c>
      <c r="Q46" t="s">
        <v>378</v>
      </c>
      <c r="R46">
        <v>10</v>
      </c>
      <c r="S46" s="4">
        <v>2.1230577042655105</v>
      </c>
      <c r="T46" t="s">
        <v>108</v>
      </c>
      <c r="U46" t="s">
        <v>197</v>
      </c>
      <c r="V46" t="s">
        <v>286</v>
      </c>
      <c r="W46" t="s">
        <v>509</v>
      </c>
      <c r="X46" t="s">
        <v>524</v>
      </c>
      <c r="Y46" t="s">
        <v>517</v>
      </c>
      <c r="AA46" t="s">
        <v>611</v>
      </c>
      <c r="AB46">
        <f>1</f>
        <v>1</v>
      </c>
      <c r="AC46">
        <v>2</v>
      </c>
      <c r="AD46">
        <v>3</v>
      </c>
    </row>
    <row r="47" spans="1:30" ht="15" customHeight="1" x14ac:dyDescent="0.3">
      <c r="A47">
        <v>10263</v>
      </c>
      <c r="B47" t="s">
        <v>19</v>
      </c>
      <c r="C47">
        <v>30</v>
      </c>
      <c r="D47">
        <v>9</v>
      </c>
      <c r="E47" s="3">
        <v>44035</v>
      </c>
      <c r="F47" s="31">
        <f>YEAR(Order[[#This Row],[OrderDate]])</f>
        <v>2020</v>
      </c>
      <c r="G47" s="31">
        <f>MONTH(Order[[#This Row],[OrderDate]])</f>
        <v>7</v>
      </c>
      <c r="H47" s="31">
        <f>WEEKDAY(Order[[#This Row],[OrderDate]])</f>
        <v>5</v>
      </c>
      <c r="I47" s="31" t="str">
        <f>TEXT(Order[[#This Row],[WeekNumber]],"dddd")</f>
        <v>Thursday</v>
      </c>
      <c r="J47" s="14">
        <v>20200731</v>
      </c>
      <c r="K47" t="s">
        <v>485</v>
      </c>
      <c r="L47" s="4">
        <v>1165.05</v>
      </c>
      <c r="M47" s="4">
        <v>25.89</v>
      </c>
      <c r="N47" s="4">
        <v>19.4175</v>
      </c>
      <c r="O47">
        <v>60</v>
      </c>
      <c r="P47" s="8">
        <v>0.25</v>
      </c>
      <c r="Q47" t="s">
        <v>384</v>
      </c>
      <c r="R47">
        <v>13</v>
      </c>
      <c r="S47" s="4">
        <v>15.141134761320492</v>
      </c>
      <c r="T47" t="s">
        <v>108</v>
      </c>
      <c r="U47" t="s">
        <v>197</v>
      </c>
      <c r="V47" t="s">
        <v>286</v>
      </c>
      <c r="W47" t="s">
        <v>509</v>
      </c>
      <c r="X47" t="s">
        <v>524</v>
      </c>
      <c r="Y47" t="s">
        <v>514</v>
      </c>
      <c r="AA47" s="29" t="s">
        <v>557</v>
      </c>
      <c r="AB47">
        <v>2020</v>
      </c>
      <c r="AC47">
        <v>2021</v>
      </c>
      <c r="AD47">
        <v>2022</v>
      </c>
    </row>
    <row r="48" spans="1:30" ht="15" customHeight="1" x14ac:dyDescent="0.3">
      <c r="A48">
        <v>10263</v>
      </c>
      <c r="B48" t="s">
        <v>19</v>
      </c>
      <c r="C48">
        <v>74</v>
      </c>
      <c r="D48">
        <v>9</v>
      </c>
      <c r="E48" s="3">
        <v>44035</v>
      </c>
      <c r="F48" s="31">
        <f>YEAR(Order[[#This Row],[OrderDate]])</f>
        <v>2020</v>
      </c>
      <c r="G48" s="31">
        <f>MONTH(Order[[#This Row],[OrderDate]])</f>
        <v>7</v>
      </c>
      <c r="H48" s="31">
        <f>WEEKDAY(Order[[#This Row],[OrderDate]])</f>
        <v>5</v>
      </c>
      <c r="I48" s="31" t="str">
        <f>TEXT(Order[[#This Row],[WeekNumber]],"dddd")</f>
        <v>Thursday</v>
      </c>
      <c r="J48" s="14">
        <v>20200823</v>
      </c>
      <c r="K48" t="s">
        <v>485</v>
      </c>
      <c r="L48" s="4">
        <v>270</v>
      </c>
      <c r="M48" s="4">
        <v>10</v>
      </c>
      <c r="N48" s="4">
        <v>7.5</v>
      </c>
      <c r="O48">
        <v>36</v>
      </c>
      <c r="P48" s="8">
        <v>0.25</v>
      </c>
      <c r="Q48" t="s">
        <v>428</v>
      </c>
      <c r="R48">
        <v>4</v>
      </c>
      <c r="S48" s="4">
        <v>5.405016256844287</v>
      </c>
      <c r="T48" t="s">
        <v>108</v>
      </c>
      <c r="U48" t="s">
        <v>197</v>
      </c>
      <c r="V48" t="s">
        <v>286</v>
      </c>
      <c r="W48" t="s">
        <v>509</v>
      </c>
      <c r="X48" t="s">
        <v>524</v>
      </c>
      <c r="Y48" t="s">
        <v>513</v>
      </c>
      <c r="AA48" s="29" t="s">
        <v>558</v>
      </c>
      <c r="AB48" s="17">
        <f>SUMIF(Order[OrderYear],AB47,Order[Sales])</f>
        <v>259555.37169311105</v>
      </c>
      <c r="AC48" s="17">
        <f>SUMIF(Order[OrderYear],AC47,Order[Sales])</f>
        <v>652313.72683024779</v>
      </c>
      <c r="AD48" s="17">
        <f>SUMIF(Order[OrderYear],AD47,Order[Sales])</f>
        <v>440623.86566255859</v>
      </c>
    </row>
    <row r="49" spans="1:31" x14ac:dyDescent="0.3">
      <c r="A49">
        <v>10264</v>
      </c>
      <c r="B49" t="s">
        <v>22</v>
      </c>
      <c r="C49">
        <v>2</v>
      </c>
      <c r="D49">
        <v>6</v>
      </c>
      <c r="E49" s="3">
        <v>44036</v>
      </c>
      <c r="F49" s="31">
        <f>YEAR(Order[[#This Row],[OrderDate]])</f>
        <v>2020</v>
      </c>
      <c r="G49" s="31">
        <f>MONTH(Order[[#This Row],[OrderDate]])</f>
        <v>7</v>
      </c>
      <c r="H49" s="31">
        <f>WEEKDAY(Order[[#This Row],[OrderDate]])</f>
        <v>6</v>
      </c>
      <c r="I49" s="31" t="str">
        <f>TEXT(Order[[#This Row],[WeekNumber]],"dddd")</f>
        <v>Friday</v>
      </c>
      <c r="J49" s="14">
        <v>20200823</v>
      </c>
      <c r="K49" t="s">
        <v>485</v>
      </c>
      <c r="L49" s="4">
        <v>665</v>
      </c>
      <c r="M49" s="4">
        <v>19</v>
      </c>
      <c r="N49" s="4">
        <v>19</v>
      </c>
      <c r="O49">
        <v>35</v>
      </c>
      <c r="P49" s="8">
        <v>0</v>
      </c>
      <c r="Q49" t="s">
        <v>356</v>
      </c>
      <c r="R49">
        <v>1</v>
      </c>
      <c r="S49" s="4">
        <v>9.9064127385757743</v>
      </c>
      <c r="T49" t="s">
        <v>111</v>
      </c>
      <c r="U49" t="s">
        <v>200</v>
      </c>
      <c r="V49" t="s">
        <v>289</v>
      </c>
      <c r="W49" t="s">
        <v>509</v>
      </c>
      <c r="X49" t="s">
        <v>526</v>
      </c>
      <c r="Y49" t="s">
        <v>517</v>
      </c>
      <c r="AA49" s="29" t="s">
        <v>561</v>
      </c>
      <c r="AB49" s="16"/>
      <c r="AC49" s="32">
        <f>AC48/AB48-1</f>
        <v>1.5131967894755038</v>
      </c>
      <c r="AD49" s="32">
        <f>AD48/AC48-1</f>
        <v>-0.32452154915755349</v>
      </c>
    </row>
    <row r="50" spans="1:31" x14ac:dyDescent="0.3">
      <c r="A50">
        <v>10264</v>
      </c>
      <c r="B50" t="s">
        <v>22</v>
      </c>
      <c r="C50">
        <v>41</v>
      </c>
      <c r="D50">
        <v>6</v>
      </c>
      <c r="E50" s="3">
        <v>44036</v>
      </c>
      <c r="F50" s="31">
        <f>YEAR(Order[[#This Row],[OrderDate]])</f>
        <v>2020</v>
      </c>
      <c r="G50" s="31">
        <f>MONTH(Order[[#This Row],[OrderDate]])</f>
        <v>7</v>
      </c>
      <c r="H50" s="31">
        <f>WEEKDAY(Order[[#This Row],[OrderDate]])</f>
        <v>6</v>
      </c>
      <c r="I50" s="31" t="str">
        <f>TEXT(Order[[#This Row],[WeekNumber]],"dddd")</f>
        <v>Friday</v>
      </c>
      <c r="J50" s="14">
        <v>20200812</v>
      </c>
      <c r="K50" t="s">
        <v>485</v>
      </c>
      <c r="L50" s="4">
        <v>205.06249856203794</v>
      </c>
      <c r="M50" s="4">
        <v>9.65</v>
      </c>
      <c r="N50" s="4">
        <v>8.2024999424815181</v>
      </c>
      <c r="O50">
        <v>25</v>
      </c>
      <c r="P50" s="8">
        <v>0.15000000596046451</v>
      </c>
      <c r="Q50" t="s">
        <v>395</v>
      </c>
      <c r="R50">
        <v>19</v>
      </c>
      <c r="S50" s="4">
        <v>6.0463867884479576</v>
      </c>
      <c r="T50" t="s">
        <v>111</v>
      </c>
      <c r="U50" t="s">
        <v>200</v>
      </c>
      <c r="V50" t="s">
        <v>289</v>
      </c>
      <c r="W50" t="s">
        <v>509</v>
      </c>
      <c r="X50" t="s">
        <v>526</v>
      </c>
      <c r="Y50" t="s">
        <v>514</v>
      </c>
    </row>
    <row r="51" spans="1:31" ht="15" customHeight="1" x14ac:dyDescent="0.3">
      <c r="A51">
        <v>10265</v>
      </c>
      <c r="B51" t="s">
        <v>6</v>
      </c>
      <c r="C51">
        <v>17</v>
      </c>
      <c r="D51">
        <v>2</v>
      </c>
      <c r="E51" s="3">
        <v>44037</v>
      </c>
      <c r="F51" s="31">
        <f>YEAR(Order[[#This Row],[OrderDate]])</f>
        <v>2020</v>
      </c>
      <c r="G51" s="31">
        <f>MONTH(Order[[#This Row],[OrderDate]])</f>
        <v>7</v>
      </c>
      <c r="H51" s="31">
        <f>WEEKDAY(Order[[#This Row],[OrderDate]])</f>
        <v>7</v>
      </c>
      <c r="I51" s="31" t="str">
        <f>TEXT(Order[[#This Row],[WeekNumber]],"dddd")</f>
        <v>Saturday</v>
      </c>
      <c r="J51" s="14">
        <v>20200812</v>
      </c>
      <c r="K51" t="s">
        <v>486</v>
      </c>
      <c r="L51" s="4">
        <v>1170</v>
      </c>
      <c r="M51" s="4">
        <v>39</v>
      </c>
      <c r="N51" s="4">
        <v>39</v>
      </c>
      <c r="O51">
        <v>30</v>
      </c>
      <c r="P51" s="8">
        <v>0</v>
      </c>
      <c r="Q51" t="s">
        <v>371</v>
      </c>
      <c r="R51">
        <v>7</v>
      </c>
      <c r="S51" s="4">
        <v>24.774912809223483</v>
      </c>
      <c r="T51" t="s">
        <v>95</v>
      </c>
      <c r="U51" t="s">
        <v>184</v>
      </c>
      <c r="V51" t="s">
        <v>273</v>
      </c>
      <c r="W51" t="s">
        <v>509</v>
      </c>
      <c r="X51" t="s">
        <v>519</v>
      </c>
      <c r="Y51" t="s">
        <v>518</v>
      </c>
      <c r="AA51" s="29" t="s">
        <v>612</v>
      </c>
    </row>
    <row r="52" spans="1:31" ht="15" customHeight="1" x14ac:dyDescent="0.3">
      <c r="A52">
        <v>10265</v>
      </c>
      <c r="B52" t="s">
        <v>6</v>
      </c>
      <c r="C52">
        <v>70</v>
      </c>
      <c r="D52">
        <v>2</v>
      </c>
      <c r="E52" s="3">
        <v>44037</v>
      </c>
      <c r="F52" s="31">
        <f>YEAR(Order[[#This Row],[OrderDate]])</f>
        <v>2020</v>
      </c>
      <c r="G52" s="31">
        <f>MONTH(Order[[#This Row],[OrderDate]])</f>
        <v>7</v>
      </c>
      <c r="H52" s="31">
        <f>WEEKDAY(Order[[#This Row],[OrderDate]])</f>
        <v>7</v>
      </c>
      <c r="I52" s="31" t="str">
        <f>TEXT(Order[[#This Row],[WeekNumber]],"dddd")</f>
        <v>Saturday</v>
      </c>
      <c r="J52" s="14">
        <v>20200731</v>
      </c>
      <c r="K52" t="s">
        <v>486</v>
      </c>
      <c r="L52" s="4">
        <v>300</v>
      </c>
      <c r="M52" s="4">
        <v>15</v>
      </c>
      <c r="N52" s="4">
        <v>15</v>
      </c>
      <c r="O52">
        <v>20</v>
      </c>
      <c r="P52" s="8">
        <v>0</v>
      </c>
      <c r="Q52" t="s">
        <v>424</v>
      </c>
      <c r="R52">
        <v>7</v>
      </c>
      <c r="S52" s="4">
        <v>4.3219663299234155</v>
      </c>
      <c r="T52" t="s">
        <v>95</v>
      </c>
      <c r="U52" t="s">
        <v>184</v>
      </c>
      <c r="V52" t="s">
        <v>273</v>
      </c>
      <c r="W52" t="s">
        <v>509</v>
      </c>
      <c r="X52" t="s">
        <v>519</v>
      </c>
      <c r="Y52" t="s">
        <v>517</v>
      </c>
      <c r="AA52" s="29" t="s">
        <v>559</v>
      </c>
      <c r="AB52" s="32">
        <f>(AD48/AB48)^(1/(AD46-AB46))-1</f>
        <v>0.30292374067599348</v>
      </c>
    </row>
    <row r="53" spans="1:31" ht="15" customHeight="1" x14ac:dyDescent="0.3">
      <c r="A53">
        <v>10266</v>
      </c>
      <c r="B53" t="s">
        <v>84</v>
      </c>
      <c r="C53">
        <v>12</v>
      </c>
      <c r="D53">
        <v>3</v>
      </c>
      <c r="E53" s="3">
        <v>44038</v>
      </c>
      <c r="F53" s="31">
        <f>YEAR(Order[[#This Row],[OrderDate]])</f>
        <v>2020</v>
      </c>
      <c r="G53" s="31">
        <f>MONTH(Order[[#This Row],[OrderDate]])</f>
        <v>7</v>
      </c>
      <c r="H53" s="31">
        <f>WEEKDAY(Order[[#This Row],[OrderDate]])</f>
        <v>1</v>
      </c>
      <c r="I53" s="31" t="str">
        <f>TEXT(Order[[#This Row],[WeekNumber]],"dddd")</f>
        <v>Sunday</v>
      </c>
      <c r="J53" s="14">
        <v>20200806</v>
      </c>
      <c r="K53" t="s">
        <v>485</v>
      </c>
      <c r="L53" s="4">
        <v>433.19999966025352</v>
      </c>
      <c r="M53" s="4">
        <v>38</v>
      </c>
      <c r="N53" s="4">
        <v>36.099999971687794</v>
      </c>
      <c r="O53">
        <v>12</v>
      </c>
      <c r="P53" s="8">
        <v>5.000000074505806E-2</v>
      </c>
      <c r="Q53" t="s">
        <v>366</v>
      </c>
      <c r="R53">
        <v>5</v>
      </c>
      <c r="S53" s="4">
        <v>30.407974809079235</v>
      </c>
      <c r="T53" t="s">
        <v>173</v>
      </c>
      <c r="U53" t="s">
        <v>262</v>
      </c>
      <c r="V53" t="s">
        <v>346</v>
      </c>
      <c r="W53" t="s">
        <v>509</v>
      </c>
      <c r="X53" t="s">
        <v>527</v>
      </c>
      <c r="Y53" t="s">
        <v>511</v>
      </c>
      <c r="AA53" s="29" t="s">
        <v>562</v>
      </c>
      <c r="AB53" s="33">
        <f>AB48*(1+AB52)^(AD46-AB46)</f>
        <v>440623.86566255859</v>
      </c>
    </row>
    <row r="54" spans="1:31" ht="15" customHeight="1" x14ac:dyDescent="0.3">
      <c r="A54">
        <v>10267</v>
      </c>
      <c r="B54" t="s">
        <v>23</v>
      </c>
      <c r="C54">
        <v>40</v>
      </c>
      <c r="D54">
        <v>4</v>
      </c>
      <c r="E54" s="3">
        <v>44041</v>
      </c>
      <c r="F54" s="31">
        <f>YEAR(Order[[#This Row],[OrderDate]])</f>
        <v>2020</v>
      </c>
      <c r="G54" s="31">
        <f>MONTH(Order[[#This Row],[OrderDate]])</f>
        <v>7</v>
      </c>
      <c r="H54" s="31">
        <f>WEEKDAY(Order[[#This Row],[OrderDate]])</f>
        <v>4</v>
      </c>
      <c r="I54" s="31" t="str">
        <f>TEXT(Order[[#This Row],[WeekNumber]],"dddd")</f>
        <v>Wednesday</v>
      </c>
      <c r="J54" s="14">
        <v>20200806</v>
      </c>
      <c r="K54" t="s">
        <v>486</v>
      </c>
      <c r="L54" s="4">
        <v>919.99999999999989</v>
      </c>
      <c r="M54" s="4">
        <v>18.399999999999999</v>
      </c>
      <c r="N54" s="4">
        <v>18.399999999999999</v>
      </c>
      <c r="O54">
        <v>50</v>
      </c>
      <c r="P54" s="8">
        <v>0</v>
      </c>
      <c r="Q54" t="s">
        <v>394</v>
      </c>
      <c r="R54">
        <v>19</v>
      </c>
      <c r="S54" s="4">
        <v>11.939905659925371</v>
      </c>
      <c r="T54" t="s">
        <v>112</v>
      </c>
      <c r="U54" t="s">
        <v>201</v>
      </c>
      <c r="V54" t="s">
        <v>290</v>
      </c>
      <c r="W54" t="s">
        <v>509</v>
      </c>
      <c r="X54" t="s">
        <v>520</v>
      </c>
      <c r="Y54" t="s">
        <v>514</v>
      </c>
    </row>
    <row r="55" spans="1:31" ht="15" customHeight="1" x14ac:dyDescent="0.3">
      <c r="A55">
        <v>10267</v>
      </c>
      <c r="B55" t="s">
        <v>23</v>
      </c>
      <c r="C55">
        <v>59</v>
      </c>
      <c r="D55">
        <v>4</v>
      </c>
      <c r="E55" s="3">
        <v>44041</v>
      </c>
      <c r="F55" s="31">
        <f>YEAR(Order[[#This Row],[OrderDate]])</f>
        <v>2020</v>
      </c>
      <c r="G55" s="31">
        <f>MONTH(Order[[#This Row],[OrderDate]])</f>
        <v>7</v>
      </c>
      <c r="H55" s="31">
        <f>WEEKDAY(Order[[#This Row],[OrderDate]])</f>
        <v>4</v>
      </c>
      <c r="I55" s="31" t="str">
        <f>TEXT(Order[[#This Row],[WeekNumber]],"dddd")</f>
        <v>Wednesday</v>
      </c>
      <c r="J55" s="14">
        <v>20200806</v>
      </c>
      <c r="K55" t="s">
        <v>486</v>
      </c>
      <c r="L55" s="4">
        <v>3272.4999770522118</v>
      </c>
      <c r="M55" s="4">
        <v>55</v>
      </c>
      <c r="N55" s="4">
        <v>46.749999672174454</v>
      </c>
      <c r="O55">
        <v>70</v>
      </c>
      <c r="P55" s="8">
        <v>0.15000000596046451</v>
      </c>
      <c r="Q55" t="s">
        <v>413</v>
      </c>
      <c r="R55">
        <v>28</v>
      </c>
      <c r="S55" s="4">
        <v>29.299646906924384</v>
      </c>
      <c r="T55" t="s">
        <v>112</v>
      </c>
      <c r="U55" t="s">
        <v>201</v>
      </c>
      <c r="V55" t="s">
        <v>290</v>
      </c>
      <c r="W55" t="s">
        <v>509</v>
      </c>
      <c r="X55" t="s">
        <v>520</v>
      </c>
      <c r="Y55" t="s">
        <v>511</v>
      </c>
      <c r="AA55" s="29" t="s">
        <v>613</v>
      </c>
    </row>
    <row r="56" spans="1:31" ht="15" customHeight="1" x14ac:dyDescent="0.3">
      <c r="A56">
        <v>10267</v>
      </c>
      <c r="B56" t="s">
        <v>23</v>
      </c>
      <c r="C56">
        <v>76</v>
      </c>
      <c r="D56">
        <v>4</v>
      </c>
      <c r="E56" s="3">
        <v>44041</v>
      </c>
      <c r="F56" s="31">
        <f>YEAR(Order[[#This Row],[OrderDate]])</f>
        <v>2020</v>
      </c>
      <c r="G56" s="31">
        <f>MONTH(Order[[#This Row],[OrderDate]])</f>
        <v>7</v>
      </c>
      <c r="H56" s="31">
        <f>WEEKDAY(Order[[#This Row],[OrderDate]])</f>
        <v>4</v>
      </c>
      <c r="I56" s="31" t="str">
        <f>TEXT(Order[[#This Row],[WeekNumber]],"dddd")</f>
        <v>Wednesday</v>
      </c>
      <c r="J56" s="14">
        <v>20200802</v>
      </c>
      <c r="K56" t="s">
        <v>486</v>
      </c>
      <c r="L56" s="4">
        <v>229.49999839067459</v>
      </c>
      <c r="M56" s="4">
        <v>18</v>
      </c>
      <c r="N56" s="4">
        <v>15.299999892711639</v>
      </c>
      <c r="O56">
        <v>15</v>
      </c>
      <c r="P56" s="8">
        <v>0.15000000596046451</v>
      </c>
      <c r="Q56" t="s">
        <v>430</v>
      </c>
      <c r="R56">
        <v>23</v>
      </c>
      <c r="S56" s="4">
        <v>11.35067307451974</v>
      </c>
      <c r="T56" t="s">
        <v>112</v>
      </c>
      <c r="U56" t="s">
        <v>201</v>
      </c>
      <c r="V56" t="s">
        <v>290</v>
      </c>
      <c r="W56" t="s">
        <v>509</v>
      </c>
      <c r="X56" t="s">
        <v>520</v>
      </c>
      <c r="Y56" t="s">
        <v>517</v>
      </c>
      <c r="AA56" s="29" t="s">
        <v>564</v>
      </c>
      <c r="AB56" s="29" t="s">
        <v>565</v>
      </c>
      <c r="AD56" s="29" t="s">
        <v>557</v>
      </c>
      <c r="AE56" s="29" t="s">
        <v>565</v>
      </c>
    </row>
    <row r="57" spans="1:31" ht="15" customHeight="1" x14ac:dyDescent="0.3">
      <c r="A57">
        <v>10268</v>
      </c>
      <c r="B57" t="s">
        <v>31</v>
      </c>
      <c r="C57">
        <v>29</v>
      </c>
      <c r="D57">
        <v>8</v>
      </c>
      <c r="E57" s="3">
        <v>44042</v>
      </c>
      <c r="F57" s="31">
        <f>YEAR(Order[[#This Row],[OrderDate]])</f>
        <v>2020</v>
      </c>
      <c r="G57" s="31">
        <f>MONTH(Order[[#This Row],[OrderDate]])</f>
        <v>7</v>
      </c>
      <c r="H57" s="31">
        <f>WEEKDAY(Order[[#This Row],[OrderDate]])</f>
        <v>5</v>
      </c>
      <c r="I57" s="31" t="str">
        <f>TEXT(Order[[#This Row],[WeekNumber]],"dddd")</f>
        <v>Thursday</v>
      </c>
      <c r="J57" s="14">
        <v>20200802</v>
      </c>
      <c r="K57" t="s">
        <v>485</v>
      </c>
      <c r="L57" s="4">
        <v>1237.9000000000001</v>
      </c>
      <c r="M57" s="4">
        <v>123.79</v>
      </c>
      <c r="N57" s="4">
        <v>123.79</v>
      </c>
      <c r="O57">
        <v>10</v>
      </c>
      <c r="P57" s="8">
        <v>0</v>
      </c>
      <c r="Q57" t="s">
        <v>383</v>
      </c>
      <c r="R57">
        <v>12</v>
      </c>
      <c r="S57" s="4">
        <v>78.453085124436214</v>
      </c>
      <c r="T57" t="s">
        <v>120</v>
      </c>
      <c r="U57" t="s">
        <v>209</v>
      </c>
      <c r="V57" t="s">
        <v>297</v>
      </c>
      <c r="W57" t="s">
        <v>510</v>
      </c>
      <c r="X57" t="s">
        <v>354</v>
      </c>
      <c r="Y57" t="s">
        <v>518</v>
      </c>
      <c r="AA57">
        <v>1</v>
      </c>
      <c r="AB57" s="16">
        <f>COUNTIF(Order[OrderMonth],AA57)</f>
        <v>237</v>
      </c>
      <c r="AD57">
        <v>2020</v>
      </c>
      <c r="AE57" s="18">
        <f>COUNTIF(Order[OrderYear],AD57)</f>
        <v>405</v>
      </c>
    </row>
    <row r="58" spans="1:31" ht="15" customHeight="1" x14ac:dyDescent="0.3">
      <c r="A58">
        <v>10268</v>
      </c>
      <c r="B58" t="s">
        <v>31</v>
      </c>
      <c r="C58">
        <v>72</v>
      </c>
      <c r="D58">
        <v>8</v>
      </c>
      <c r="E58" s="3">
        <v>44042</v>
      </c>
      <c r="F58" s="31">
        <f>YEAR(Order[[#This Row],[OrderDate]])</f>
        <v>2020</v>
      </c>
      <c r="G58" s="31">
        <f>MONTH(Order[[#This Row],[OrderDate]])</f>
        <v>7</v>
      </c>
      <c r="H58" s="31">
        <f>WEEKDAY(Order[[#This Row],[OrderDate]])</f>
        <v>5</v>
      </c>
      <c r="I58" s="31" t="str">
        <f>TEXT(Order[[#This Row],[WeekNumber]],"dddd")</f>
        <v>Thursday</v>
      </c>
      <c r="J58" s="14">
        <v>20200809</v>
      </c>
      <c r="K58" t="s">
        <v>485</v>
      </c>
      <c r="L58" s="4">
        <v>139.19999999999999</v>
      </c>
      <c r="M58" s="4">
        <v>34.799999999999997</v>
      </c>
      <c r="N58" s="4">
        <v>34.799999999999997</v>
      </c>
      <c r="O58">
        <v>4</v>
      </c>
      <c r="P58" s="8">
        <v>0</v>
      </c>
      <c r="Q58" t="s">
        <v>426</v>
      </c>
      <c r="R58">
        <v>14</v>
      </c>
      <c r="S58" s="4">
        <v>14.902797245173618</v>
      </c>
      <c r="T58" t="s">
        <v>120</v>
      </c>
      <c r="U58" t="s">
        <v>209</v>
      </c>
      <c r="V58" t="s">
        <v>297</v>
      </c>
      <c r="W58" t="s">
        <v>510</v>
      </c>
      <c r="X58" t="s">
        <v>354</v>
      </c>
      <c r="Y58" t="s">
        <v>511</v>
      </c>
      <c r="AA58">
        <v>2</v>
      </c>
      <c r="AB58" s="16">
        <f>COUNTIF(Order[OrderMonth],AA58)</f>
        <v>201</v>
      </c>
      <c r="AD58">
        <v>2021</v>
      </c>
      <c r="AE58" s="18">
        <f>COUNTIF(Order[OrderYear],AD58)</f>
        <v>1059</v>
      </c>
    </row>
    <row r="59" spans="1:31" ht="15" customHeight="1" x14ac:dyDescent="0.3">
      <c r="A59">
        <v>10269</v>
      </c>
      <c r="B59" t="s">
        <v>86</v>
      </c>
      <c r="C59">
        <v>33</v>
      </c>
      <c r="D59">
        <v>5</v>
      </c>
      <c r="E59" s="3">
        <v>44043</v>
      </c>
      <c r="F59" s="31">
        <f>YEAR(Order[[#This Row],[OrderDate]])</f>
        <v>2020</v>
      </c>
      <c r="G59" s="31">
        <f>MONTH(Order[[#This Row],[OrderDate]])</f>
        <v>7</v>
      </c>
      <c r="H59" s="31">
        <f>WEEKDAY(Order[[#This Row],[OrderDate]])</f>
        <v>6</v>
      </c>
      <c r="I59" s="31" t="str">
        <f>TEXT(Order[[#This Row],[WeekNumber]],"dddd")</f>
        <v>Friday</v>
      </c>
      <c r="J59" s="14">
        <v>20200809</v>
      </c>
      <c r="K59" t="s">
        <v>486</v>
      </c>
      <c r="L59" s="4">
        <v>142.49999988824129</v>
      </c>
      <c r="M59" s="4">
        <v>2.5</v>
      </c>
      <c r="N59" s="4">
        <v>2.3749999981373549</v>
      </c>
      <c r="O59">
        <v>60</v>
      </c>
      <c r="P59" s="8">
        <v>5.000000074505806E-2</v>
      </c>
      <c r="Q59" t="s">
        <v>387</v>
      </c>
      <c r="R59">
        <v>15</v>
      </c>
      <c r="S59" s="4">
        <v>1.3985746153494198</v>
      </c>
      <c r="T59" t="s">
        <v>175</v>
      </c>
      <c r="U59" t="s">
        <v>264</v>
      </c>
      <c r="V59" t="s">
        <v>348</v>
      </c>
      <c r="W59" t="s">
        <v>510</v>
      </c>
      <c r="X59" t="s">
        <v>353</v>
      </c>
      <c r="Y59" t="s">
        <v>511</v>
      </c>
      <c r="AA59">
        <v>3</v>
      </c>
      <c r="AB59" s="16">
        <f>COUNTIF(Order[OrderMonth],AA59)</f>
        <v>255</v>
      </c>
      <c r="AD59">
        <v>2022</v>
      </c>
      <c r="AE59" s="18">
        <f>COUNTIF(Order[OrderYear],AD59)</f>
        <v>691</v>
      </c>
    </row>
    <row r="60" spans="1:31" ht="15" customHeight="1" x14ac:dyDescent="0.3">
      <c r="A60">
        <v>10269</v>
      </c>
      <c r="B60" t="s">
        <v>86</v>
      </c>
      <c r="C60">
        <v>72</v>
      </c>
      <c r="D60">
        <v>5</v>
      </c>
      <c r="E60" s="3">
        <v>44043</v>
      </c>
      <c r="F60" s="31">
        <f>YEAR(Order[[#This Row],[OrderDate]])</f>
        <v>2020</v>
      </c>
      <c r="G60" s="31">
        <f>MONTH(Order[[#This Row],[OrderDate]])</f>
        <v>7</v>
      </c>
      <c r="H60" s="31">
        <f>WEEKDAY(Order[[#This Row],[OrderDate]])</f>
        <v>6</v>
      </c>
      <c r="I60" s="31" t="str">
        <f>TEXT(Order[[#This Row],[WeekNumber]],"dddd")</f>
        <v>Friday</v>
      </c>
      <c r="J60" s="14">
        <v>20200802</v>
      </c>
      <c r="K60" t="s">
        <v>486</v>
      </c>
      <c r="L60" s="4">
        <v>661.19999948143959</v>
      </c>
      <c r="M60" s="4">
        <v>34.799999999999997</v>
      </c>
      <c r="N60" s="4">
        <v>33.059999974071978</v>
      </c>
      <c r="O60">
        <v>20</v>
      </c>
      <c r="P60" s="8">
        <v>5.000000074505806E-2</v>
      </c>
      <c r="Q60" t="s">
        <v>426</v>
      </c>
      <c r="R60">
        <v>14</v>
      </c>
      <c r="S60" s="4">
        <v>14.902797245173618</v>
      </c>
      <c r="T60" t="s">
        <v>175</v>
      </c>
      <c r="U60" t="s">
        <v>264</v>
      </c>
      <c r="V60" t="s">
        <v>348</v>
      </c>
      <c r="W60" t="s">
        <v>510</v>
      </c>
      <c r="X60" t="s">
        <v>353</v>
      </c>
      <c r="Y60" t="s">
        <v>511</v>
      </c>
      <c r="AA60">
        <v>4</v>
      </c>
      <c r="AB60" s="16">
        <f>COUNTIF(Order[OrderMonth],AA60)</f>
        <v>261</v>
      </c>
    </row>
    <row r="61" spans="1:31" ht="15" customHeight="1" x14ac:dyDescent="0.3">
      <c r="A61">
        <v>10270</v>
      </c>
      <c r="B61" t="s">
        <v>84</v>
      </c>
      <c r="C61">
        <v>36</v>
      </c>
      <c r="D61">
        <v>1</v>
      </c>
      <c r="E61" s="3">
        <v>44044</v>
      </c>
      <c r="F61" s="31">
        <f>YEAR(Order[[#This Row],[OrderDate]])</f>
        <v>2020</v>
      </c>
      <c r="G61" s="31">
        <f>MONTH(Order[[#This Row],[OrderDate]])</f>
        <v>8</v>
      </c>
      <c r="H61" s="31">
        <f>WEEKDAY(Order[[#This Row],[OrderDate]])</f>
        <v>7</v>
      </c>
      <c r="I61" s="31" t="str">
        <f>TEXT(Order[[#This Row],[WeekNumber]],"dddd")</f>
        <v>Saturday</v>
      </c>
      <c r="J61" s="14">
        <v>20200802</v>
      </c>
      <c r="K61" t="s">
        <v>486</v>
      </c>
      <c r="L61" s="4">
        <v>570</v>
      </c>
      <c r="M61" s="4">
        <v>19</v>
      </c>
      <c r="N61" s="4">
        <v>19</v>
      </c>
      <c r="O61">
        <v>30</v>
      </c>
      <c r="P61" s="8">
        <v>0</v>
      </c>
      <c r="Q61" t="s">
        <v>390</v>
      </c>
      <c r="R61">
        <v>17</v>
      </c>
      <c r="S61" s="4">
        <v>14.515505674132482</v>
      </c>
      <c r="T61" t="s">
        <v>173</v>
      </c>
      <c r="U61" t="s">
        <v>262</v>
      </c>
      <c r="V61" t="s">
        <v>346</v>
      </c>
      <c r="W61" t="s">
        <v>509</v>
      </c>
      <c r="X61" t="s">
        <v>527</v>
      </c>
      <c r="Y61" t="s">
        <v>514</v>
      </c>
      <c r="AA61">
        <v>5</v>
      </c>
      <c r="AB61" s="16">
        <f>COUNTIF(Order[OrderMonth],AA61)</f>
        <v>155</v>
      </c>
    </row>
    <row r="62" spans="1:31" ht="15" customHeight="1" x14ac:dyDescent="0.3">
      <c r="A62">
        <v>10270</v>
      </c>
      <c r="B62" t="s">
        <v>84</v>
      </c>
      <c r="C62">
        <v>43</v>
      </c>
      <c r="D62">
        <v>1</v>
      </c>
      <c r="E62" s="3">
        <v>44044</v>
      </c>
      <c r="F62" s="31">
        <f>YEAR(Order[[#This Row],[OrderDate]])</f>
        <v>2020</v>
      </c>
      <c r="G62" s="31">
        <f>MONTH(Order[[#This Row],[OrderDate]])</f>
        <v>8</v>
      </c>
      <c r="H62" s="31">
        <f>WEEKDAY(Order[[#This Row],[OrderDate]])</f>
        <v>7</v>
      </c>
      <c r="I62" s="31" t="str">
        <f>TEXT(Order[[#This Row],[WeekNumber]],"dddd")</f>
        <v>Saturday</v>
      </c>
      <c r="J62" s="14">
        <v>20200830</v>
      </c>
      <c r="K62" t="s">
        <v>486</v>
      </c>
      <c r="L62" s="4">
        <v>1150</v>
      </c>
      <c r="M62" s="4">
        <v>46</v>
      </c>
      <c r="N62" s="4">
        <v>46</v>
      </c>
      <c r="O62">
        <v>25</v>
      </c>
      <c r="P62" s="8">
        <v>0</v>
      </c>
      <c r="Q62" t="s">
        <v>397</v>
      </c>
      <c r="R62">
        <v>20</v>
      </c>
      <c r="S62" s="4">
        <v>33.719701744549674</v>
      </c>
      <c r="T62" t="s">
        <v>173</v>
      </c>
      <c r="U62" t="s">
        <v>262</v>
      </c>
      <c r="V62" t="s">
        <v>346</v>
      </c>
      <c r="W62" t="s">
        <v>509</v>
      </c>
      <c r="X62" t="s">
        <v>527</v>
      </c>
      <c r="Y62" t="s">
        <v>517</v>
      </c>
      <c r="AA62">
        <v>6</v>
      </c>
      <c r="AB62" s="16">
        <f>COUNTIF(Order[OrderMonth],AA62)</f>
        <v>76</v>
      </c>
    </row>
    <row r="63" spans="1:31" x14ac:dyDescent="0.3">
      <c r="A63">
        <v>10271</v>
      </c>
      <c r="B63" t="s">
        <v>72</v>
      </c>
      <c r="C63">
        <v>33</v>
      </c>
      <c r="D63">
        <v>6</v>
      </c>
      <c r="E63" s="3">
        <v>44044</v>
      </c>
      <c r="F63" s="31">
        <f>YEAR(Order[[#This Row],[OrderDate]])</f>
        <v>2020</v>
      </c>
      <c r="G63" s="31">
        <f>MONTH(Order[[#This Row],[OrderDate]])</f>
        <v>8</v>
      </c>
      <c r="H63" s="31">
        <f>WEEKDAY(Order[[#This Row],[OrderDate]])</f>
        <v>7</v>
      </c>
      <c r="I63" s="31" t="str">
        <f>TEXT(Order[[#This Row],[WeekNumber]],"dddd")</f>
        <v>Saturday</v>
      </c>
      <c r="J63" s="14">
        <v>20200806</v>
      </c>
      <c r="K63" t="s">
        <v>484</v>
      </c>
      <c r="L63" s="4">
        <v>60</v>
      </c>
      <c r="M63" s="4">
        <v>2.5</v>
      </c>
      <c r="N63" s="4">
        <v>2.5</v>
      </c>
      <c r="O63">
        <v>24</v>
      </c>
      <c r="P63" s="8">
        <v>0</v>
      </c>
      <c r="Q63" t="s">
        <v>387</v>
      </c>
      <c r="R63">
        <v>15</v>
      </c>
      <c r="S63" s="4">
        <v>1.3985746153494198</v>
      </c>
      <c r="T63" t="s">
        <v>161</v>
      </c>
      <c r="U63" t="s">
        <v>250</v>
      </c>
      <c r="V63" t="s">
        <v>335</v>
      </c>
      <c r="W63" t="s">
        <v>510</v>
      </c>
      <c r="X63" t="s">
        <v>353</v>
      </c>
      <c r="Y63" t="s">
        <v>511</v>
      </c>
      <c r="AA63">
        <v>7</v>
      </c>
      <c r="AB63" s="16">
        <f>COUNTIF(Order[OrderMonth],AA63)</f>
        <v>136</v>
      </c>
    </row>
    <row r="64" spans="1:31" x14ac:dyDescent="0.3">
      <c r="A64">
        <v>10272</v>
      </c>
      <c r="B64" t="s">
        <v>62</v>
      </c>
      <c r="C64">
        <v>20</v>
      </c>
      <c r="D64">
        <v>6</v>
      </c>
      <c r="E64" s="3">
        <v>44045</v>
      </c>
      <c r="F64" s="31">
        <f>YEAR(Order[[#This Row],[OrderDate]])</f>
        <v>2020</v>
      </c>
      <c r="G64" s="31">
        <f>MONTH(Order[[#This Row],[OrderDate]])</f>
        <v>8</v>
      </c>
      <c r="H64" s="31">
        <f>WEEKDAY(Order[[#This Row],[OrderDate]])</f>
        <v>1</v>
      </c>
      <c r="I64" s="31" t="str">
        <f>TEXT(Order[[#This Row],[WeekNumber]],"dddd")</f>
        <v>Sunday</v>
      </c>
      <c r="J64" s="14">
        <v>20200806</v>
      </c>
      <c r="K64" t="s">
        <v>484</v>
      </c>
      <c r="L64" s="4">
        <v>486</v>
      </c>
      <c r="M64" s="4">
        <v>81</v>
      </c>
      <c r="N64" s="4">
        <v>81</v>
      </c>
      <c r="O64">
        <v>6</v>
      </c>
      <c r="P64" s="8">
        <v>0</v>
      </c>
      <c r="Q64" t="s">
        <v>374</v>
      </c>
      <c r="R64">
        <v>8</v>
      </c>
      <c r="S64" s="4">
        <v>57.815472307491099</v>
      </c>
      <c r="T64" t="s">
        <v>151</v>
      </c>
      <c r="U64" t="s">
        <v>240</v>
      </c>
      <c r="V64" t="s">
        <v>325</v>
      </c>
      <c r="W64" t="s">
        <v>510</v>
      </c>
      <c r="X64" t="s">
        <v>353</v>
      </c>
      <c r="Y64" t="s">
        <v>516</v>
      </c>
      <c r="AA64">
        <v>8</v>
      </c>
      <c r="AB64" s="16">
        <f>COUNTIF(Order[OrderMonth],AA64)</f>
        <v>153</v>
      </c>
    </row>
    <row r="65" spans="1:28" x14ac:dyDescent="0.3">
      <c r="A65">
        <v>10272</v>
      </c>
      <c r="B65" t="s">
        <v>62</v>
      </c>
      <c r="C65">
        <v>31</v>
      </c>
      <c r="D65">
        <v>6</v>
      </c>
      <c r="E65" s="3">
        <v>44045</v>
      </c>
      <c r="F65" s="31">
        <f>YEAR(Order[[#This Row],[OrderDate]])</f>
        <v>2020</v>
      </c>
      <c r="G65" s="31">
        <f>MONTH(Order[[#This Row],[OrderDate]])</f>
        <v>8</v>
      </c>
      <c r="H65" s="31">
        <f>WEEKDAY(Order[[#This Row],[OrderDate]])</f>
        <v>1</v>
      </c>
      <c r="I65" s="31" t="str">
        <f>TEXT(Order[[#This Row],[WeekNumber]],"dddd")</f>
        <v>Sunday</v>
      </c>
      <c r="J65" s="14">
        <v>20200806</v>
      </c>
      <c r="K65" t="s">
        <v>484</v>
      </c>
      <c r="L65" s="4">
        <v>500</v>
      </c>
      <c r="M65" s="4">
        <v>12.5</v>
      </c>
      <c r="N65" s="4">
        <v>12.5</v>
      </c>
      <c r="O65">
        <v>40</v>
      </c>
      <c r="P65" s="8">
        <v>0</v>
      </c>
      <c r="Q65" t="s">
        <v>385</v>
      </c>
      <c r="R65">
        <v>14</v>
      </c>
      <c r="S65" s="4">
        <v>8.9210025428745876</v>
      </c>
      <c r="T65" t="s">
        <v>151</v>
      </c>
      <c r="U65" t="s">
        <v>240</v>
      </c>
      <c r="V65" t="s">
        <v>325</v>
      </c>
      <c r="W65" t="s">
        <v>510</v>
      </c>
      <c r="X65" t="s">
        <v>353</v>
      </c>
      <c r="Y65" t="s">
        <v>511</v>
      </c>
      <c r="AA65">
        <v>9</v>
      </c>
      <c r="AB65" s="16">
        <f>COUNTIF(Order[OrderMonth],AA65)</f>
        <v>152</v>
      </c>
    </row>
    <row r="66" spans="1:28" x14ac:dyDescent="0.3">
      <c r="A66">
        <v>10272</v>
      </c>
      <c r="B66" t="s">
        <v>62</v>
      </c>
      <c r="C66">
        <v>72</v>
      </c>
      <c r="D66">
        <v>6</v>
      </c>
      <c r="E66" s="3">
        <v>44045</v>
      </c>
      <c r="F66" s="31">
        <f>YEAR(Order[[#This Row],[OrderDate]])</f>
        <v>2020</v>
      </c>
      <c r="G66" s="31">
        <f>MONTH(Order[[#This Row],[OrderDate]])</f>
        <v>8</v>
      </c>
      <c r="H66" s="31">
        <f>WEEKDAY(Order[[#This Row],[OrderDate]])</f>
        <v>1</v>
      </c>
      <c r="I66" s="31" t="str">
        <f>TEXT(Order[[#This Row],[WeekNumber]],"dddd")</f>
        <v>Sunday</v>
      </c>
      <c r="J66" s="14">
        <v>20200812</v>
      </c>
      <c r="K66" t="s">
        <v>484</v>
      </c>
      <c r="L66" s="4">
        <v>835.19999999999993</v>
      </c>
      <c r="M66" s="4">
        <v>34.799999999999997</v>
      </c>
      <c r="N66" s="4">
        <v>34.799999999999997</v>
      </c>
      <c r="O66">
        <v>24</v>
      </c>
      <c r="P66" s="8">
        <v>0</v>
      </c>
      <c r="Q66" t="s">
        <v>426</v>
      </c>
      <c r="R66">
        <v>14</v>
      </c>
      <c r="S66" s="4">
        <v>14.902797245173618</v>
      </c>
      <c r="T66" t="s">
        <v>151</v>
      </c>
      <c r="U66" t="s">
        <v>240</v>
      </c>
      <c r="V66" t="s">
        <v>325</v>
      </c>
      <c r="W66" t="s">
        <v>510</v>
      </c>
      <c r="X66" t="s">
        <v>353</v>
      </c>
      <c r="Y66" t="s">
        <v>511</v>
      </c>
      <c r="AA66">
        <v>10</v>
      </c>
      <c r="AB66" s="16">
        <f>COUNTIF(Order[OrderMonth],AA66)</f>
        <v>179</v>
      </c>
    </row>
    <row r="67" spans="1:28" ht="15" customHeight="1" x14ac:dyDescent="0.3">
      <c r="A67">
        <v>10273</v>
      </c>
      <c r="B67" t="s">
        <v>60</v>
      </c>
      <c r="C67">
        <v>10</v>
      </c>
      <c r="D67">
        <v>3</v>
      </c>
      <c r="E67" s="3">
        <v>44048</v>
      </c>
      <c r="F67" s="31">
        <f>YEAR(Order[[#This Row],[OrderDate]])</f>
        <v>2020</v>
      </c>
      <c r="G67" s="31">
        <f>MONTH(Order[[#This Row],[OrderDate]])</f>
        <v>8</v>
      </c>
      <c r="H67" s="31">
        <f>WEEKDAY(Order[[#This Row],[OrderDate]])</f>
        <v>4</v>
      </c>
      <c r="I67" s="31" t="str">
        <f>TEXT(Order[[#This Row],[WeekNumber]],"dddd")</f>
        <v>Wednesday</v>
      </c>
      <c r="J67" s="14">
        <v>20200812</v>
      </c>
      <c r="K67" t="s">
        <v>485</v>
      </c>
      <c r="L67" s="4">
        <v>706.7999994456768</v>
      </c>
      <c r="M67" s="4">
        <v>31</v>
      </c>
      <c r="N67" s="4">
        <v>29.4499999769032</v>
      </c>
      <c r="O67">
        <v>24</v>
      </c>
      <c r="P67" s="8">
        <v>5.000000074505806E-2</v>
      </c>
      <c r="Q67" t="s">
        <v>364</v>
      </c>
      <c r="R67">
        <v>4</v>
      </c>
      <c r="S67" s="4">
        <v>11.047328272500083</v>
      </c>
      <c r="T67" t="s">
        <v>149</v>
      </c>
      <c r="U67" t="s">
        <v>238</v>
      </c>
      <c r="V67" t="s">
        <v>324</v>
      </c>
      <c r="W67" t="s">
        <v>509</v>
      </c>
      <c r="X67" t="s">
        <v>520</v>
      </c>
      <c r="Y67" t="s">
        <v>514</v>
      </c>
      <c r="AA67">
        <v>11</v>
      </c>
      <c r="AB67" s="16">
        <f>COUNTIF(Order[OrderMonth],AA67)</f>
        <v>155</v>
      </c>
    </row>
    <row r="68" spans="1:28" ht="15" customHeight="1" x14ac:dyDescent="0.3">
      <c r="A68">
        <v>10273</v>
      </c>
      <c r="B68" t="s">
        <v>60</v>
      </c>
      <c r="C68">
        <v>31</v>
      </c>
      <c r="D68">
        <v>3</v>
      </c>
      <c r="E68" s="3">
        <v>44048</v>
      </c>
      <c r="F68" s="31">
        <f>YEAR(Order[[#This Row],[OrderDate]])</f>
        <v>2020</v>
      </c>
      <c r="G68" s="31">
        <f>MONTH(Order[[#This Row],[OrderDate]])</f>
        <v>8</v>
      </c>
      <c r="H68" s="31">
        <f>WEEKDAY(Order[[#This Row],[OrderDate]])</f>
        <v>4</v>
      </c>
      <c r="I68" s="31" t="str">
        <f>TEXT(Order[[#This Row],[WeekNumber]],"dddd")</f>
        <v>Wednesday</v>
      </c>
      <c r="J68" s="14">
        <v>20200812</v>
      </c>
      <c r="K68" t="s">
        <v>485</v>
      </c>
      <c r="L68" s="4">
        <v>178.12499986030161</v>
      </c>
      <c r="M68" s="4">
        <v>12.5</v>
      </c>
      <c r="N68" s="4">
        <v>11.874999990686774</v>
      </c>
      <c r="O68">
        <v>15</v>
      </c>
      <c r="P68" s="8">
        <v>5.000000074505806E-2</v>
      </c>
      <c r="Q68" t="s">
        <v>385</v>
      </c>
      <c r="R68">
        <v>14</v>
      </c>
      <c r="S68" s="4">
        <v>8.9210025428745876</v>
      </c>
      <c r="T68" t="s">
        <v>149</v>
      </c>
      <c r="U68" t="s">
        <v>238</v>
      </c>
      <c r="V68" t="s">
        <v>324</v>
      </c>
      <c r="W68" t="s">
        <v>509</v>
      </c>
      <c r="X68" t="s">
        <v>520</v>
      </c>
      <c r="Y68" t="s">
        <v>511</v>
      </c>
      <c r="AA68">
        <v>12</v>
      </c>
      <c r="AB68" s="16">
        <f>COUNTIF(Order[OrderMonth],AA68)</f>
        <v>195</v>
      </c>
    </row>
    <row r="69" spans="1:28" ht="15" customHeight="1" x14ac:dyDescent="0.3">
      <c r="A69">
        <v>10273</v>
      </c>
      <c r="B69" t="s">
        <v>60</v>
      </c>
      <c r="C69">
        <v>33</v>
      </c>
      <c r="D69">
        <v>3</v>
      </c>
      <c r="E69" s="3">
        <v>44048</v>
      </c>
      <c r="F69" s="31">
        <f>YEAR(Order[[#This Row],[OrderDate]])</f>
        <v>2020</v>
      </c>
      <c r="G69" s="31">
        <f>MONTH(Order[[#This Row],[OrderDate]])</f>
        <v>8</v>
      </c>
      <c r="H69" s="31">
        <f>WEEKDAY(Order[[#This Row],[OrderDate]])</f>
        <v>4</v>
      </c>
      <c r="I69" s="31" t="str">
        <f>TEXT(Order[[#This Row],[WeekNumber]],"dddd")</f>
        <v>Wednesday</v>
      </c>
      <c r="J69" s="14">
        <v>20200812</v>
      </c>
      <c r="K69" t="s">
        <v>485</v>
      </c>
      <c r="L69" s="4">
        <v>50</v>
      </c>
      <c r="M69" s="4">
        <v>2.5</v>
      </c>
      <c r="N69" s="4">
        <v>2.5</v>
      </c>
      <c r="O69">
        <v>20</v>
      </c>
      <c r="P69" s="8">
        <v>0</v>
      </c>
      <c r="Q69" t="s">
        <v>387</v>
      </c>
      <c r="R69">
        <v>15</v>
      </c>
      <c r="S69" s="4">
        <v>1.3985746153494198</v>
      </c>
      <c r="T69" t="s">
        <v>149</v>
      </c>
      <c r="U69" t="s">
        <v>238</v>
      </c>
      <c r="V69" t="s">
        <v>324</v>
      </c>
      <c r="W69" t="s">
        <v>509</v>
      </c>
      <c r="X69" t="s">
        <v>520</v>
      </c>
      <c r="Y69" t="s">
        <v>511</v>
      </c>
    </row>
    <row r="70" spans="1:28" ht="15" customHeight="1" x14ac:dyDescent="0.3">
      <c r="A70">
        <v>10273</v>
      </c>
      <c r="B70" t="s">
        <v>60</v>
      </c>
      <c r="C70">
        <v>40</v>
      </c>
      <c r="D70">
        <v>3</v>
      </c>
      <c r="E70" s="3">
        <v>44048</v>
      </c>
      <c r="F70" s="31">
        <f>YEAR(Order[[#This Row],[OrderDate]])</f>
        <v>2020</v>
      </c>
      <c r="G70" s="31">
        <f>MONTH(Order[[#This Row],[OrderDate]])</f>
        <v>8</v>
      </c>
      <c r="H70" s="31">
        <f>WEEKDAY(Order[[#This Row],[OrderDate]])</f>
        <v>4</v>
      </c>
      <c r="I70" s="31" t="str">
        <f>TEXT(Order[[#This Row],[WeekNumber]],"dddd")</f>
        <v>Wednesday</v>
      </c>
      <c r="J70" s="14">
        <v>20200812</v>
      </c>
      <c r="K70" t="s">
        <v>485</v>
      </c>
      <c r="L70" s="4">
        <v>1048.7999991774559</v>
      </c>
      <c r="M70" s="4">
        <v>18.399999999999999</v>
      </c>
      <c r="N70" s="4">
        <v>17.479999986290931</v>
      </c>
      <c r="O70">
        <v>60</v>
      </c>
      <c r="P70" s="8">
        <v>5.000000074505806E-2</v>
      </c>
      <c r="Q70" t="s">
        <v>394</v>
      </c>
      <c r="R70">
        <v>19</v>
      </c>
      <c r="S70" s="4">
        <v>11.939905659925371</v>
      </c>
      <c r="T70" t="s">
        <v>149</v>
      </c>
      <c r="U70" t="s">
        <v>238</v>
      </c>
      <c r="V70" t="s">
        <v>324</v>
      </c>
      <c r="W70" t="s">
        <v>509</v>
      </c>
      <c r="X70" t="s">
        <v>520</v>
      </c>
      <c r="Y70" t="s">
        <v>514</v>
      </c>
    </row>
    <row r="71" spans="1:28" ht="15" customHeight="1" x14ac:dyDescent="0.3">
      <c r="A71">
        <v>10273</v>
      </c>
      <c r="B71" t="s">
        <v>60</v>
      </c>
      <c r="C71">
        <v>76</v>
      </c>
      <c r="D71">
        <v>3</v>
      </c>
      <c r="E71" s="3">
        <v>44048</v>
      </c>
      <c r="F71" s="31">
        <f>YEAR(Order[[#This Row],[OrderDate]])</f>
        <v>2020</v>
      </c>
      <c r="G71" s="31">
        <f>MONTH(Order[[#This Row],[OrderDate]])</f>
        <v>8</v>
      </c>
      <c r="H71" s="31">
        <f>WEEKDAY(Order[[#This Row],[OrderDate]])</f>
        <v>4</v>
      </c>
      <c r="I71" s="31" t="str">
        <f>TEXT(Order[[#This Row],[WeekNumber]],"dddd")</f>
        <v>Wednesday</v>
      </c>
      <c r="J71" s="14">
        <v>20200816</v>
      </c>
      <c r="K71" t="s">
        <v>485</v>
      </c>
      <c r="L71" s="4">
        <v>564.29999955743551</v>
      </c>
      <c r="M71" s="4">
        <v>18</v>
      </c>
      <c r="N71" s="4">
        <v>17.099999986588955</v>
      </c>
      <c r="O71">
        <v>33</v>
      </c>
      <c r="P71" s="8">
        <v>5.000000074505806E-2</v>
      </c>
      <c r="Q71" t="s">
        <v>430</v>
      </c>
      <c r="R71">
        <v>23</v>
      </c>
      <c r="S71" s="4">
        <v>11.35067307451974</v>
      </c>
      <c r="T71" t="s">
        <v>149</v>
      </c>
      <c r="U71" t="s">
        <v>238</v>
      </c>
      <c r="V71" t="s">
        <v>324</v>
      </c>
      <c r="W71" t="s">
        <v>509</v>
      </c>
      <c r="X71" t="s">
        <v>520</v>
      </c>
      <c r="Y71" t="s">
        <v>517</v>
      </c>
      <c r="AA71" s="29" t="s">
        <v>582</v>
      </c>
      <c r="AB71" s="29" t="s">
        <v>583</v>
      </c>
    </row>
    <row r="72" spans="1:28" x14ac:dyDescent="0.3">
      <c r="A72">
        <v>10274</v>
      </c>
      <c r="B72" t="s">
        <v>82</v>
      </c>
      <c r="C72">
        <v>71</v>
      </c>
      <c r="D72">
        <v>6</v>
      </c>
      <c r="E72" s="3">
        <v>44049</v>
      </c>
      <c r="F72" s="31">
        <f>YEAR(Order[[#This Row],[OrderDate]])</f>
        <v>2020</v>
      </c>
      <c r="G72" s="31">
        <f>MONTH(Order[[#This Row],[OrderDate]])</f>
        <v>8</v>
      </c>
      <c r="H72" s="31">
        <f>WEEKDAY(Order[[#This Row],[OrderDate]])</f>
        <v>5</v>
      </c>
      <c r="I72" s="31" t="str">
        <f>TEXT(Order[[#This Row],[WeekNumber]],"dddd")</f>
        <v>Thursday</v>
      </c>
      <c r="J72" s="14">
        <v>20200816</v>
      </c>
      <c r="K72" t="s">
        <v>486</v>
      </c>
      <c r="L72" s="4">
        <v>430</v>
      </c>
      <c r="M72" s="4">
        <v>21.5</v>
      </c>
      <c r="N72" s="4">
        <v>21.5</v>
      </c>
      <c r="O72">
        <v>20</v>
      </c>
      <c r="P72" s="8">
        <v>0</v>
      </c>
      <c r="Q72" t="s">
        <v>425</v>
      </c>
      <c r="R72">
        <v>15</v>
      </c>
      <c r="S72" s="4">
        <v>15.813450604529082</v>
      </c>
      <c r="T72" t="s">
        <v>171</v>
      </c>
      <c r="U72" t="s">
        <v>260</v>
      </c>
      <c r="V72" t="s">
        <v>344</v>
      </c>
      <c r="W72" t="s">
        <v>509</v>
      </c>
      <c r="X72" t="s">
        <v>519</v>
      </c>
      <c r="Y72" t="s">
        <v>511</v>
      </c>
      <c r="AA72" t="s">
        <v>584</v>
      </c>
      <c r="AB72" s="16">
        <f>COUNTIF(Order[DayOfWeek],AA72)</f>
        <v>428</v>
      </c>
    </row>
    <row r="73" spans="1:28" x14ac:dyDescent="0.3">
      <c r="A73">
        <v>10274</v>
      </c>
      <c r="B73" t="s">
        <v>82</v>
      </c>
      <c r="C73">
        <v>72</v>
      </c>
      <c r="D73">
        <v>6</v>
      </c>
      <c r="E73" s="3">
        <v>44049</v>
      </c>
      <c r="F73" s="31">
        <f>YEAR(Order[[#This Row],[OrderDate]])</f>
        <v>2020</v>
      </c>
      <c r="G73" s="31">
        <f>MONTH(Order[[#This Row],[OrderDate]])</f>
        <v>8</v>
      </c>
      <c r="H73" s="31">
        <f>WEEKDAY(Order[[#This Row],[OrderDate]])</f>
        <v>5</v>
      </c>
      <c r="I73" s="31" t="str">
        <f>TEXT(Order[[#This Row],[WeekNumber]],"dddd")</f>
        <v>Thursday</v>
      </c>
      <c r="J73" s="14">
        <v>20200809</v>
      </c>
      <c r="K73" t="s">
        <v>486</v>
      </c>
      <c r="L73" s="4">
        <v>243.59999999999997</v>
      </c>
      <c r="M73" s="4">
        <v>34.799999999999997</v>
      </c>
      <c r="N73" s="4">
        <v>34.799999999999997</v>
      </c>
      <c r="O73">
        <v>7</v>
      </c>
      <c r="P73" s="8">
        <v>0</v>
      </c>
      <c r="Q73" t="s">
        <v>426</v>
      </c>
      <c r="R73">
        <v>14</v>
      </c>
      <c r="S73" s="4">
        <v>14.902797245173618</v>
      </c>
      <c r="T73" t="s">
        <v>171</v>
      </c>
      <c r="U73" t="s">
        <v>260</v>
      </c>
      <c r="V73" t="s">
        <v>344</v>
      </c>
      <c r="W73" t="s">
        <v>509</v>
      </c>
      <c r="X73" t="s">
        <v>519</v>
      </c>
      <c r="Y73" t="s">
        <v>511</v>
      </c>
      <c r="AA73" t="s">
        <v>585</v>
      </c>
      <c r="AB73" s="16">
        <f>COUNTIF(Order[DayOfWeek],AA73)</f>
        <v>0</v>
      </c>
    </row>
    <row r="74" spans="1:28" ht="15" customHeight="1" x14ac:dyDescent="0.3">
      <c r="A74">
        <v>10275</v>
      </c>
      <c r="B74" t="s">
        <v>47</v>
      </c>
      <c r="C74">
        <v>24</v>
      </c>
      <c r="D74">
        <v>1</v>
      </c>
      <c r="E74" s="3">
        <v>44050</v>
      </c>
      <c r="F74" s="31">
        <f>YEAR(Order[[#This Row],[OrderDate]])</f>
        <v>2020</v>
      </c>
      <c r="G74" s="31">
        <f>MONTH(Order[[#This Row],[OrderDate]])</f>
        <v>8</v>
      </c>
      <c r="H74" s="31">
        <f>WEEKDAY(Order[[#This Row],[OrderDate]])</f>
        <v>6</v>
      </c>
      <c r="I74" s="31" t="str">
        <f>TEXT(Order[[#This Row],[WeekNumber]],"dddd")</f>
        <v>Friday</v>
      </c>
      <c r="J74" s="14">
        <v>20200809</v>
      </c>
      <c r="K74" t="s">
        <v>486</v>
      </c>
      <c r="L74" s="4">
        <v>51.299999959766865</v>
      </c>
      <c r="M74" s="4">
        <v>4.5</v>
      </c>
      <c r="N74" s="4">
        <v>4.2749999966472387</v>
      </c>
      <c r="O74">
        <v>12</v>
      </c>
      <c r="P74" s="8">
        <v>5.000000074505806E-2</v>
      </c>
      <c r="Q74" t="s">
        <v>378</v>
      </c>
      <c r="R74">
        <v>10</v>
      </c>
      <c r="S74" s="4">
        <v>2.1230577042655105</v>
      </c>
      <c r="T74" t="s">
        <v>136</v>
      </c>
      <c r="U74" t="s">
        <v>225</v>
      </c>
      <c r="V74" t="s">
        <v>312</v>
      </c>
      <c r="W74" t="s">
        <v>509</v>
      </c>
      <c r="X74" t="s">
        <v>528</v>
      </c>
      <c r="Y74" t="s">
        <v>517</v>
      </c>
      <c r="AA74" t="s">
        <v>586</v>
      </c>
      <c r="AB74" s="16">
        <f>COUNTIF(Order[DayOfWeek],AA74)</f>
        <v>0</v>
      </c>
    </row>
    <row r="75" spans="1:28" ht="15" customHeight="1" x14ac:dyDescent="0.3">
      <c r="A75">
        <v>10275</v>
      </c>
      <c r="B75" t="s">
        <v>47</v>
      </c>
      <c r="C75">
        <v>59</v>
      </c>
      <c r="D75">
        <v>1</v>
      </c>
      <c r="E75" s="3">
        <v>44050</v>
      </c>
      <c r="F75" s="31">
        <f>YEAR(Order[[#This Row],[OrderDate]])</f>
        <v>2020</v>
      </c>
      <c r="G75" s="31">
        <f>MONTH(Order[[#This Row],[OrderDate]])</f>
        <v>8</v>
      </c>
      <c r="H75" s="31">
        <f>WEEKDAY(Order[[#This Row],[OrderDate]])</f>
        <v>6</v>
      </c>
      <c r="I75" s="31" t="str">
        <f>TEXT(Order[[#This Row],[WeekNumber]],"dddd")</f>
        <v>Friday</v>
      </c>
      <c r="J75" s="14">
        <v>20200814</v>
      </c>
      <c r="K75" t="s">
        <v>486</v>
      </c>
      <c r="L75" s="4">
        <v>313.49999975413084</v>
      </c>
      <c r="M75" s="4">
        <v>55</v>
      </c>
      <c r="N75" s="4">
        <v>52.249999959021807</v>
      </c>
      <c r="O75">
        <v>6</v>
      </c>
      <c r="P75" s="8">
        <v>5.000000074505806E-2</v>
      </c>
      <c r="Q75" t="s">
        <v>413</v>
      </c>
      <c r="R75">
        <v>28</v>
      </c>
      <c r="S75" s="4">
        <v>29.299646906924384</v>
      </c>
      <c r="T75" t="s">
        <v>136</v>
      </c>
      <c r="U75" t="s">
        <v>225</v>
      </c>
      <c r="V75" t="s">
        <v>312</v>
      </c>
      <c r="W75" t="s">
        <v>509</v>
      </c>
      <c r="X75" t="s">
        <v>528</v>
      </c>
      <c r="Y75" t="s">
        <v>511</v>
      </c>
      <c r="AA75" t="s">
        <v>587</v>
      </c>
      <c r="AB75" s="16">
        <f>COUNTIF(Order[DayOfWeek],AA75)</f>
        <v>417</v>
      </c>
    </row>
    <row r="76" spans="1:28" ht="15" customHeight="1" x14ac:dyDescent="0.3">
      <c r="A76">
        <v>10276</v>
      </c>
      <c r="B76" t="s">
        <v>77</v>
      </c>
      <c r="C76">
        <v>10</v>
      </c>
      <c r="D76">
        <v>8</v>
      </c>
      <c r="E76" s="3">
        <v>44051</v>
      </c>
      <c r="F76" s="31">
        <f>YEAR(Order[[#This Row],[OrderDate]])</f>
        <v>2020</v>
      </c>
      <c r="G76" s="31">
        <f>MONTH(Order[[#This Row],[OrderDate]])</f>
        <v>8</v>
      </c>
      <c r="H76" s="31">
        <f>WEEKDAY(Order[[#This Row],[OrderDate]])</f>
        <v>7</v>
      </c>
      <c r="I76" s="31" t="str">
        <f>TEXT(Order[[#This Row],[WeekNumber]],"dddd")</f>
        <v>Saturday</v>
      </c>
      <c r="J76" s="14">
        <v>20200814</v>
      </c>
      <c r="K76" t="s">
        <v>485</v>
      </c>
      <c r="L76" s="4">
        <v>465</v>
      </c>
      <c r="M76" s="4">
        <v>31</v>
      </c>
      <c r="N76" s="4">
        <v>31</v>
      </c>
      <c r="O76">
        <v>15</v>
      </c>
      <c r="P76" s="8">
        <v>0</v>
      </c>
      <c r="Q76" t="s">
        <v>364</v>
      </c>
      <c r="R76">
        <v>4</v>
      </c>
      <c r="S76" s="4">
        <v>11.047328272500083</v>
      </c>
      <c r="T76" t="s">
        <v>166</v>
      </c>
      <c r="U76" t="s">
        <v>255</v>
      </c>
      <c r="V76" t="s">
        <v>319</v>
      </c>
      <c r="W76" t="s">
        <v>510</v>
      </c>
      <c r="X76" t="s">
        <v>525</v>
      </c>
      <c r="Y76" t="s">
        <v>514</v>
      </c>
      <c r="AA76" t="s">
        <v>588</v>
      </c>
      <c r="AB76" s="16">
        <f>COUNTIF(Order[DayOfWeek],AA76)</f>
        <v>425</v>
      </c>
    </row>
    <row r="77" spans="1:28" ht="15" customHeight="1" x14ac:dyDescent="0.3">
      <c r="A77">
        <v>10276</v>
      </c>
      <c r="B77" t="s">
        <v>77</v>
      </c>
      <c r="C77">
        <v>13</v>
      </c>
      <c r="D77">
        <v>8</v>
      </c>
      <c r="E77" s="3">
        <v>44051</v>
      </c>
      <c r="F77" s="31">
        <f>YEAR(Order[[#This Row],[OrderDate]])</f>
        <v>2020</v>
      </c>
      <c r="G77" s="31">
        <f>MONTH(Order[[#This Row],[OrderDate]])</f>
        <v>8</v>
      </c>
      <c r="H77" s="31">
        <f>WEEKDAY(Order[[#This Row],[OrderDate]])</f>
        <v>7</v>
      </c>
      <c r="I77" s="31" t="str">
        <f>TEXT(Order[[#This Row],[WeekNumber]],"dddd")</f>
        <v>Saturday</v>
      </c>
      <c r="J77" s="14">
        <v>20200813</v>
      </c>
      <c r="K77" t="s">
        <v>485</v>
      </c>
      <c r="L77" s="4">
        <v>60</v>
      </c>
      <c r="M77" s="4">
        <v>6</v>
      </c>
      <c r="N77" s="4">
        <v>6</v>
      </c>
      <c r="O77">
        <v>10</v>
      </c>
      <c r="P77" s="8">
        <v>0</v>
      </c>
      <c r="Q77" t="s">
        <v>367</v>
      </c>
      <c r="R77">
        <v>6</v>
      </c>
      <c r="S77" s="4">
        <v>2.1837851755325639</v>
      </c>
      <c r="T77" t="s">
        <v>166</v>
      </c>
      <c r="U77" t="s">
        <v>255</v>
      </c>
      <c r="V77" t="s">
        <v>319</v>
      </c>
      <c r="W77" t="s">
        <v>510</v>
      </c>
      <c r="X77" t="s">
        <v>525</v>
      </c>
      <c r="Y77" t="s">
        <v>514</v>
      </c>
      <c r="AA77" t="s">
        <v>589</v>
      </c>
      <c r="AB77" s="16">
        <f>COUNTIF(Order[DayOfWeek],AA77)</f>
        <v>449</v>
      </c>
    </row>
    <row r="78" spans="1:28" ht="15" customHeight="1" x14ac:dyDescent="0.3">
      <c r="A78">
        <v>10277</v>
      </c>
      <c r="B78" t="s">
        <v>50</v>
      </c>
      <c r="C78">
        <v>28</v>
      </c>
      <c r="D78">
        <v>2</v>
      </c>
      <c r="E78" s="3">
        <v>44052</v>
      </c>
      <c r="F78" s="31">
        <f>YEAR(Order[[#This Row],[OrderDate]])</f>
        <v>2020</v>
      </c>
      <c r="G78" s="31">
        <f>MONTH(Order[[#This Row],[OrderDate]])</f>
        <v>8</v>
      </c>
      <c r="H78" s="31">
        <f>WEEKDAY(Order[[#This Row],[OrderDate]])</f>
        <v>1</v>
      </c>
      <c r="I78" s="31" t="str">
        <f>TEXT(Order[[#This Row],[WeekNumber]],"dddd")</f>
        <v>Sunday</v>
      </c>
      <c r="J78" s="14">
        <v>20200813</v>
      </c>
      <c r="K78" t="s">
        <v>485</v>
      </c>
      <c r="L78" s="4">
        <v>912</v>
      </c>
      <c r="M78" s="4">
        <v>45.6</v>
      </c>
      <c r="N78" s="4">
        <v>45.6</v>
      </c>
      <c r="O78">
        <v>20</v>
      </c>
      <c r="P78" s="8">
        <v>0</v>
      </c>
      <c r="Q78" t="s">
        <v>382</v>
      </c>
      <c r="R78">
        <v>12</v>
      </c>
      <c r="S78" s="4">
        <v>23.763027335506571</v>
      </c>
      <c r="T78" t="s">
        <v>139</v>
      </c>
      <c r="U78" t="s">
        <v>228</v>
      </c>
      <c r="V78" t="s">
        <v>315</v>
      </c>
      <c r="W78" t="s">
        <v>509</v>
      </c>
      <c r="X78" t="s">
        <v>520</v>
      </c>
      <c r="Y78" t="s">
        <v>513</v>
      </c>
      <c r="AA78" t="s">
        <v>590</v>
      </c>
      <c r="AB78" s="16">
        <f>COUNTIF(Order[DayOfWeek],AA78)</f>
        <v>436</v>
      </c>
    </row>
    <row r="79" spans="1:28" ht="15" customHeight="1" x14ac:dyDescent="0.3">
      <c r="A79">
        <v>10277</v>
      </c>
      <c r="B79" t="s">
        <v>50</v>
      </c>
      <c r="C79">
        <v>62</v>
      </c>
      <c r="D79">
        <v>2</v>
      </c>
      <c r="E79" s="3">
        <v>44052</v>
      </c>
      <c r="F79" s="31">
        <f>YEAR(Order[[#This Row],[OrderDate]])</f>
        <v>2020</v>
      </c>
      <c r="G79" s="31">
        <f>MONTH(Order[[#This Row],[OrderDate]])</f>
        <v>8</v>
      </c>
      <c r="H79" s="31">
        <f>WEEKDAY(Order[[#This Row],[OrderDate]])</f>
        <v>1</v>
      </c>
      <c r="I79" s="31" t="str">
        <f>TEXT(Order[[#This Row],[WeekNumber]],"dddd")</f>
        <v>Sunday</v>
      </c>
      <c r="J79" s="14">
        <v>20200816</v>
      </c>
      <c r="K79" t="s">
        <v>485</v>
      </c>
      <c r="L79" s="4">
        <v>591.59999999999991</v>
      </c>
      <c r="M79" s="4">
        <v>49.3</v>
      </c>
      <c r="N79" s="4">
        <v>49.3</v>
      </c>
      <c r="O79">
        <v>12</v>
      </c>
      <c r="P79" s="8">
        <v>0</v>
      </c>
      <c r="Q79" t="s">
        <v>416</v>
      </c>
      <c r="R79">
        <v>29</v>
      </c>
      <c r="S79" s="4">
        <v>34.868075459270003</v>
      </c>
      <c r="T79" t="s">
        <v>139</v>
      </c>
      <c r="U79" t="s">
        <v>228</v>
      </c>
      <c r="V79" t="s">
        <v>315</v>
      </c>
      <c r="W79" t="s">
        <v>509</v>
      </c>
      <c r="X79" t="s">
        <v>520</v>
      </c>
      <c r="Y79" t="s">
        <v>516</v>
      </c>
    </row>
    <row r="80" spans="1:28" ht="15" customHeight="1" x14ac:dyDescent="0.3">
      <c r="A80">
        <v>10278</v>
      </c>
      <c r="B80" t="s">
        <v>4</v>
      </c>
      <c r="C80">
        <v>44</v>
      </c>
      <c r="D80">
        <v>8</v>
      </c>
      <c r="E80" s="3">
        <v>44055</v>
      </c>
      <c r="F80" s="31">
        <f>YEAR(Order[[#This Row],[OrderDate]])</f>
        <v>2020</v>
      </c>
      <c r="G80" s="31">
        <f>MONTH(Order[[#This Row],[OrderDate]])</f>
        <v>8</v>
      </c>
      <c r="H80" s="31">
        <f>WEEKDAY(Order[[#This Row],[OrderDate]])</f>
        <v>4</v>
      </c>
      <c r="I80" s="31" t="str">
        <f>TEXT(Order[[#This Row],[WeekNumber]],"dddd")</f>
        <v>Wednesday</v>
      </c>
      <c r="J80" s="14">
        <v>20200816</v>
      </c>
      <c r="K80" t="s">
        <v>484</v>
      </c>
      <c r="L80" s="4">
        <v>311.2</v>
      </c>
      <c r="M80" s="4">
        <v>19.45</v>
      </c>
      <c r="N80" s="4">
        <v>19.45</v>
      </c>
      <c r="O80">
        <v>16</v>
      </c>
      <c r="P80" s="8">
        <v>0</v>
      </c>
      <c r="Q80" t="s">
        <v>398</v>
      </c>
      <c r="R80">
        <v>20</v>
      </c>
      <c r="S80" s="4">
        <v>10.842050263532254</v>
      </c>
      <c r="T80" t="s">
        <v>93</v>
      </c>
      <c r="U80" t="s">
        <v>182</v>
      </c>
      <c r="V80" t="s">
        <v>271</v>
      </c>
      <c r="W80" t="s">
        <v>509</v>
      </c>
      <c r="X80" t="s">
        <v>526</v>
      </c>
      <c r="Y80" t="s">
        <v>515</v>
      </c>
    </row>
    <row r="81" spans="1:29" ht="15" customHeight="1" x14ac:dyDescent="0.3">
      <c r="A81">
        <v>10278</v>
      </c>
      <c r="B81" t="s">
        <v>4</v>
      </c>
      <c r="C81">
        <v>59</v>
      </c>
      <c r="D81">
        <v>8</v>
      </c>
      <c r="E81" s="3">
        <v>44055</v>
      </c>
      <c r="F81" s="31">
        <f>YEAR(Order[[#This Row],[OrderDate]])</f>
        <v>2020</v>
      </c>
      <c r="G81" s="31">
        <f>MONTH(Order[[#This Row],[OrderDate]])</f>
        <v>8</v>
      </c>
      <c r="H81" s="31">
        <f>WEEKDAY(Order[[#This Row],[OrderDate]])</f>
        <v>4</v>
      </c>
      <c r="I81" s="31" t="str">
        <f>TEXT(Order[[#This Row],[WeekNumber]],"dddd")</f>
        <v>Wednesday</v>
      </c>
      <c r="J81" s="14">
        <v>20200816</v>
      </c>
      <c r="K81" t="s">
        <v>484</v>
      </c>
      <c r="L81" s="4">
        <v>825</v>
      </c>
      <c r="M81" s="4">
        <v>55</v>
      </c>
      <c r="N81" s="4">
        <v>55</v>
      </c>
      <c r="O81">
        <v>15</v>
      </c>
      <c r="P81" s="8">
        <v>0</v>
      </c>
      <c r="Q81" t="s">
        <v>413</v>
      </c>
      <c r="R81">
        <v>28</v>
      </c>
      <c r="S81" s="4">
        <v>29.299646906924384</v>
      </c>
      <c r="T81" t="s">
        <v>93</v>
      </c>
      <c r="U81" t="s">
        <v>182</v>
      </c>
      <c r="V81" t="s">
        <v>271</v>
      </c>
      <c r="W81" t="s">
        <v>509</v>
      </c>
      <c r="X81" t="s">
        <v>526</v>
      </c>
      <c r="Y81" t="s">
        <v>511</v>
      </c>
      <c r="AA81" s="15" t="s">
        <v>591</v>
      </c>
      <c r="AB81" s="15" t="s">
        <v>592</v>
      </c>
      <c r="AC81" s="15" t="s">
        <v>568</v>
      </c>
    </row>
    <row r="82" spans="1:29" ht="15" customHeight="1" x14ac:dyDescent="0.3">
      <c r="A82">
        <v>10278</v>
      </c>
      <c r="B82" t="s">
        <v>4</v>
      </c>
      <c r="C82">
        <v>63</v>
      </c>
      <c r="D82">
        <v>8</v>
      </c>
      <c r="E82" s="3">
        <v>44055</v>
      </c>
      <c r="F82" s="31">
        <f>YEAR(Order[[#This Row],[OrderDate]])</f>
        <v>2020</v>
      </c>
      <c r="G82" s="31">
        <f>MONTH(Order[[#This Row],[OrderDate]])</f>
        <v>8</v>
      </c>
      <c r="H82" s="31">
        <f>WEEKDAY(Order[[#This Row],[OrderDate]])</f>
        <v>4</v>
      </c>
      <c r="I82" s="31" t="str">
        <f>TEXT(Order[[#This Row],[WeekNumber]],"dddd")</f>
        <v>Wednesday</v>
      </c>
      <c r="J82" s="14">
        <v>20200816</v>
      </c>
      <c r="K82" t="s">
        <v>484</v>
      </c>
      <c r="L82" s="4">
        <v>351.2</v>
      </c>
      <c r="M82" s="4">
        <v>43.9</v>
      </c>
      <c r="N82" s="4">
        <v>43.9</v>
      </c>
      <c r="O82">
        <v>8</v>
      </c>
      <c r="P82" s="8">
        <v>0</v>
      </c>
      <c r="Q82" t="s">
        <v>417</v>
      </c>
      <c r="R82">
        <v>7</v>
      </c>
      <c r="S82" s="4">
        <v>26.405205149492534</v>
      </c>
      <c r="T82" t="s">
        <v>93</v>
      </c>
      <c r="U82" t="s">
        <v>182</v>
      </c>
      <c r="V82" t="s">
        <v>271</v>
      </c>
      <c r="W82" t="s">
        <v>509</v>
      </c>
      <c r="X82" t="s">
        <v>526</v>
      </c>
      <c r="Y82" t="s">
        <v>515</v>
      </c>
      <c r="AA82" t="s">
        <v>593</v>
      </c>
      <c r="AB82" s="18">
        <f>AVERAGE(Order[Amount])</f>
        <v>23.812993039443157</v>
      </c>
      <c r="AC82" s="17">
        <f>AVERAGE(Order[Sales])</f>
        <v>627.60694393778124</v>
      </c>
    </row>
    <row r="83" spans="1:29" ht="15" customHeight="1" x14ac:dyDescent="0.3">
      <c r="A83">
        <v>10278</v>
      </c>
      <c r="B83" t="s">
        <v>4</v>
      </c>
      <c r="C83">
        <v>73</v>
      </c>
      <c r="D83">
        <v>8</v>
      </c>
      <c r="E83" s="3">
        <v>44055</v>
      </c>
      <c r="F83" s="31">
        <f>YEAR(Order[[#This Row],[OrderDate]])</f>
        <v>2020</v>
      </c>
      <c r="G83" s="31">
        <f>MONTH(Order[[#This Row],[OrderDate]])</f>
        <v>8</v>
      </c>
      <c r="H83" s="31">
        <f>WEEKDAY(Order[[#This Row],[OrderDate]])</f>
        <v>4</v>
      </c>
      <c r="I83" s="31" t="str">
        <f>TEXT(Order[[#This Row],[WeekNumber]],"dddd")</f>
        <v>Wednesday</v>
      </c>
      <c r="J83" s="14">
        <v>20200816</v>
      </c>
      <c r="K83" t="s">
        <v>484</v>
      </c>
      <c r="L83" s="4">
        <v>375</v>
      </c>
      <c r="M83" s="4">
        <v>15</v>
      </c>
      <c r="N83" s="4">
        <v>15</v>
      </c>
      <c r="O83">
        <v>25</v>
      </c>
      <c r="P83" s="8">
        <v>0</v>
      </c>
      <c r="Q83" t="s">
        <v>427</v>
      </c>
      <c r="R83">
        <v>17</v>
      </c>
      <c r="S83" s="4">
        <v>4.6045134272414314</v>
      </c>
      <c r="T83" t="s">
        <v>93</v>
      </c>
      <c r="U83" t="s">
        <v>182</v>
      </c>
      <c r="V83" t="s">
        <v>271</v>
      </c>
      <c r="W83" t="s">
        <v>509</v>
      </c>
      <c r="X83" t="s">
        <v>526</v>
      </c>
      <c r="Y83" t="s">
        <v>514</v>
      </c>
      <c r="AA83" t="s">
        <v>594</v>
      </c>
      <c r="AB83" s="16">
        <f>MEDIAN(Order[Amount])</f>
        <v>20</v>
      </c>
      <c r="AC83" s="17">
        <f>MEDIAN(Order[Sales])</f>
        <v>360</v>
      </c>
    </row>
    <row r="84" spans="1:29" ht="15" customHeight="1" x14ac:dyDescent="0.3">
      <c r="A84">
        <v>10279</v>
      </c>
      <c r="B84" t="s">
        <v>42</v>
      </c>
      <c r="C84">
        <v>17</v>
      </c>
      <c r="D84">
        <v>8</v>
      </c>
      <c r="E84" s="3">
        <v>44056</v>
      </c>
      <c r="F84" s="31">
        <f>YEAR(Order[[#This Row],[OrderDate]])</f>
        <v>2020</v>
      </c>
      <c r="G84" s="31">
        <f>MONTH(Order[[#This Row],[OrderDate]])</f>
        <v>8</v>
      </c>
      <c r="H84" s="31">
        <f>WEEKDAY(Order[[#This Row],[OrderDate]])</f>
        <v>5</v>
      </c>
      <c r="I84" s="31" t="str">
        <f>TEXT(Order[[#This Row],[WeekNumber]],"dddd")</f>
        <v>Thursday</v>
      </c>
      <c r="J84" s="14">
        <v>20200912</v>
      </c>
      <c r="K84" t="s">
        <v>484</v>
      </c>
      <c r="L84" s="4">
        <v>438.75</v>
      </c>
      <c r="M84" s="4">
        <v>39</v>
      </c>
      <c r="N84" s="4">
        <v>29.25</v>
      </c>
      <c r="O84">
        <v>15</v>
      </c>
      <c r="P84" s="8">
        <v>0.25</v>
      </c>
      <c r="Q84" t="s">
        <v>371</v>
      </c>
      <c r="R84">
        <v>7</v>
      </c>
      <c r="S84" s="4">
        <v>24.774912809223483</v>
      </c>
      <c r="T84" t="s">
        <v>131</v>
      </c>
      <c r="U84" t="s">
        <v>220</v>
      </c>
      <c r="V84" t="s">
        <v>307</v>
      </c>
      <c r="W84" t="s">
        <v>509</v>
      </c>
      <c r="X84" t="s">
        <v>520</v>
      </c>
      <c r="Y84" t="s">
        <v>518</v>
      </c>
      <c r="AA84" t="s">
        <v>595</v>
      </c>
      <c r="AB84" s="16">
        <f>MODE(Order[Amount])</f>
        <v>20</v>
      </c>
      <c r="AC84" s="17">
        <f>MODE(Order[Sales])</f>
        <v>360</v>
      </c>
    </row>
    <row r="85" spans="1:29" ht="15" customHeight="1" x14ac:dyDescent="0.3">
      <c r="A85">
        <v>10280</v>
      </c>
      <c r="B85" t="s">
        <v>4</v>
      </c>
      <c r="C85">
        <v>24</v>
      </c>
      <c r="D85">
        <v>2</v>
      </c>
      <c r="E85" s="3">
        <v>44057</v>
      </c>
      <c r="F85" s="31">
        <f>YEAR(Order[[#This Row],[OrderDate]])</f>
        <v>2020</v>
      </c>
      <c r="G85" s="31">
        <f>MONTH(Order[[#This Row],[OrderDate]])</f>
        <v>8</v>
      </c>
      <c r="H85" s="31">
        <f>WEEKDAY(Order[[#This Row],[OrderDate]])</f>
        <v>6</v>
      </c>
      <c r="I85" s="31" t="str">
        <f>TEXT(Order[[#This Row],[WeekNumber]],"dddd")</f>
        <v>Friday</v>
      </c>
      <c r="J85" s="14">
        <v>20200912</v>
      </c>
      <c r="K85" t="s">
        <v>486</v>
      </c>
      <c r="L85" s="4">
        <v>54</v>
      </c>
      <c r="M85" s="4">
        <v>4.5</v>
      </c>
      <c r="N85" s="4">
        <v>4.5</v>
      </c>
      <c r="O85">
        <v>12</v>
      </c>
      <c r="P85" s="8">
        <v>0</v>
      </c>
      <c r="Q85" t="s">
        <v>378</v>
      </c>
      <c r="R85">
        <v>10</v>
      </c>
      <c r="S85" s="4">
        <v>2.1230577042655105</v>
      </c>
      <c r="T85" t="s">
        <v>93</v>
      </c>
      <c r="U85" t="s">
        <v>182</v>
      </c>
      <c r="V85" t="s">
        <v>271</v>
      </c>
      <c r="W85" t="s">
        <v>509</v>
      </c>
      <c r="X85" t="s">
        <v>526</v>
      </c>
      <c r="Y85" t="s">
        <v>517</v>
      </c>
    </row>
    <row r="86" spans="1:29" ht="15" customHeight="1" x14ac:dyDescent="0.3">
      <c r="A86">
        <v>10280</v>
      </c>
      <c r="B86" t="s">
        <v>4</v>
      </c>
      <c r="C86">
        <v>55</v>
      </c>
      <c r="D86">
        <v>2</v>
      </c>
      <c r="E86" s="3">
        <v>44057</v>
      </c>
      <c r="F86" s="31">
        <f>YEAR(Order[[#This Row],[OrderDate]])</f>
        <v>2020</v>
      </c>
      <c r="G86" s="31">
        <f>MONTH(Order[[#This Row],[OrderDate]])</f>
        <v>8</v>
      </c>
      <c r="H86" s="31">
        <f>WEEKDAY(Order[[#This Row],[OrderDate]])</f>
        <v>6</v>
      </c>
      <c r="I86" s="31" t="str">
        <f>TEXT(Order[[#This Row],[WeekNumber]],"dddd")</f>
        <v>Friday</v>
      </c>
      <c r="J86" s="14">
        <v>20200912</v>
      </c>
      <c r="K86" t="s">
        <v>486</v>
      </c>
      <c r="L86" s="4">
        <v>480</v>
      </c>
      <c r="M86" s="4">
        <v>24</v>
      </c>
      <c r="N86" s="4">
        <v>24</v>
      </c>
      <c r="O86">
        <v>20</v>
      </c>
      <c r="P86" s="8">
        <v>0</v>
      </c>
      <c r="Q86" t="s">
        <v>409</v>
      </c>
      <c r="R86">
        <v>25</v>
      </c>
      <c r="S86" s="4">
        <v>18.144678468561601</v>
      </c>
      <c r="T86" t="s">
        <v>93</v>
      </c>
      <c r="U86" t="s">
        <v>182</v>
      </c>
      <c r="V86" t="s">
        <v>271</v>
      </c>
      <c r="W86" t="s">
        <v>509</v>
      </c>
      <c r="X86" t="s">
        <v>526</v>
      </c>
      <c r="Y86" t="s">
        <v>518</v>
      </c>
      <c r="AB86" s="15" t="s">
        <v>595</v>
      </c>
    </row>
    <row r="87" spans="1:29" ht="15" customHeight="1" x14ac:dyDescent="0.3">
      <c r="A87">
        <v>10280</v>
      </c>
      <c r="B87" t="s">
        <v>4</v>
      </c>
      <c r="C87">
        <v>75</v>
      </c>
      <c r="D87">
        <v>2</v>
      </c>
      <c r="E87" s="3">
        <v>44057</v>
      </c>
      <c r="F87" s="31">
        <f>YEAR(Order[[#This Row],[OrderDate]])</f>
        <v>2020</v>
      </c>
      <c r="G87" s="31">
        <f>MONTH(Order[[#This Row],[OrderDate]])</f>
        <v>8</v>
      </c>
      <c r="H87" s="31">
        <f>WEEKDAY(Order[[#This Row],[OrderDate]])</f>
        <v>6</v>
      </c>
      <c r="I87" s="31" t="str">
        <f>TEXT(Order[[#This Row],[WeekNumber]],"dddd")</f>
        <v>Friday</v>
      </c>
      <c r="J87" s="14">
        <v>20200821</v>
      </c>
      <c r="K87" t="s">
        <v>486</v>
      </c>
      <c r="L87" s="4">
        <v>232.5</v>
      </c>
      <c r="M87" s="4">
        <v>7.75</v>
      </c>
      <c r="N87" s="4">
        <v>7.75</v>
      </c>
      <c r="O87">
        <v>30</v>
      </c>
      <c r="P87" s="8">
        <v>0</v>
      </c>
      <c r="Q87" t="s">
        <v>429</v>
      </c>
      <c r="R87">
        <v>12</v>
      </c>
      <c r="S87" s="4">
        <v>3.8495729671919596</v>
      </c>
      <c r="T87" t="s">
        <v>93</v>
      </c>
      <c r="U87" t="s">
        <v>182</v>
      </c>
      <c r="V87" t="s">
        <v>271</v>
      </c>
      <c r="W87" t="s">
        <v>509</v>
      </c>
      <c r="X87" t="s">
        <v>526</v>
      </c>
      <c r="Y87" t="s">
        <v>517</v>
      </c>
      <c r="AA87" t="s">
        <v>598</v>
      </c>
      <c r="AB87" s="16">
        <f>MODE(Order[SellingPrice])</f>
        <v>18</v>
      </c>
    </row>
    <row r="88" spans="1:29" ht="15" customHeight="1" x14ac:dyDescent="0.3">
      <c r="A88">
        <v>10281</v>
      </c>
      <c r="B88" t="s">
        <v>66</v>
      </c>
      <c r="C88">
        <v>19</v>
      </c>
      <c r="D88">
        <v>4</v>
      </c>
      <c r="E88" s="3">
        <v>44057</v>
      </c>
      <c r="F88" s="31">
        <f>YEAR(Order[[#This Row],[OrderDate]])</f>
        <v>2020</v>
      </c>
      <c r="G88" s="31">
        <f>MONTH(Order[[#This Row],[OrderDate]])</f>
        <v>8</v>
      </c>
      <c r="H88" s="31">
        <f>WEEKDAY(Order[[#This Row],[OrderDate]])</f>
        <v>6</v>
      </c>
      <c r="I88" s="31" t="str">
        <f>TEXT(Order[[#This Row],[WeekNumber]],"dddd")</f>
        <v>Friday</v>
      </c>
      <c r="J88" s="14">
        <v>20200821</v>
      </c>
      <c r="K88" t="s">
        <v>486</v>
      </c>
      <c r="L88" s="4">
        <v>9.1999999999999993</v>
      </c>
      <c r="M88" s="4">
        <v>9.1999999999999993</v>
      </c>
      <c r="N88" s="4">
        <v>9.1999999999999993</v>
      </c>
      <c r="O88">
        <v>1</v>
      </c>
      <c r="P88" s="8">
        <v>0</v>
      </c>
      <c r="Q88" t="s">
        <v>373</v>
      </c>
      <c r="R88">
        <v>8</v>
      </c>
      <c r="S88" s="4">
        <v>7.994614939930428</v>
      </c>
      <c r="T88" t="s">
        <v>155</v>
      </c>
      <c r="U88" t="s">
        <v>244</v>
      </c>
      <c r="V88" t="s">
        <v>329</v>
      </c>
      <c r="W88" t="s">
        <v>509</v>
      </c>
      <c r="X88" t="s">
        <v>529</v>
      </c>
      <c r="Y88" t="s">
        <v>516</v>
      </c>
      <c r="AA88" t="s">
        <v>599</v>
      </c>
      <c r="AB88" s="16">
        <f>MODE(Order[EmployeeID])</f>
        <v>4</v>
      </c>
    </row>
    <row r="89" spans="1:29" ht="15" customHeight="1" x14ac:dyDescent="0.3">
      <c r="A89">
        <v>10281</v>
      </c>
      <c r="B89" t="s">
        <v>66</v>
      </c>
      <c r="C89">
        <v>24</v>
      </c>
      <c r="D89">
        <v>4</v>
      </c>
      <c r="E89" s="3">
        <v>44057</v>
      </c>
      <c r="F89" s="31">
        <f>YEAR(Order[[#This Row],[OrderDate]])</f>
        <v>2020</v>
      </c>
      <c r="G89" s="31">
        <f>MONTH(Order[[#This Row],[OrderDate]])</f>
        <v>8</v>
      </c>
      <c r="H89" s="31">
        <f>WEEKDAY(Order[[#This Row],[OrderDate]])</f>
        <v>6</v>
      </c>
      <c r="I89" s="31" t="str">
        <f>TEXT(Order[[#This Row],[WeekNumber]],"dddd")</f>
        <v>Friday</v>
      </c>
      <c r="J89" s="14">
        <v>20200821</v>
      </c>
      <c r="K89" t="s">
        <v>486</v>
      </c>
      <c r="L89" s="4">
        <v>27</v>
      </c>
      <c r="M89" s="4">
        <v>4.5</v>
      </c>
      <c r="N89" s="4">
        <v>4.5</v>
      </c>
      <c r="O89">
        <v>6</v>
      </c>
      <c r="P89" s="8">
        <v>0</v>
      </c>
      <c r="Q89" t="s">
        <v>378</v>
      </c>
      <c r="R89">
        <v>10</v>
      </c>
      <c r="S89" s="4">
        <v>2.1230577042655105</v>
      </c>
      <c r="T89" t="s">
        <v>155</v>
      </c>
      <c r="U89" t="s">
        <v>244</v>
      </c>
      <c r="V89" t="s">
        <v>329</v>
      </c>
      <c r="W89" t="s">
        <v>509</v>
      </c>
      <c r="X89" t="s">
        <v>529</v>
      </c>
      <c r="Y89" t="s">
        <v>517</v>
      </c>
      <c r="AA89" t="s">
        <v>597</v>
      </c>
      <c r="AB89" s="16"/>
    </row>
    <row r="90" spans="1:29" ht="15" customHeight="1" x14ac:dyDescent="0.3">
      <c r="A90">
        <v>10281</v>
      </c>
      <c r="B90" t="s">
        <v>66</v>
      </c>
      <c r="C90">
        <v>35</v>
      </c>
      <c r="D90">
        <v>4</v>
      </c>
      <c r="E90" s="3">
        <v>44057</v>
      </c>
      <c r="F90" s="31">
        <f>YEAR(Order[[#This Row],[OrderDate]])</f>
        <v>2020</v>
      </c>
      <c r="G90" s="31">
        <f>MONTH(Order[[#This Row],[OrderDate]])</f>
        <v>8</v>
      </c>
      <c r="H90" s="31">
        <f>WEEKDAY(Order[[#This Row],[OrderDate]])</f>
        <v>6</v>
      </c>
      <c r="I90" s="31" t="str">
        <f>TEXT(Order[[#This Row],[WeekNumber]],"dddd")</f>
        <v>Friday</v>
      </c>
      <c r="J90" s="14">
        <v>20200821</v>
      </c>
      <c r="K90" t="s">
        <v>486</v>
      </c>
      <c r="L90" s="4">
        <v>72</v>
      </c>
      <c r="M90" s="4">
        <v>18</v>
      </c>
      <c r="N90" s="4">
        <v>18</v>
      </c>
      <c r="O90">
        <v>4</v>
      </c>
      <c r="P90" s="8">
        <v>0</v>
      </c>
      <c r="Q90" t="s">
        <v>389</v>
      </c>
      <c r="R90">
        <v>16</v>
      </c>
      <c r="S90" s="4">
        <v>11.144616765926688</v>
      </c>
      <c r="T90" t="s">
        <v>155</v>
      </c>
      <c r="U90" t="s">
        <v>244</v>
      </c>
      <c r="V90" t="s">
        <v>329</v>
      </c>
      <c r="W90" t="s">
        <v>509</v>
      </c>
      <c r="X90" t="s">
        <v>529</v>
      </c>
      <c r="Y90" t="s">
        <v>517</v>
      </c>
      <c r="AA90" t="s">
        <v>508</v>
      </c>
      <c r="AB90" s="16"/>
    </row>
    <row r="91" spans="1:29" ht="15" customHeight="1" x14ac:dyDescent="0.3">
      <c r="A91">
        <v>10282</v>
      </c>
      <c r="B91" t="s">
        <v>66</v>
      </c>
      <c r="C91">
        <v>30</v>
      </c>
      <c r="D91">
        <v>4</v>
      </c>
      <c r="E91" s="3">
        <v>44058</v>
      </c>
      <c r="F91" s="31">
        <f>YEAR(Order[[#This Row],[OrderDate]])</f>
        <v>2020</v>
      </c>
      <c r="G91" s="31">
        <f>MONTH(Order[[#This Row],[OrderDate]])</f>
        <v>8</v>
      </c>
      <c r="H91" s="31">
        <f>WEEKDAY(Order[[#This Row],[OrderDate]])</f>
        <v>7</v>
      </c>
      <c r="I91" s="31" t="str">
        <f>TEXT(Order[[#This Row],[WeekNumber]],"dddd")</f>
        <v>Saturday</v>
      </c>
      <c r="J91" s="14">
        <v>20200821</v>
      </c>
      <c r="K91" t="s">
        <v>486</v>
      </c>
      <c r="L91" s="4">
        <v>155.34</v>
      </c>
      <c r="M91" s="4">
        <v>25.89</v>
      </c>
      <c r="N91" s="4">
        <v>25.89</v>
      </c>
      <c r="O91">
        <v>6</v>
      </c>
      <c r="P91" s="8">
        <v>0</v>
      </c>
      <c r="Q91" t="s">
        <v>384</v>
      </c>
      <c r="R91">
        <v>13</v>
      </c>
      <c r="S91" s="4">
        <v>15.141134761320492</v>
      </c>
      <c r="T91" t="s">
        <v>155</v>
      </c>
      <c r="U91" t="s">
        <v>244</v>
      </c>
      <c r="V91" t="s">
        <v>329</v>
      </c>
      <c r="W91" t="s">
        <v>509</v>
      </c>
      <c r="X91" t="s">
        <v>529</v>
      </c>
      <c r="Y91" t="s">
        <v>514</v>
      </c>
    </row>
    <row r="92" spans="1:29" ht="15" customHeight="1" x14ac:dyDescent="0.3">
      <c r="A92">
        <v>10282</v>
      </c>
      <c r="B92" t="s">
        <v>66</v>
      </c>
      <c r="C92">
        <v>57</v>
      </c>
      <c r="D92">
        <v>4</v>
      </c>
      <c r="E92" s="3">
        <v>44058</v>
      </c>
      <c r="F92" s="31">
        <f>YEAR(Order[[#This Row],[OrderDate]])</f>
        <v>2020</v>
      </c>
      <c r="G92" s="31">
        <f>MONTH(Order[[#This Row],[OrderDate]])</f>
        <v>8</v>
      </c>
      <c r="H92" s="31">
        <f>WEEKDAY(Order[[#This Row],[OrderDate]])</f>
        <v>7</v>
      </c>
      <c r="I92" s="31" t="str">
        <f>TEXT(Order[[#This Row],[WeekNumber]],"dddd")</f>
        <v>Saturday</v>
      </c>
      <c r="J92" s="14">
        <v>20200823</v>
      </c>
      <c r="K92" t="s">
        <v>486</v>
      </c>
      <c r="L92" s="4">
        <v>39</v>
      </c>
      <c r="M92" s="4">
        <v>19.5</v>
      </c>
      <c r="N92" s="4">
        <v>19.5</v>
      </c>
      <c r="O92">
        <v>2</v>
      </c>
      <c r="P92" s="8">
        <v>0</v>
      </c>
      <c r="Q92" t="s">
        <v>411</v>
      </c>
      <c r="R92">
        <v>26</v>
      </c>
      <c r="S92" s="4">
        <v>13.98469118449494</v>
      </c>
      <c r="T92" t="s">
        <v>155</v>
      </c>
      <c r="U92" t="s">
        <v>244</v>
      </c>
      <c r="V92" t="s">
        <v>329</v>
      </c>
      <c r="W92" t="s">
        <v>509</v>
      </c>
      <c r="X92" t="s">
        <v>529</v>
      </c>
      <c r="Y92" t="s">
        <v>512</v>
      </c>
      <c r="AA92" t="s">
        <v>614</v>
      </c>
    </row>
    <row r="93" spans="1:29" ht="15" customHeight="1" x14ac:dyDescent="0.3">
      <c r="A93">
        <v>10283</v>
      </c>
      <c r="B93" t="s">
        <v>44</v>
      </c>
      <c r="C93">
        <v>15</v>
      </c>
      <c r="D93">
        <v>3</v>
      </c>
      <c r="E93" s="3">
        <v>44059</v>
      </c>
      <c r="F93" s="31">
        <f>YEAR(Order[[#This Row],[OrderDate]])</f>
        <v>2020</v>
      </c>
      <c r="G93" s="31">
        <f>MONTH(Order[[#This Row],[OrderDate]])</f>
        <v>8</v>
      </c>
      <c r="H93" s="31">
        <f>WEEKDAY(Order[[#This Row],[OrderDate]])</f>
        <v>1</v>
      </c>
      <c r="I93" s="31" t="str">
        <f>TEXT(Order[[#This Row],[WeekNumber]],"dddd")</f>
        <v>Sunday</v>
      </c>
      <c r="J93" s="14">
        <v>20200823</v>
      </c>
      <c r="K93" t="s">
        <v>485</v>
      </c>
      <c r="L93" s="4">
        <v>310</v>
      </c>
      <c r="M93" s="4">
        <v>15.5</v>
      </c>
      <c r="N93" s="4">
        <v>15.5</v>
      </c>
      <c r="O93">
        <v>20</v>
      </c>
      <c r="P93" s="8">
        <v>0</v>
      </c>
      <c r="Q93" t="s">
        <v>369</v>
      </c>
      <c r="R93">
        <v>6</v>
      </c>
      <c r="S93" s="4">
        <v>12.475763823869734</v>
      </c>
      <c r="T93" t="s">
        <v>133</v>
      </c>
      <c r="U93" t="s">
        <v>222</v>
      </c>
      <c r="V93" t="s">
        <v>309</v>
      </c>
      <c r="W93" t="s">
        <v>510</v>
      </c>
      <c r="X93" t="s">
        <v>354</v>
      </c>
      <c r="Y93" t="s">
        <v>515</v>
      </c>
      <c r="AA93" s="15" t="s">
        <v>600</v>
      </c>
      <c r="AB93" s="15" t="s">
        <v>601</v>
      </c>
    </row>
    <row r="94" spans="1:29" ht="15" customHeight="1" x14ac:dyDescent="0.3">
      <c r="A94">
        <v>10283</v>
      </c>
      <c r="B94" t="s">
        <v>44</v>
      </c>
      <c r="C94">
        <v>19</v>
      </c>
      <c r="D94">
        <v>3</v>
      </c>
      <c r="E94" s="3">
        <v>44059</v>
      </c>
      <c r="F94" s="31">
        <f>YEAR(Order[[#This Row],[OrderDate]])</f>
        <v>2020</v>
      </c>
      <c r="G94" s="31">
        <f>MONTH(Order[[#This Row],[OrderDate]])</f>
        <v>8</v>
      </c>
      <c r="H94" s="31">
        <f>WEEKDAY(Order[[#This Row],[OrderDate]])</f>
        <v>1</v>
      </c>
      <c r="I94" s="31" t="str">
        <f>TEXT(Order[[#This Row],[WeekNumber]],"dddd")</f>
        <v>Sunday</v>
      </c>
      <c r="J94" s="14">
        <v>20200823</v>
      </c>
      <c r="K94" t="s">
        <v>485</v>
      </c>
      <c r="L94" s="4">
        <v>165.6</v>
      </c>
      <c r="M94" s="4">
        <v>9.1999999999999993</v>
      </c>
      <c r="N94" s="4">
        <v>9.1999999999999993</v>
      </c>
      <c r="O94">
        <v>18</v>
      </c>
      <c r="P94" s="8">
        <v>0</v>
      </c>
      <c r="Q94" t="s">
        <v>373</v>
      </c>
      <c r="R94">
        <v>8</v>
      </c>
      <c r="S94" s="4">
        <v>7.994614939930428</v>
      </c>
      <c r="T94" t="s">
        <v>133</v>
      </c>
      <c r="U94" t="s">
        <v>222</v>
      </c>
      <c r="V94" t="s">
        <v>309</v>
      </c>
      <c r="W94" t="s">
        <v>510</v>
      </c>
      <c r="X94" t="s">
        <v>354</v>
      </c>
      <c r="Y94" t="s">
        <v>516</v>
      </c>
      <c r="AA94" s="34">
        <v>500</v>
      </c>
      <c r="AB94" s="18">
        <f t="array" ref="AB94:AB98">FREQUENCY($L$2:$L$2156,AA94:AA98)</f>
        <v>1356</v>
      </c>
      <c r="AC94" t="s">
        <v>556</v>
      </c>
    </row>
    <row r="95" spans="1:29" ht="15" customHeight="1" x14ac:dyDescent="0.3">
      <c r="A95">
        <v>10283</v>
      </c>
      <c r="B95" t="s">
        <v>44</v>
      </c>
      <c r="C95">
        <v>60</v>
      </c>
      <c r="D95">
        <v>3</v>
      </c>
      <c r="E95" s="3">
        <v>44059</v>
      </c>
      <c r="F95" s="31">
        <f>YEAR(Order[[#This Row],[OrderDate]])</f>
        <v>2020</v>
      </c>
      <c r="G95" s="31">
        <f>MONTH(Order[[#This Row],[OrderDate]])</f>
        <v>8</v>
      </c>
      <c r="H95" s="31">
        <f>WEEKDAY(Order[[#This Row],[OrderDate]])</f>
        <v>1</v>
      </c>
      <c r="I95" s="31" t="str">
        <f>TEXT(Order[[#This Row],[WeekNumber]],"dddd")</f>
        <v>Sunday</v>
      </c>
      <c r="J95" s="14">
        <v>20200823</v>
      </c>
      <c r="K95" t="s">
        <v>485</v>
      </c>
      <c r="L95" s="4">
        <v>1190</v>
      </c>
      <c r="M95" s="4">
        <v>34</v>
      </c>
      <c r="N95" s="4">
        <v>34</v>
      </c>
      <c r="O95">
        <v>35</v>
      </c>
      <c r="P95" s="8">
        <v>0</v>
      </c>
      <c r="Q95" t="s">
        <v>414</v>
      </c>
      <c r="R95">
        <v>28</v>
      </c>
      <c r="S95" s="4">
        <v>17.186056815854748</v>
      </c>
      <c r="T95" t="s">
        <v>133</v>
      </c>
      <c r="U95" t="s">
        <v>222</v>
      </c>
      <c r="V95" t="s">
        <v>309</v>
      </c>
      <c r="W95" t="s">
        <v>510</v>
      </c>
      <c r="X95" t="s">
        <v>354</v>
      </c>
      <c r="Y95" t="s">
        <v>511</v>
      </c>
      <c r="AA95" s="34">
        <v>2000</v>
      </c>
      <c r="AB95" s="18">
        <v>697</v>
      </c>
    </row>
    <row r="96" spans="1:29" ht="15" customHeight="1" x14ac:dyDescent="0.3">
      <c r="A96">
        <v>10283</v>
      </c>
      <c r="B96" t="s">
        <v>44</v>
      </c>
      <c r="C96">
        <v>72</v>
      </c>
      <c r="D96">
        <v>3</v>
      </c>
      <c r="E96" s="3">
        <v>44059</v>
      </c>
      <c r="F96" s="31">
        <f>YEAR(Order[[#This Row],[OrderDate]])</f>
        <v>2020</v>
      </c>
      <c r="G96" s="31">
        <f>MONTH(Order[[#This Row],[OrderDate]])</f>
        <v>8</v>
      </c>
      <c r="H96" s="31">
        <f>WEEKDAY(Order[[#This Row],[OrderDate]])</f>
        <v>1</v>
      </c>
      <c r="I96" s="31" t="str">
        <f>TEXT(Order[[#This Row],[WeekNumber]],"dddd")</f>
        <v>Sunday</v>
      </c>
      <c r="J96" s="14">
        <v>20200827</v>
      </c>
      <c r="K96" t="s">
        <v>485</v>
      </c>
      <c r="L96" s="4">
        <v>104.39999999999999</v>
      </c>
      <c r="M96" s="4">
        <v>34.799999999999997</v>
      </c>
      <c r="N96" s="4">
        <v>34.799999999999997</v>
      </c>
      <c r="O96">
        <v>3</v>
      </c>
      <c r="P96" s="8">
        <v>0</v>
      </c>
      <c r="Q96" t="s">
        <v>426</v>
      </c>
      <c r="R96">
        <v>14</v>
      </c>
      <c r="S96" s="4">
        <v>14.902797245173618</v>
      </c>
      <c r="T96" t="s">
        <v>133</v>
      </c>
      <c r="U96" t="s">
        <v>222</v>
      </c>
      <c r="V96" t="s">
        <v>309</v>
      </c>
      <c r="W96" t="s">
        <v>510</v>
      </c>
      <c r="X96" t="s">
        <v>354</v>
      </c>
      <c r="Y96" t="s">
        <v>511</v>
      </c>
      <c r="AA96" s="34">
        <v>5000</v>
      </c>
      <c r="AB96" s="18">
        <v>82</v>
      </c>
    </row>
    <row r="97" spans="1:29" ht="15" customHeight="1" x14ac:dyDescent="0.3">
      <c r="A97">
        <v>10284</v>
      </c>
      <c r="B97" t="s">
        <v>42</v>
      </c>
      <c r="C97">
        <v>27</v>
      </c>
      <c r="D97">
        <v>4</v>
      </c>
      <c r="E97" s="3">
        <v>44062</v>
      </c>
      <c r="F97" s="31">
        <f>YEAR(Order[[#This Row],[OrderDate]])</f>
        <v>2020</v>
      </c>
      <c r="G97" s="31">
        <f>MONTH(Order[[#This Row],[OrderDate]])</f>
        <v>8</v>
      </c>
      <c r="H97" s="31">
        <f>WEEKDAY(Order[[#This Row],[OrderDate]])</f>
        <v>4</v>
      </c>
      <c r="I97" s="31" t="str">
        <f>TEXT(Order[[#This Row],[WeekNumber]],"dddd")</f>
        <v>Wednesday</v>
      </c>
      <c r="J97" s="14">
        <v>20200827</v>
      </c>
      <c r="K97" t="s">
        <v>486</v>
      </c>
      <c r="L97" s="4">
        <v>493.87499999999994</v>
      </c>
      <c r="M97" s="4">
        <v>43.9</v>
      </c>
      <c r="N97" s="4">
        <v>32.924999999999997</v>
      </c>
      <c r="O97">
        <v>15</v>
      </c>
      <c r="P97" s="8">
        <v>0.25</v>
      </c>
      <c r="Q97" t="s">
        <v>381</v>
      </c>
      <c r="R97">
        <v>11</v>
      </c>
      <c r="S97" s="4">
        <v>33.234373496604114</v>
      </c>
      <c r="T97" t="s">
        <v>131</v>
      </c>
      <c r="U97" t="s">
        <v>220</v>
      </c>
      <c r="V97" t="s">
        <v>307</v>
      </c>
      <c r="W97" t="s">
        <v>509</v>
      </c>
      <c r="X97" t="s">
        <v>520</v>
      </c>
      <c r="Y97" t="s">
        <v>516</v>
      </c>
      <c r="AA97" s="34">
        <v>10000</v>
      </c>
      <c r="AB97" s="18">
        <v>14</v>
      </c>
    </row>
    <row r="98" spans="1:29" ht="15" customHeight="1" x14ac:dyDescent="0.3">
      <c r="A98">
        <v>10284</v>
      </c>
      <c r="B98" t="s">
        <v>42</v>
      </c>
      <c r="C98">
        <v>44</v>
      </c>
      <c r="D98">
        <v>4</v>
      </c>
      <c r="E98" s="3">
        <v>44062</v>
      </c>
      <c r="F98" s="31">
        <f>YEAR(Order[[#This Row],[OrderDate]])</f>
        <v>2020</v>
      </c>
      <c r="G98" s="31">
        <f>MONTH(Order[[#This Row],[OrderDate]])</f>
        <v>8</v>
      </c>
      <c r="H98" s="31">
        <f>WEEKDAY(Order[[#This Row],[OrderDate]])</f>
        <v>4</v>
      </c>
      <c r="I98" s="31" t="str">
        <f>TEXT(Order[[#This Row],[WeekNumber]],"dddd")</f>
        <v>Wednesday</v>
      </c>
      <c r="J98" s="14">
        <v>20200827</v>
      </c>
      <c r="K98" t="s">
        <v>486</v>
      </c>
      <c r="L98" s="4">
        <v>408.45</v>
      </c>
      <c r="M98" s="4">
        <v>19.45</v>
      </c>
      <c r="N98" s="4">
        <v>19.45</v>
      </c>
      <c r="O98">
        <v>21</v>
      </c>
      <c r="P98" s="8">
        <v>0</v>
      </c>
      <c r="Q98" t="s">
        <v>398</v>
      </c>
      <c r="R98">
        <v>20</v>
      </c>
      <c r="S98" s="4">
        <v>10.842050263532254</v>
      </c>
      <c r="T98" t="s">
        <v>131</v>
      </c>
      <c r="U98" t="s">
        <v>220</v>
      </c>
      <c r="V98" t="s">
        <v>307</v>
      </c>
      <c r="W98" t="s">
        <v>509</v>
      </c>
      <c r="X98" t="s">
        <v>520</v>
      </c>
      <c r="Y98" t="s">
        <v>515</v>
      </c>
      <c r="AA98" s="34">
        <v>20000</v>
      </c>
      <c r="AB98" s="18">
        <v>6</v>
      </c>
    </row>
    <row r="99" spans="1:29" ht="15" customHeight="1" x14ac:dyDescent="0.3">
      <c r="A99">
        <v>10284</v>
      </c>
      <c r="B99" t="s">
        <v>42</v>
      </c>
      <c r="C99">
        <v>60</v>
      </c>
      <c r="D99">
        <v>4</v>
      </c>
      <c r="E99" s="3">
        <v>44062</v>
      </c>
      <c r="F99" s="31">
        <f>YEAR(Order[[#This Row],[OrderDate]])</f>
        <v>2020</v>
      </c>
      <c r="G99" s="31">
        <f>MONTH(Order[[#This Row],[OrderDate]])</f>
        <v>8</v>
      </c>
      <c r="H99" s="31">
        <f>WEEKDAY(Order[[#This Row],[OrderDate]])</f>
        <v>4</v>
      </c>
      <c r="I99" s="31" t="str">
        <f>TEXT(Order[[#This Row],[WeekNumber]],"dddd")</f>
        <v>Wednesday</v>
      </c>
      <c r="J99" s="14">
        <v>20200827</v>
      </c>
      <c r="K99" t="s">
        <v>486</v>
      </c>
      <c r="L99" s="4">
        <v>510</v>
      </c>
      <c r="M99" s="4">
        <v>34</v>
      </c>
      <c r="N99" s="4">
        <v>25.5</v>
      </c>
      <c r="O99">
        <v>20</v>
      </c>
      <c r="P99" s="8">
        <v>0.25</v>
      </c>
      <c r="Q99" t="s">
        <v>414</v>
      </c>
      <c r="R99">
        <v>28</v>
      </c>
      <c r="S99" s="4">
        <v>17.186056815854748</v>
      </c>
      <c r="T99" t="s">
        <v>131</v>
      </c>
      <c r="U99" t="s">
        <v>220</v>
      </c>
      <c r="V99" t="s">
        <v>307</v>
      </c>
      <c r="W99" t="s">
        <v>509</v>
      </c>
      <c r="X99" t="s">
        <v>520</v>
      </c>
      <c r="Y99" t="s">
        <v>511</v>
      </c>
    </row>
    <row r="100" spans="1:29" ht="15" customHeight="1" x14ac:dyDescent="0.3">
      <c r="A100">
        <v>10284</v>
      </c>
      <c r="B100" t="s">
        <v>42</v>
      </c>
      <c r="C100">
        <v>67</v>
      </c>
      <c r="D100">
        <v>4</v>
      </c>
      <c r="E100" s="3">
        <v>44062</v>
      </c>
      <c r="F100" s="31">
        <f>YEAR(Order[[#This Row],[OrderDate]])</f>
        <v>2020</v>
      </c>
      <c r="G100" s="31">
        <f>MONTH(Order[[#This Row],[OrderDate]])</f>
        <v>8</v>
      </c>
      <c r="H100" s="31">
        <f>WEEKDAY(Order[[#This Row],[OrderDate]])</f>
        <v>4</v>
      </c>
      <c r="I100" s="31" t="str">
        <f>TEXT(Order[[#This Row],[WeekNumber]],"dddd")</f>
        <v>Wednesday</v>
      </c>
      <c r="J100" s="14">
        <v>20200826</v>
      </c>
      <c r="K100" t="s">
        <v>486</v>
      </c>
      <c r="L100" s="4">
        <v>52.5</v>
      </c>
      <c r="M100" s="4">
        <v>14</v>
      </c>
      <c r="N100" s="4">
        <v>10.5</v>
      </c>
      <c r="O100">
        <v>5</v>
      </c>
      <c r="P100" s="8">
        <v>0.25</v>
      </c>
      <c r="Q100" t="s">
        <v>421</v>
      </c>
      <c r="R100">
        <v>16</v>
      </c>
      <c r="S100" s="4">
        <v>8.0791143090423496</v>
      </c>
      <c r="T100" t="s">
        <v>131</v>
      </c>
      <c r="U100" t="s">
        <v>220</v>
      </c>
      <c r="V100" t="s">
        <v>307</v>
      </c>
      <c r="W100" t="s">
        <v>509</v>
      </c>
      <c r="X100" t="s">
        <v>520</v>
      </c>
      <c r="Y100" t="s">
        <v>517</v>
      </c>
    </row>
    <row r="101" spans="1:29" ht="15" customHeight="1" x14ac:dyDescent="0.3">
      <c r="A101">
        <v>10285</v>
      </c>
      <c r="B101" t="s">
        <v>60</v>
      </c>
      <c r="C101">
        <v>1</v>
      </c>
      <c r="D101">
        <v>1</v>
      </c>
      <c r="E101" s="3">
        <v>44063</v>
      </c>
      <c r="F101" s="31">
        <f>YEAR(Order[[#This Row],[OrderDate]])</f>
        <v>2020</v>
      </c>
      <c r="G101" s="31">
        <f>MONTH(Order[[#This Row],[OrderDate]])</f>
        <v>8</v>
      </c>
      <c r="H101" s="31">
        <f>WEEKDAY(Order[[#This Row],[OrderDate]])</f>
        <v>5</v>
      </c>
      <c r="I101" s="31" t="str">
        <f>TEXT(Order[[#This Row],[WeekNumber]],"dddd")</f>
        <v>Thursday</v>
      </c>
      <c r="J101" s="14">
        <v>20200826</v>
      </c>
      <c r="K101" t="s">
        <v>484</v>
      </c>
      <c r="L101" s="4">
        <v>647.99999758601189</v>
      </c>
      <c r="M101" s="4">
        <v>18</v>
      </c>
      <c r="N101" s="4">
        <v>14.39999994635582</v>
      </c>
      <c r="O101">
        <v>45</v>
      </c>
      <c r="P101" s="8">
        <v>0.20000000298023221</v>
      </c>
      <c r="Q101" t="s">
        <v>355</v>
      </c>
      <c r="R101">
        <v>1</v>
      </c>
      <c r="S101" s="4">
        <v>9.9412796083453241</v>
      </c>
      <c r="T101" t="s">
        <v>149</v>
      </c>
      <c r="U101" t="s">
        <v>238</v>
      </c>
      <c r="V101" t="s">
        <v>324</v>
      </c>
      <c r="W101" t="s">
        <v>509</v>
      </c>
      <c r="X101" t="s">
        <v>520</v>
      </c>
      <c r="Y101" t="s">
        <v>517</v>
      </c>
      <c r="AA101" t="s">
        <v>615</v>
      </c>
    </row>
    <row r="102" spans="1:29" ht="15" customHeight="1" x14ac:dyDescent="0.3">
      <c r="A102">
        <v>10285</v>
      </c>
      <c r="B102" t="s">
        <v>60</v>
      </c>
      <c r="C102">
        <v>40</v>
      </c>
      <c r="D102">
        <v>1</v>
      </c>
      <c r="E102" s="3">
        <v>44063</v>
      </c>
      <c r="F102" s="31">
        <f>YEAR(Order[[#This Row],[OrderDate]])</f>
        <v>2020</v>
      </c>
      <c r="G102" s="31">
        <f>MONTH(Order[[#This Row],[OrderDate]])</f>
        <v>8</v>
      </c>
      <c r="H102" s="31">
        <f>WEEKDAY(Order[[#This Row],[OrderDate]])</f>
        <v>5</v>
      </c>
      <c r="I102" s="31" t="str">
        <f>TEXT(Order[[#This Row],[WeekNumber]],"dddd")</f>
        <v>Thursday</v>
      </c>
      <c r="J102" s="14">
        <v>20200826</v>
      </c>
      <c r="K102" t="s">
        <v>484</v>
      </c>
      <c r="L102" s="4">
        <v>588.79999780654907</v>
      </c>
      <c r="M102" s="4">
        <v>18.399999999999999</v>
      </c>
      <c r="N102" s="4">
        <v>14.719999945163726</v>
      </c>
      <c r="O102">
        <v>40</v>
      </c>
      <c r="P102" s="8">
        <v>0.20000000298023221</v>
      </c>
      <c r="Q102" t="s">
        <v>394</v>
      </c>
      <c r="R102">
        <v>19</v>
      </c>
      <c r="S102" s="4">
        <v>11.939905659925371</v>
      </c>
      <c r="T102" t="s">
        <v>149</v>
      </c>
      <c r="U102" t="s">
        <v>238</v>
      </c>
      <c r="V102" t="s">
        <v>324</v>
      </c>
      <c r="W102" t="s">
        <v>509</v>
      </c>
      <c r="X102" t="s">
        <v>520</v>
      </c>
      <c r="Y102" t="s">
        <v>514</v>
      </c>
      <c r="AA102" s="15" t="s">
        <v>602</v>
      </c>
      <c r="AB102" s="15" t="s">
        <v>603</v>
      </c>
      <c r="AC102" s="15" t="s">
        <v>604</v>
      </c>
    </row>
    <row r="103" spans="1:29" ht="15" customHeight="1" x14ac:dyDescent="0.3">
      <c r="A103">
        <v>10285</v>
      </c>
      <c r="B103" t="s">
        <v>60</v>
      </c>
      <c r="C103">
        <v>53</v>
      </c>
      <c r="D103">
        <v>1</v>
      </c>
      <c r="E103" s="3">
        <v>44063</v>
      </c>
      <c r="F103" s="31">
        <f>YEAR(Order[[#This Row],[OrderDate]])</f>
        <v>2020</v>
      </c>
      <c r="G103" s="31">
        <f>MONTH(Order[[#This Row],[OrderDate]])</f>
        <v>8</v>
      </c>
      <c r="H103" s="31">
        <f>WEEKDAY(Order[[#This Row],[OrderDate]])</f>
        <v>5</v>
      </c>
      <c r="I103" s="31" t="str">
        <f>TEXT(Order[[#This Row],[WeekNumber]],"dddd")</f>
        <v>Thursday</v>
      </c>
      <c r="J103" s="14">
        <v>20200830</v>
      </c>
      <c r="K103" t="s">
        <v>484</v>
      </c>
      <c r="L103" s="4">
        <v>944.6399964809417</v>
      </c>
      <c r="M103" s="4">
        <v>32.799999999999997</v>
      </c>
      <c r="N103" s="4">
        <v>26.239999902248382</v>
      </c>
      <c r="O103">
        <v>36</v>
      </c>
      <c r="P103" s="8">
        <v>0.20000000298023221</v>
      </c>
      <c r="Q103" t="s">
        <v>407</v>
      </c>
      <c r="R103">
        <v>24</v>
      </c>
      <c r="S103" s="4">
        <v>11.283141843590998</v>
      </c>
      <c r="T103" t="s">
        <v>149</v>
      </c>
      <c r="U103" t="s">
        <v>238</v>
      </c>
      <c r="V103" t="s">
        <v>324</v>
      </c>
      <c r="W103" t="s">
        <v>509</v>
      </c>
      <c r="X103" t="s">
        <v>520</v>
      </c>
      <c r="Y103" t="s">
        <v>518</v>
      </c>
      <c r="AA103" t="s">
        <v>584</v>
      </c>
      <c r="AB103" s="17">
        <f>IFERROR(AVERAGEIF(Order[DayOfWeek],AA103,Order[Sales]),0)</f>
        <v>663.65120626180635</v>
      </c>
      <c r="AC103" s="32">
        <f>AB103/SUM(AB103:AB109)</f>
        <v>0.21124585606875695</v>
      </c>
    </row>
    <row r="104" spans="1:29" ht="15" customHeight="1" x14ac:dyDescent="0.3">
      <c r="A104">
        <v>10286</v>
      </c>
      <c r="B104" t="s">
        <v>60</v>
      </c>
      <c r="C104">
        <v>35</v>
      </c>
      <c r="D104">
        <v>8</v>
      </c>
      <c r="E104" s="3">
        <v>44064</v>
      </c>
      <c r="F104" s="31">
        <f>YEAR(Order[[#This Row],[OrderDate]])</f>
        <v>2020</v>
      </c>
      <c r="G104" s="31">
        <f>MONTH(Order[[#This Row],[OrderDate]])</f>
        <v>8</v>
      </c>
      <c r="H104" s="31">
        <f>WEEKDAY(Order[[#This Row],[OrderDate]])</f>
        <v>6</v>
      </c>
      <c r="I104" s="31" t="str">
        <f>TEXT(Order[[#This Row],[WeekNumber]],"dddd")</f>
        <v>Friday</v>
      </c>
      <c r="J104" s="14">
        <v>20200830</v>
      </c>
      <c r="K104" t="s">
        <v>485</v>
      </c>
      <c r="L104" s="4">
        <v>1800</v>
      </c>
      <c r="M104" s="4">
        <v>18</v>
      </c>
      <c r="N104" s="4">
        <v>18</v>
      </c>
      <c r="O104">
        <v>100</v>
      </c>
      <c r="P104" s="8">
        <v>0</v>
      </c>
      <c r="Q104" t="s">
        <v>389</v>
      </c>
      <c r="R104">
        <v>16</v>
      </c>
      <c r="S104" s="4">
        <v>11.144616765926688</v>
      </c>
      <c r="T104" t="s">
        <v>149</v>
      </c>
      <c r="U104" t="s">
        <v>238</v>
      </c>
      <c r="V104" t="s">
        <v>324</v>
      </c>
      <c r="W104" t="s">
        <v>509</v>
      </c>
      <c r="X104" t="s">
        <v>520</v>
      </c>
      <c r="Y104" t="s">
        <v>517</v>
      </c>
      <c r="AA104" t="s">
        <v>585</v>
      </c>
      <c r="AB104" s="17">
        <f>IFERROR(AVERAGEIF(Order[DayOfWeek],AA104,Order[Sales]),0)</f>
        <v>0</v>
      </c>
      <c r="AC104" s="32">
        <f t="shared" ref="AC104:AC109" si="0">AB104/SUM(AB104:AB110)</f>
        <v>0</v>
      </c>
    </row>
    <row r="105" spans="1:29" ht="15" customHeight="1" x14ac:dyDescent="0.3">
      <c r="A105">
        <v>10286</v>
      </c>
      <c r="B105" t="s">
        <v>60</v>
      </c>
      <c r="C105">
        <v>62</v>
      </c>
      <c r="D105">
        <v>8</v>
      </c>
      <c r="E105" s="3">
        <v>44064</v>
      </c>
      <c r="F105" s="31">
        <f>YEAR(Order[[#This Row],[OrderDate]])</f>
        <v>2020</v>
      </c>
      <c r="G105" s="31">
        <f>MONTH(Order[[#This Row],[OrderDate]])</f>
        <v>8</v>
      </c>
      <c r="H105" s="31">
        <f>WEEKDAY(Order[[#This Row],[OrderDate]])</f>
        <v>6</v>
      </c>
      <c r="I105" s="31" t="str">
        <f>TEXT(Order[[#This Row],[WeekNumber]],"dddd")</f>
        <v>Friday</v>
      </c>
      <c r="J105" s="14">
        <v>20200828</v>
      </c>
      <c r="K105" t="s">
        <v>485</v>
      </c>
      <c r="L105" s="4">
        <v>1972</v>
      </c>
      <c r="M105" s="4">
        <v>49.3</v>
      </c>
      <c r="N105" s="4">
        <v>49.3</v>
      </c>
      <c r="O105">
        <v>40</v>
      </c>
      <c r="P105" s="8">
        <v>0</v>
      </c>
      <c r="Q105" t="s">
        <v>416</v>
      </c>
      <c r="R105">
        <v>29</v>
      </c>
      <c r="S105" s="4">
        <v>34.868075459270003</v>
      </c>
      <c r="T105" t="s">
        <v>149</v>
      </c>
      <c r="U105" t="s">
        <v>238</v>
      </c>
      <c r="V105" t="s">
        <v>324</v>
      </c>
      <c r="W105" t="s">
        <v>509</v>
      </c>
      <c r="X105" t="s">
        <v>520</v>
      </c>
      <c r="Y105" t="s">
        <v>516</v>
      </c>
      <c r="AA105" t="s">
        <v>586</v>
      </c>
      <c r="AB105" s="17">
        <f>IFERROR(AVERAGEIF(Order[DayOfWeek],AA105,Order[Sales]),0)</f>
        <v>0</v>
      </c>
      <c r="AC105" s="32">
        <f t="shared" si="0"/>
        <v>0</v>
      </c>
    </row>
    <row r="106" spans="1:29" ht="15" customHeight="1" x14ac:dyDescent="0.3">
      <c r="A106">
        <v>10287</v>
      </c>
      <c r="B106" t="s">
        <v>64</v>
      </c>
      <c r="C106">
        <v>16</v>
      </c>
      <c r="D106">
        <v>8</v>
      </c>
      <c r="E106" s="3">
        <v>44065</v>
      </c>
      <c r="F106" s="31">
        <f>YEAR(Order[[#This Row],[OrderDate]])</f>
        <v>2020</v>
      </c>
      <c r="G106" s="31">
        <f>MONTH(Order[[#This Row],[OrderDate]])</f>
        <v>8</v>
      </c>
      <c r="H106" s="31">
        <f>WEEKDAY(Order[[#This Row],[OrderDate]])</f>
        <v>7</v>
      </c>
      <c r="I106" s="31" t="str">
        <f>TEXT(Order[[#This Row],[WeekNumber]],"dddd")</f>
        <v>Saturday</v>
      </c>
      <c r="J106" s="14">
        <v>20200828</v>
      </c>
      <c r="K106" t="s">
        <v>485</v>
      </c>
      <c r="L106" s="4">
        <v>593.29999583959579</v>
      </c>
      <c r="M106" s="4">
        <v>17.45</v>
      </c>
      <c r="N106" s="4">
        <v>14.832499895989894</v>
      </c>
      <c r="O106">
        <v>40</v>
      </c>
      <c r="P106" s="8">
        <v>0.15000000596046451</v>
      </c>
      <c r="Q106" t="s">
        <v>370</v>
      </c>
      <c r="R106">
        <v>7</v>
      </c>
      <c r="S106" s="4">
        <v>12.75283918323947</v>
      </c>
      <c r="T106" t="s">
        <v>153</v>
      </c>
      <c r="U106" t="s">
        <v>242</v>
      </c>
      <c r="V106" t="s">
        <v>327</v>
      </c>
      <c r="W106" t="s">
        <v>510</v>
      </c>
      <c r="X106" t="s">
        <v>521</v>
      </c>
      <c r="Y106" t="s">
        <v>516</v>
      </c>
      <c r="AA106" t="s">
        <v>587</v>
      </c>
      <c r="AB106" s="17">
        <f>IFERROR(AVERAGEIF(Order[DayOfWeek],AA106,Order[Sales]),0)</f>
        <v>657.98118031466015</v>
      </c>
      <c r="AC106" s="32">
        <f t="shared" si="0"/>
        <v>0.16728291996215849</v>
      </c>
    </row>
    <row r="107" spans="1:29" ht="15" customHeight="1" x14ac:dyDescent="0.3">
      <c r="A107">
        <v>10287</v>
      </c>
      <c r="B107" t="s">
        <v>64</v>
      </c>
      <c r="C107">
        <v>34</v>
      </c>
      <c r="D107">
        <v>8</v>
      </c>
      <c r="E107" s="3">
        <v>44065</v>
      </c>
      <c r="F107" s="31">
        <f>YEAR(Order[[#This Row],[OrderDate]])</f>
        <v>2020</v>
      </c>
      <c r="G107" s="31">
        <f>MONTH(Order[[#This Row],[OrderDate]])</f>
        <v>8</v>
      </c>
      <c r="H107" s="31">
        <f>WEEKDAY(Order[[#This Row],[OrderDate]])</f>
        <v>7</v>
      </c>
      <c r="I107" s="31" t="str">
        <f>TEXT(Order[[#This Row],[WeekNumber]],"dddd")</f>
        <v>Saturday</v>
      </c>
      <c r="J107" s="14">
        <v>20200828</v>
      </c>
      <c r="K107" t="s">
        <v>485</v>
      </c>
      <c r="L107" s="4">
        <v>280</v>
      </c>
      <c r="M107" s="4">
        <v>14</v>
      </c>
      <c r="N107" s="4">
        <v>14</v>
      </c>
      <c r="O107">
        <v>20</v>
      </c>
      <c r="P107" s="8">
        <v>0</v>
      </c>
      <c r="Q107" t="s">
        <v>388</v>
      </c>
      <c r="R107">
        <v>16</v>
      </c>
      <c r="S107" s="4">
        <v>9.0738672986425506</v>
      </c>
      <c r="T107" t="s">
        <v>153</v>
      </c>
      <c r="U107" t="s">
        <v>242</v>
      </c>
      <c r="V107" t="s">
        <v>327</v>
      </c>
      <c r="W107" t="s">
        <v>510</v>
      </c>
      <c r="X107" t="s">
        <v>521</v>
      </c>
      <c r="Y107" t="s">
        <v>517</v>
      </c>
      <c r="AA107" t="s">
        <v>588</v>
      </c>
      <c r="AB107" s="17">
        <f>IFERROR(AVERAGEIF(Order[DayOfWeek],AA107,Order[Sales]),0)</f>
        <v>645.25894876599057</v>
      </c>
      <c r="AC107" s="32">
        <f t="shared" si="0"/>
        <v>0.1665441970728922</v>
      </c>
    </row>
    <row r="108" spans="1:29" ht="15" customHeight="1" x14ac:dyDescent="0.3">
      <c r="A108">
        <v>10287</v>
      </c>
      <c r="B108" t="s">
        <v>64</v>
      </c>
      <c r="C108">
        <v>46</v>
      </c>
      <c r="D108">
        <v>8</v>
      </c>
      <c r="E108" s="3">
        <v>44065</v>
      </c>
      <c r="F108" s="31">
        <f>YEAR(Order[[#This Row],[OrderDate]])</f>
        <v>2020</v>
      </c>
      <c r="G108" s="31">
        <f>MONTH(Order[[#This Row],[OrderDate]])</f>
        <v>8</v>
      </c>
      <c r="H108" s="31">
        <f>WEEKDAY(Order[[#This Row],[OrderDate]])</f>
        <v>7</v>
      </c>
      <c r="I108" s="31" t="str">
        <f>TEXT(Order[[#This Row],[WeekNumber]],"dddd")</f>
        <v>Saturday</v>
      </c>
      <c r="J108" s="14">
        <v>20200903</v>
      </c>
      <c r="K108" t="s">
        <v>485</v>
      </c>
      <c r="L108" s="4">
        <v>152.99999892711639</v>
      </c>
      <c r="M108" s="4">
        <v>12</v>
      </c>
      <c r="N108" s="4">
        <v>10.199999928474426</v>
      </c>
      <c r="O108">
        <v>15</v>
      </c>
      <c r="P108" s="8">
        <v>0.15000000596046451</v>
      </c>
      <c r="Q108" t="s">
        <v>400</v>
      </c>
      <c r="R108">
        <v>21</v>
      </c>
      <c r="S108" s="4">
        <v>5.504627786254181</v>
      </c>
      <c r="T108" t="s">
        <v>153</v>
      </c>
      <c r="U108" t="s">
        <v>242</v>
      </c>
      <c r="V108" t="s">
        <v>327</v>
      </c>
      <c r="W108" t="s">
        <v>510</v>
      </c>
      <c r="X108" t="s">
        <v>521</v>
      </c>
      <c r="Y108" t="s">
        <v>514</v>
      </c>
      <c r="AA108" t="s">
        <v>589</v>
      </c>
      <c r="AB108" s="17">
        <f>IFERROR(AVERAGEIF(Order[DayOfWeek],AA108,Order[Sales]),0)</f>
        <v>589.34897714399676</v>
      </c>
      <c r="AC108" s="32">
        <f t="shared" si="0"/>
        <v>0.15070130459311221</v>
      </c>
    </row>
    <row r="109" spans="1:29" ht="15" customHeight="1" x14ac:dyDescent="0.3">
      <c r="A109">
        <v>10288</v>
      </c>
      <c r="B109" t="s">
        <v>63</v>
      </c>
      <c r="C109">
        <v>54</v>
      </c>
      <c r="D109">
        <v>4</v>
      </c>
      <c r="E109" s="3">
        <v>44066</v>
      </c>
      <c r="F109" s="31">
        <f>YEAR(Order[[#This Row],[OrderDate]])</f>
        <v>2020</v>
      </c>
      <c r="G109" s="31">
        <f>MONTH(Order[[#This Row],[OrderDate]])</f>
        <v>8</v>
      </c>
      <c r="H109" s="31">
        <f>WEEKDAY(Order[[#This Row],[OrderDate]])</f>
        <v>1</v>
      </c>
      <c r="I109" s="31" t="str">
        <f>TEXT(Order[[#This Row],[WeekNumber]],"dddd")</f>
        <v>Sunday</v>
      </c>
      <c r="J109" s="14">
        <v>20200903</v>
      </c>
      <c r="K109" t="s">
        <v>486</v>
      </c>
      <c r="L109" s="4">
        <v>67.049999888986349</v>
      </c>
      <c r="M109" s="4">
        <v>7.45</v>
      </c>
      <c r="N109" s="4">
        <v>6.7049999888986349</v>
      </c>
      <c r="O109">
        <v>10</v>
      </c>
      <c r="P109" s="8">
        <v>0.10000000149011611</v>
      </c>
      <c r="Q109" t="s">
        <v>408</v>
      </c>
      <c r="R109">
        <v>25</v>
      </c>
      <c r="S109" s="4">
        <v>5.7031720626915998</v>
      </c>
      <c r="T109" t="s">
        <v>152</v>
      </c>
      <c r="U109" t="s">
        <v>241</v>
      </c>
      <c r="V109" t="s">
        <v>326</v>
      </c>
      <c r="W109" t="s">
        <v>509</v>
      </c>
      <c r="X109" t="s">
        <v>528</v>
      </c>
      <c r="Y109" t="s">
        <v>518</v>
      </c>
      <c r="AA109" t="s">
        <v>590</v>
      </c>
      <c r="AB109" s="33">
        <f>IFERROR(AVERAGEIF(Order[DayOfWeek],AA109,Order[Sales]),0)</f>
        <v>585.365485668465</v>
      </c>
      <c r="AC109" s="35">
        <f t="shared" si="0"/>
        <v>0.15458795205917328</v>
      </c>
    </row>
    <row r="110" spans="1:29" ht="15" customHeight="1" x14ac:dyDescent="0.3">
      <c r="A110">
        <v>10288</v>
      </c>
      <c r="B110" t="s">
        <v>63</v>
      </c>
      <c r="C110">
        <v>68</v>
      </c>
      <c r="D110">
        <v>4</v>
      </c>
      <c r="E110" s="3">
        <v>44066</v>
      </c>
      <c r="F110" s="31">
        <f>YEAR(Order[[#This Row],[OrderDate]])</f>
        <v>2020</v>
      </c>
      <c r="G110" s="31">
        <f>MONTH(Order[[#This Row],[OrderDate]])</f>
        <v>8</v>
      </c>
      <c r="H110" s="31">
        <f>WEEKDAY(Order[[#This Row],[OrderDate]])</f>
        <v>1</v>
      </c>
      <c r="I110" s="31" t="str">
        <f>TEXT(Order[[#This Row],[WeekNumber]],"dddd")</f>
        <v>Sunday</v>
      </c>
      <c r="J110" s="14">
        <v>20200828</v>
      </c>
      <c r="K110" t="s">
        <v>486</v>
      </c>
      <c r="L110" s="4">
        <v>33.749999944120646</v>
      </c>
      <c r="M110" s="4">
        <v>12.5</v>
      </c>
      <c r="N110" s="4">
        <v>11.249999981373549</v>
      </c>
      <c r="O110">
        <v>3</v>
      </c>
      <c r="P110" s="8">
        <v>0.10000000149011611</v>
      </c>
      <c r="Q110" t="s">
        <v>422</v>
      </c>
      <c r="R110">
        <v>8</v>
      </c>
      <c r="S110" s="4">
        <v>9.881917469522989</v>
      </c>
      <c r="T110" t="s">
        <v>152</v>
      </c>
      <c r="U110" t="s">
        <v>241</v>
      </c>
      <c r="V110" t="s">
        <v>326</v>
      </c>
      <c r="W110" t="s">
        <v>509</v>
      </c>
      <c r="X110" t="s">
        <v>528</v>
      </c>
      <c r="Y110" t="s">
        <v>516</v>
      </c>
      <c r="AA110" s="15" t="s">
        <v>564</v>
      </c>
      <c r="AB110" s="15" t="s">
        <v>605</v>
      </c>
      <c r="AC110" s="15" t="s">
        <v>604</v>
      </c>
    </row>
    <row r="111" spans="1:29" x14ac:dyDescent="0.3">
      <c r="A111">
        <v>10289</v>
      </c>
      <c r="B111" t="s">
        <v>10</v>
      </c>
      <c r="C111">
        <v>3</v>
      </c>
      <c r="D111">
        <v>7</v>
      </c>
      <c r="E111" s="3">
        <v>44069</v>
      </c>
      <c r="F111" s="31">
        <f>YEAR(Order[[#This Row],[OrderDate]])</f>
        <v>2020</v>
      </c>
      <c r="G111" s="31">
        <f>MONTH(Order[[#This Row],[OrderDate]])</f>
        <v>8</v>
      </c>
      <c r="H111" s="31">
        <f>WEEKDAY(Order[[#This Row],[OrderDate]])</f>
        <v>4</v>
      </c>
      <c r="I111" s="31" t="str">
        <f>TEXT(Order[[#This Row],[WeekNumber]],"dddd")</f>
        <v>Wednesday</v>
      </c>
      <c r="J111" s="14">
        <v>20200828</v>
      </c>
      <c r="K111" t="s">
        <v>485</v>
      </c>
      <c r="L111" s="4">
        <v>300</v>
      </c>
      <c r="M111" s="4">
        <v>10</v>
      </c>
      <c r="N111" s="4">
        <v>10</v>
      </c>
      <c r="O111">
        <v>30</v>
      </c>
      <c r="P111" s="8">
        <v>0</v>
      </c>
      <c r="Q111" t="s">
        <v>357</v>
      </c>
      <c r="R111">
        <v>1</v>
      </c>
      <c r="S111" s="4">
        <v>8.7131018239662712</v>
      </c>
      <c r="T111" t="s">
        <v>99</v>
      </c>
      <c r="U111" t="s">
        <v>188</v>
      </c>
      <c r="V111" t="s">
        <v>277</v>
      </c>
      <c r="W111" t="s">
        <v>509</v>
      </c>
      <c r="X111" t="s">
        <v>351</v>
      </c>
      <c r="Y111" t="s">
        <v>515</v>
      </c>
      <c r="AA111">
        <v>1</v>
      </c>
      <c r="AB111" s="17">
        <f>AVERAGEIF(Order[OrderMonth],AA111,Order[Sales])</f>
        <v>721.21041264116775</v>
      </c>
      <c r="AC111" s="32">
        <f>AB111/SUM($AB$111:$AB$122)</f>
        <v>9.8185572823960829E-2</v>
      </c>
    </row>
    <row r="112" spans="1:29" x14ac:dyDescent="0.3">
      <c r="A112">
        <v>10289</v>
      </c>
      <c r="B112" t="s">
        <v>10</v>
      </c>
      <c r="C112">
        <v>64</v>
      </c>
      <c r="D112">
        <v>7</v>
      </c>
      <c r="E112" s="3">
        <v>44069</v>
      </c>
      <c r="F112" s="31">
        <f>YEAR(Order[[#This Row],[OrderDate]])</f>
        <v>2020</v>
      </c>
      <c r="G112" s="31">
        <f>MONTH(Order[[#This Row],[OrderDate]])</f>
        <v>8</v>
      </c>
      <c r="H112" s="31">
        <f>WEEKDAY(Order[[#This Row],[OrderDate]])</f>
        <v>4</v>
      </c>
      <c r="I112" s="31" t="str">
        <f>TEXT(Order[[#This Row],[WeekNumber]],"dddd")</f>
        <v>Wednesday</v>
      </c>
      <c r="J112" s="14">
        <v>20200903</v>
      </c>
      <c r="K112" t="s">
        <v>485</v>
      </c>
      <c r="L112" s="4">
        <v>299.25</v>
      </c>
      <c r="M112" s="4">
        <v>33.25</v>
      </c>
      <c r="N112" s="4">
        <v>33.25</v>
      </c>
      <c r="O112">
        <v>9</v>
      </c>
      <c r="P112" s="8">
        <v>0</v>
      </c>
      <c r="Q112" t="s">
        <v>418</v>
      </c>
      <c r="R112">
        <v>12</v>
      </c>
      <c r="S112" s="4">
        <v>21.348702933885775</v>
      </c>
      <c r="T112" t="s">
        <v>99</v>
      </c>
      <c r="U112" t="s">
        <v>188</v>
      </c>
      <c r="V112" t="s">
        <v>277</v>
      </c>
      <c r="W112" t="s">
        <v>509</v>
      </c>
      <c r="X112" t="s">
        <v>351</v>
      </c>
      <c r="Y112" t="s">
        <v>512</v>
      </c>
      <c r="AA112">
        <v>2</v>
      </c>
      <c r="AB112" s="17">
        <f>AVERAGEIF(Order[OrderMonth],AA112,Order[Sales])</f>
        <v>734.17846211194842</v>
      </c>
      <c r="AC112" s="32">
        <f t="shared" ref="AC112:AC122" si="1">AB112/SUM($AB$111:$AB$122)</f>
        <v>9.9951042849601698E-2</v>
      </c>
    </row>
    <row r="113" spans="1:29" ht="15" customHeight="1" x14ac:dyDescent="0.3">
      <c r="A113">
        <v>10290</v>
      </c>
      <c r="B113" t="s">
        <v>14</v>
      </c>
      <c r="C113">
        <v>5</v>
      </c>
      <c r="D113">
        <v>8</v>
      </c>
      <c r="E113" s="3">
        <v>44070</v>
      </c>
      <c r="F113" s="31">
        <f>YEAR(Order[[#This Row],[OrderDate]])</f>
        <v>2020</v>
      </c>
      <c r="G113" s="31">
        <f>MONTH(Order[[#This Row],[OrderDate]])</f>
        <v>8</v>
      </c>
      <c r="H113" s="31">
        <f>WEEKDAY(Order[[#This Row],[OrderDate]])</f>
        <v>5</v>
      </c>
      <c r="I113" s="31" t="str">
        <f>TEXT(Order[[#This Row],[WeekNumber]],"dddd")</f>
        <v>Thursday</v>
      </c>
      <c r="J113" s="14">
        <v>20200903</v>
      </c>
      <c r="K113" t="s">
        <v>486</v>
      </c>
      <c r="L113" s="4">
        <v>427</v>
      </c>
      <c r="M113" s="4">
        <v>21.35</v>
      </c>
      <c r="N113" s="4">
        <v>21.35</v>
      </c>
      <c r="O113">
        <v>20</v>
      </c>
      <c r="P113" s="8">
        <v>0</v>
      </c>
      <c r="Q113" t="s">
        <v>359</v>
      </c>
      <c r="R113">
        <v>2</v>
      </c>
      <c r="S113" s="4">
        <v>13.896353834121228</v>
      </c>
      <c r="T113" t="s">
        <v>103</v>
      </c>
      <c r="U113" t="s">
        <v>192</v>
      </c>
      <c r="V113" t="s">
        <v>281</v>
      </c>
      <c r="W113" t="s">
        <v>510</v>
      </c>
      <c r="X113" t="s">
        <v>521</v>
      </c>
      <c r="Y113" t="s">
        <v>515</v>
      </c>
      <c r="AA113">
        <v>3</v>
      </c>
      <c r="AB113" s="17">
        <f>AVERAGEIF(Order[OrderMonth],AA113,Order[Sales])</f>
        <v>599.03838392160719</v>
      </c>
      <c r="AC113" s="32">
        <f t="shared" si="1"/>
        <v>8.1553074994421423E-2</v>
      </c>
    </row>
    <row r="114" spans="1:29" ht="15" customHeight="1" x14ac:dyDescent="0.3">
      <c r="A114">
        <v>10290</v>
      </c>
      <c r="B114" t="s">
        <v>14</v>
      </c>
      <c r="C114">
        <v>29</v>
      </c>
      <c r="D114">
        <v>8</v>
      </c>
      <c r="E114" s="3">
        <v>44070</v>
      </c>
      <c r="F114" s="31">
        <f>YEAR(Order[[#This Row],[OrderDate]])</f>
        <v>2020</v>
      </c>
      <c r="G114" s="31">
        <f>MONTH(Order[[#This Row],[OrderDate]])</f>
        <v>8</v>
      </c>
      <c r="H114" s="31">
        <f>WEEKDAY(Order[[#This Row],[OrderDate]])</f>
        <v>5</v>
      </c>
      <c r="I114" s="31" t="str">
        <f>TEXT(Order[[#This Row],[WeekNumber]],"dddd")</f>
        <v>Thursday</v>
      </c>
      <c r="J114" s="14">
        <v>20200903</v>
      </c>
      <c r="K114" t="s">
        <v>486</v>
      </c>
      <c r="L114" s="4">
        <v>1856.8500000000001</v>
      </c>
      <c r="M114" s="4">
        <v>123.79</v>
      </c>
      <c r="N114" s="4">
        <v>123.79</v>
      </c>
      <c r="O114">
        <v>15</v>
      </c>
      <c r="P114" s="8">
        <v>0</v>
      </c>
      <c r="Q114" t="s">
        <v>383</v>
      </c>
      <c r="R114">
        <v>12</v>
      </c>
      <c r="S114" s="4">
        <v>78.453085124436214</v>
      </c>
      <c r="T114" t="s">
        <v>103</v>
      </c>
      <c r="U114" t="s">
        <v>192</v>
      </c>
      <c r="V114" t="s">
        <v>281</v>
      </c>
      <c r="W114" t="s">
        <v>510</v>
      </c>
      <c r="X114" t="s">
        <v>521</v>
      </c>
      <c r="Y114" t="s">
        <v>518</v>
      </c>
      <c r="AA114">
        <v>4</v>
      </c>
      <c r="AB114" s="17">
        <f>AVERAGEIF(Order[OrderMonth],AA114,Order[Sales])</f>
        <v>681.56747068083644</v>
      </c>
      <c r="AC114" s="32">
        <f t="shared" si="1"/>
        <v>9.27885834064789E-2</v>
      </c>
    </row>
    <row r="115" spans="1:29" ht="15" customHeight="1" x14ac:dyDescent="0.3">
      <c r="A115">
        <v>10290</v>
      </c>
      <c r="B115" t="s">
        <v>14</v>
      </c>
      <c r="C115">
        <v>49</v>
      </c>
      <c r="D115">
        <v>8</v>
      </c>
      <c r="E115" s="3">
        <v>44070</v>
      </c>
      <c r="F115" s="31">
        <f>YEAR(Order[[#This Row],[OrderDate]])</f>
        <v>2020</v>
      </c>
      <c r="G115" s="31">
        <f>MONTH(Order[[#This Row],[OrderDate]])</f>
        <v>8</v>
      </c>
      <c r="H115" s="31">
        <f>WEEKDAY(Order[[#This Row],[OrderDate]])</f>
        <v>5</v>
      </c>
      <c r="I115" s="31" t="str">
        <f>TEXT(Order[[#This Row],[WeekNumber]],"dddd")</f>
        <v>Thursday</v>
      </c>
      <c r="J115" s="14">
        <v>20200903</v>
      </c>
      <c r="K115" t="s">
        <v>486</v>
      </c>
      <c r="L115" s="4">
        <v>300</v>
      </c>
      <c r="M115" s="4">
        <v>20</v>
      </c>
      <c r="N115" s="4">
        <v>20</v>
      </c>
      <c r="O115">
        <v>15</v>
      </c>
      <c r="P115" s="8">
        <v>0</v>
      </c>
      <c r="Q115" t="s">
        <v>403</v>
      </c>
      <c r="R115">
        <v>23</v>
      </c>
      <c r="S115" s="4">
        <v>12.545683485741497</v>
      </c>
      <c r="T115" t="s">
        <v>103</v>
      </c>
      <c r="U115" t="s">
        <v>192</v>
      </c>
      <c r="V115" t="s">
        <v>281</v>
      </c>
      <c r="W115" t="s">
        <v>510</v>
      </c>
      <c r="X115" t="s">
        <v>521</v>
      </c>
      <c r="Y115" t="s">
        <v>516</v>
      </c>
      <c r="AA115">
        <v>5</v>
      </c>
      <c r="AB115" s="17">
        <f>AVERAGEIF(Order[OrderMonth],AA115,Order[Sales])</f>
        <v>465.25755092191702</v>
      </c>
      <c r="AC115" s="32">
        <f t="shared" si="1"/>
        <v>6.3340154755461134E-2</v>
      </c>
    </row>
    <row r="116" spans="1:29" ht="15" customHeight="1" x14ac:dyDescent="0.3">
      <c r="A116">
        <v>10290</v>
      </c>
      <c r="B116" t="s">
        <v>14</v>
      </c>
      <c r="C116">
        <v>77</v>
      </c>
      <c r="D116">
        <v>8</v>
      </c>
      <c r="E116" s="3">
        <v>44070</v>
      </c>
      <c r="F116" s="31">
        <f>YEAR(Order[[#This Row],[OrderDate]])</f>
        <v>2020</v>
      </c>
      <c r="G116" s="31">
        <f>MONTH(Order[[#This Row],[OrderDate]])</f>
        <v>8</v>
      </c>
      <c r="H116" s="31">
        <f>WEEKDAY(Order[[#This Row],[OrderDate]])</f>
        <v>5</v>
      </c>
      <c r="I116" s="31" t="str">
        <f>TEXT(Order[[#This Row],[WeekNumber]],"dddd")</f>
        <v>Thursday</v>
      </c>
      <c r="J116" s="14">
        <v>20200904</v>
      </c>
      <c r="K116" t="s">
        <v>486</v>
      </c>
      <c r="L116" s="4">
        <v>130</v>
      </c>
      <c r="M116" s="4">
        <v>13</v>
      </c>
      <c r="N116" s="4">
        <v>13</v>
      </c>
      <c r="O116">
        <v>10</v>
      </c>
      <c r="P116" s="8">
        <v>0</v>
      </c>
      <c r="Q116" t="s">
        <v>431</v>
      </c>
      <c r="R116">
        <v>12</v>
      </c>
      <c r="S116" s="4">
        <v>9.7871799999999993</v>
      </c>
      <c r="T116" t="s">
        <v>103</v>
      </c>
      <c r="U116" t="s">
        <v>192</v>
      </c>
      <c r="V116" t="s">
        <v>281</v>
      </c>
      <c r="W116" t="s">
        <v>510</v>
      </c>
      <c r="X116" t="s">
        <v>521</v>
      </c>
      <c r="Y116" t="s">
        <v>515</v>
      </c>
      <c r="AA116">
        <v>6</v>
      </c>
      <c r="AB116" s="17">
        <f>AVERAGEIF(Order[OrderMonth],AA116,Order[Sales])</f>
        <v>478.45792695293693</v>
      </c>
      <c r="AC116" s="32">
        <f t="shared" si="1"/>
        <v>6.5137253714904794E-2</v>
      </c>
    </row>
    <row r="117" spans="1:29" x14ac:dyDescent="0.3">
      <c r="A117">
        <v>10291</v>
      </c>
      <c r="B117" t="s">
        <v>58</v>
      </c>
      <c r="C117">
        <v>13</v>
      </c>
      <c r="D117">
        <v>6</v>
      </c>
      <c r="E117" s="3">
        <v>44070</v>
      </c>
      <c r="F117" s="31">
        <f>YEAR(Order[[#This Row],[OrderDate]])</f>
        <v>2020</v>
      </c>
      <c r="G117" s="31">
        <f>MONTH(Order[[#This Row],[OrderDate]])</f>
        <v>8</v>
      </c>
      <c r="H117" s="31">
        <f>WEEKDAY(Order[[#This Row],[OrderDate]])</f>
        <v>5</v>
      </c>
      <c r="I117" s="31" t="str">
        <f>TEXT(Order[[#This Row],[WeekNumber]],"dddd")</f>
        <v>Thursday</v>
      </c>
      <c r="J117" s="14">
        <v>20200904</v>
      </c>
      <c r="K117" t="s">
        <v>484</v>
      </c>
      <c r="L117" s="4">
        <v>107.99999982118607</v>
      </c>
      <c r="M117" s="4">
        <v>6</v>
      </c>
      <c r="N117" s="4">
        <v>5.3999999910593033</v>
      </c>
      <c r="O117">
        <v>20</v>
      </c>
      <c r="P117" s="8">
        <v>0.10000000149011611</v>
      </c>
      <c r="Q117" t="s">
        <v>367</v>
      </c>
      <c r="R117">
        <v>6</v>
      </c>
      <c r="S117" s="4">
        <v>2.1837851755325639</v>
      </c>
      <c r="T117" t="s">
        <v>147</v>
      </c>
      <c r="U117" t="s">
        <v>236</v>
      </c>
      <c r="V117" t="s">
        <v>322</v>
      </c>
      <c r="W117" t="s">
        <v>510</v>
      </c>
      <c r="X117" t="s">
        <v>521</v>
      </c>
      <c r="Y117" t="s">
        <v>514</v>
      </c>
      <c r="AA117">
        <v>7</v>
      </c>
      <c r="AB117" s="17">
        <f>AVERAGEIF(Order[OrderMonth],AA117,Order[Sales])</f>
        <v>630.76851028190902</v>
      </c>
      <c r="AC117" s="32">
        <f t="shared" si="1"/>
        <v>8.5872813836035941E-2</v>
      </c>
    </row>
    <row r="118" spans="1:29" x14ac:dyDescent="0.3">
      <c r="A118">
        <v>10291</v>
      </c>
      <c r="B118" t="s">
        <v>58</v>
      </c>
      <c r="C118">
        <v>44</v>
      </c>
      <c r="D118">
        <v>6</v>
      </c>
      <c r="E118" s="3">
        <v>44070</v>
      </c>
      <c r="F118" s="31">
        <f>YEAR(Order[[#This Row],[OrderDate]])</f>
        <v>2020</v>
      </c>
      <c r="G118" s="31">
        <f>MONTH(Order[[#This Row],[OrderDate]])</f>
        <v>8</v>
      </c>
      <c r="H118" s="31">
        <f>WEEKDAY(Order[[#This Row],[OrderDate]])</f>
        <v>5</v>
      </c>
      <c r="I118" s="31" t="str">
        <f>TEXT(Order[[#This Row],[WeekNumber]],"dddd")</f>
        <v>Thursday</v>
      </c>
      <c r="J118" s="14">
        <v>20200904</v>
      </c>
      <c r="K118" t="s">
        <v>484</v>
      </c>
      <c r="L118" s="4">
        <v>420.1199993044138</v>
      </c>
      <c r="M118" s="4">
        <v>19.45</v>
      </c>
      <c r="N118" s="4">
        <v>17.504999971017241</v>
      </c>
      <c r="O118">
        <v>24</v>
      </c>
      <c r="P118" s="8">
        <v>0.10000000149011611</v>
      </c>
      <c r="Q118" t="s">
        <v>398</v>
      </c>
      <c r="R118">
        <v>20</v>
      </c>
      <c r="S118" s="4">
        <v>10.842050263532254</v>
      </c>
      <c r="T118" t="s">
        <v>147</v>
      </c>
      <c r="U118" t="s">
        <v>236</v>
      </c>
      <c r="V118" t="s">
        <v>322</v>
      </c>
      <c r="W118" t="s">
        <v>510</v>
      </c>
      <c r="X118" t="s">
        <v>521</v>
      </c>
      <c r="Y118" t="s">
        <v>515</v>
      </c>
      <c r="AA118">
        <v>8</v>
      </c>
      <c r="AB118" s="17">
        <f>AVERAGEIF(Order[OrderMonth],AA118,Order[Sales])</f>
        <v>515.46777732968394</v>
      </c>
      <c r="AC118" s="32">
        <f t="shared" si="1"/>
        <v>7.0175774090757953E-2</v>
      </c>
    </row>
    <row r="119" spans="1:29" x14ac:dyDescent="0.3">
      <c r="A119">
        <v>10291</v>
      </c>
      <c r="B119" t="s">
        <v>58</v>
      </c>
      <c r="C119">
        <v>51</v>
      </c>
      <c r="D119">
        <v>6</v>
      </c>
      <c r="E119" s="3">
        <v>44070</v>
      </c>
      <c r="F119" s="31">
        <f>YEAR(Order[[#This Row],[OrderDate]])</f>
        <v>2020</v>
      </c>
      <c r="G119" s="31">
        <f>MONTH(Order[[#This Row],[OrderDate]])</f>
        <v>8</v>
      </c>
      <c r="H119" s="31">
        <f>WEEKDAY(Order[[#This Row],[OrderDate]])</f>
        <v>5</v>
      </c>
      <c r="I119" s="31" t="str">
        <f>TEXT(Order[[#This Row],[WeekNumber]],"dddd")</f>
        <v>Thursday</v>
      </c>
      <c r="J119" s="14">
        <v>20200902</v>
      </c>
      <c r="K119" t="s">
        <v>484</v>
      </c>
      <c r="L119" s="4">
        <v>95.399999842047691</v>
      </c>
      <c r="M119" s="4">
        <v>53</v>
      </c>
      <c r="N119" s="4">
        <v>47.699999921023846</v>
      </c>
      <c r="O119">
        <v>2</v>
      </c>
      <c r="P119" s="8">
        <v>0.10000000149011611</v>
      </c>
      <c r="Q119" t="s">
        <v>405</v>
      </c>
      <c r="R119">
        <v>24</v>
      </c>
      <c r="S119" s="4">
        <v>18.835525116961144</v>
      </c>
      <c r="T119" t="s">
        <v>147</v>
      </c>
      <c r="U119" t="s">
        <v>236</v>
      </c>
      <c r="V119" t="s">
        <v>322</v>
      </c>
      <c r="W119" t="s">
        <v>510</v>
      </c>
      <c r="X119" t="s">
        <v>521</v>
      </c>
      <c r="Y119" t="s">
        <v>513</v>
      </c>
      <c r="AA119">
        <v>9</v>
      </c>
      <c r="AB119" s="17">
        <f>AVERAGEIF(Order[OrderMonth],AA119,Order[Sales])</f>
        <v>582.93498317216233</v>
      </c>
      <c r="AC119" s="32">
        <f t="shared" si="1"/>
        <v>7.9360758301144946E-2</v>
      </c>
    </row>
    <row r="120" spans="1:29" ht="15" customHeight="1" x14ac:dyDescent="0.3">
      <c r="A120">
        <v>10292</v>
      </c>
      <c r="B120" t="s">
        <v>78</v>
      </c>
      <c r="C120">
        <v>20</v>
      </c>
      <c r="D120">
        <v>1</v>
      </c>
      <c r="E120" s="3">
        <v>44071</v>
      </c>
      <c r="F120" s="31">
        <f>YEAR(Order[[#This Row],[OrderDate]])</f>
        <v>2020</v>
      </c>
      <c r="G120" s="31">
        <f>MONTH(Order[[#This Row],[OrderDate]])</f>
        <v>8</v>
      </c>
      <c r="H120" s="31">
        <f>WEEKDAY(Order[[#This Row],[OrderDate]])</f>
        <v>6</v>
      </c>
      <c r="I120" s="31" t="str">
        <f>TEXT(Order[[#This Row],[WeekNumber]],"dddd")</f>
        <v>Friday</v>
      </c>
      <c r="J120" s="14">
        <v>20200911</v>
      </c>
      <c r="K120" t="s">
        <v>484</v>
      </c>
      <c r="L120" s="4">
        <v>1620</v>
      </c>
      <c r="M120" s="4">
        <v>81</v>
      </c>
      <c r="N120" s="4">
        <v>81</v>
      </c>
      <c r="O120">
        <v>20</v>
      </c>
      <c r="P120" s="8">
        <v>0</v>
      </c>
      <c r="Q120" t="s">
        <v>374</v>
      </c>
      <c r="R120">
        <v>8</v>
      </c>
      <c r="S120" s="4">
        <v>57.815472307491099</v>
      </c>
      <c r="T120" t="s">
        <v>167</v>
      </c>
      <c r="U120" t="s">
        <v>256</v>
      </c>
      <c r="V120" t="s">
        <v>340</v>
      </c>
      <c r="W120" t="s">
        <v>510</v>
      </c>
      <c r="X120" t="s">
        <v>521</v>
      </c>
      <c r="Y120" t="s">
        <v>516</v>
      </c>
      <c r="AA120">
        <v>10</v>
      </c>
      <c r="AB120" s="17">
        <f>AVERAGEIF(Order[OrderMonth],AA120,Order[Sales])</f>
        <v>636.01339298795165</v>
      </c>
      <c r="AC120" s="32">
        <f t="shared" si="1"/>
        <v>8.6586852074892459E-2</v>
      </c>
    </row>
    <row r="121" spans="1:29" ht="15" customHeight="1" x14ac:dyDescent="0.3">
      <c r="A121">
        <v>10293</v>
      </c>
      <c r="B121" t="s">
        <v>77</v>
      </c>
      <c r="C121">
        <v>18</v>
      </c>
      <c r="D121">
        <v>1</v>
      </c>
      <c r="E121" s="3">
        <v>44072</v>
      </c>
      <c r="F121" s="31">
        <f>YEAR(Order[[#This Row],[OrderDate]])</f>
        <v>2020</v>
      </c>
      <c r="G121" s="31">
        <f>MONTH(Order[[#This Row],[OrderDate]])</f>
        <v>8</v>
      </c>
      <c r="H121" s="31">
        <f>WEEKDAY(Order[[#This Row],[OrderDate]])</f>
        <v>7</v>
      </c>
      <c r="I121" s="31" t="str">
        <f>TEXT(Order[[#This Row],[WeekNumber]],"dddd")</f>
        <v>Saturday</v>
      </c>
      <c r="J121" s="14">
        <v>20200911</v>
      </c>
      <c r="K121" t="s">
        <v>485</v>
      </c>
      <c r="L121" s="4">
        <v>750</v>
      </c>
      <c r="M121" s="4">
        <v>62.5</v>
      </c>
      <c r="N121" s="4">
        <v>62.5</v>
      </c>
      <c r="O121">
        <v>12</v>
      </c>
      <c r="P121" s="8">
        <v>0</v>
      </c>
      <c r="Q121" t="s">
        <v>372</v>
      </c>
      <c r="R121">
        <v>7</v>
      </c>
      <c r="S121" s="4">
        <v>20.144415838276313</v>
      </c>
      <c r="T121" t="s">
        <v>166</v>
      </c>
      <c r="U121" t="s">
        <v>255</v>
      </c>
      <c r="V121" t="s">
        <v>319</v>
      </c>
      <c r="W121" t="s">
        <v>510</v>
      </c>
      <c r="X121" t="s">
        <v>525</v>
      </c>
      <c r="Y121" t="s">
        <v>514</v>
      </c>
      <c r="AA121">
        <v>11</v>
      </c>
      <c r="AB121" s="17">
        <f>AVERAGEIF(Order[OrderMonth],AA121,Order[Sales])</f>
        <v>645.59339610411598</v>
      </c>
      <c r="AC121" s="32">
        <f t="shared" si="1"/>
        <v>8.7891073529725958E-2</v>
      </c>
    </row>
    <row r="122" spans="1:29" ht="15" customHeight="1" x14ac:dyDescent="0.3">
      <c r="A122">
        <v>10293</v>
      </c>
      <c r="B122" t="s">
        <v>77</v>
      </c>
      <c r="C122">
        <v>24</v>
      </c>
      <c r="D122">
        <v>1</v>
      </c>
      <c r="E122" s="3">
        <v>44072</v>
      </c>
      <c r="F122" s="31">
        <f>YEAR(Order[[#This Row],[OrderDate]])</f>
        <v>2020</v>
      </c>
      <c r="G122" s="31">
        <f>MONTH(Order[[#This Row],[OrderDate]])</f>
        <v>8</v>
      </c>
      <c r="H122" s="31">
        <f>WEEKDAY(Order[[#This Row],[OrderDate]])</f>
        <v>7</v>
      </c>
      <c r="I122" s="31" t="str">
        <f>TEXT(Order[[#This Row],[WeekNumber]],"dddd")</f>
        <v>Saturday</v>
      </c>
      <c r="J122" s="14">
        <v>20200911</v>
      </c>
      <c r="K122" t="s">
        <v>485</v>
      </c>
      <c r="L122" s="4">
        <v>45</v>
      </c>
      <c r="M122" s="4">
        <v>4.5</v>
      </c>
      <c r="N122" s="4">
        <v>4.5</v>
      </c>
      <c r="O122">
        <v>10</v>
      </c>
      <c r="P122" s="8">
        <v>0</v>
      </c>
      <c r="Q122" t="s">
        <v>378</v>
      </c>
      <c r="R122">
        <v>10</v>
      </c>
      <c r="S122" s="4">
        <v>2.1230577042655105</v>
      </c>
      <c r="T122" t="s">
        <v>166</v>
      </c>
      <c r="U122" t="s">
        <v>255</v>
      </c>
      <c r="V122" t="s">
        <v>319</v>
      </c>
      <c r="W122" t="s">
        <v>510</v>
      </c>
      <c r="X122" t="s">
        <v>525</v>
      </c>
      <c r="Y122" t="s">
        <v>517</v>
      </c>
      <c r="AA122">
        <v>12</v>
      </c>
      <c r="AB122" s="17">
        <f>AVERAGEIF(Order[OrderMonth],AA122,Order[Sales])</f>
        <v>654.89244309487026</v>
      </c>
      <c r="AC122" s="32">
        <f t="shared" si="1"/>
        <v>8.9157045622614201E-2</v>
      </c>
    </row>
    <row r="123" spans="1:29" ht="15" customHeight="1" x14ac:dyDescent="0.3">
      <c r="A123">
        <v>10293</v>
      </c>
      <c r="B123" t="s">
        <v>77</v>
      </c>
      <c r="C123">
        <v>63</v>
      </c>
      <c r="D123">
        <v>1</v>
      </c>
      <c r="E123" s="3">
        <v>44072</v>
      </c>
      <c r="F123" s="31">
        <f>YEAR(Order[[#This Row],[OrderDate]])</f>
        <v>2020</v>
      </c>
      <c r="G123" s="31">
        <f>MONTH(Order[[#This Row],[OrderDate]])</f>
        <v>8</v>
      </c>
      <c r="H123" s="31">
        <f>WEEKDAY(Order[[#This Row],[OrderDate]])</f>
        <v>7</v>
      </c>
      <c r="I123" s="31" t="str">
        <f>TEXT(Order[[#This Row],[WeekNumber]],"dddd")</f>
        <v>Saturday</v>
      </c>
      <c r="J123" s="14">
        <v>20200911</v>
      </c>
      <c r="K123" t="s">
        <v>485</v>
      </c>
      <c r="L123" s="4">
        <v>219.5</v>
      </c>
      <c r="M123" s="4">
        <v>43.9</v>
      </c>
      <c r="N123" s="4">
        <v>43.9</v>
      </c>
      <c r="O123">
        <v>5</v>
      </c>
      <c r="P123" s="8">
        <v>0</v>
      </c>
      <c r="Q123" t="s">
        <v>417</v>
      </c>
      <c r="R123">
        <v>7</v>
      </c>
      <c r="S123" s="4">
        <v>26.405205149492534</v>
      </c>
      <c r="T123" t="s">
        <v>166</v>
      </c>
      <c r="U123" t="s">
        <v>255</v>
      </c>
      <c r="V123" t="s">
        <v>319</v>
      </c>
      <c r="W123" t="s">
        <v>510</v>
      </c>
      <c r="X123" t="s">
        <v>525</v>
      </c>
      <c r="Y123" t="s">
        <v>515</v>
      </c>
    </row>
    <row r="124" spans="1:29" ht="15" customHeight="1" x14ac:dyDescent="0.3">
      <c r="A124">
        <v>10293</v>
      </c>
      <c r="B124" t="s">
        <v>77</v>
      </c>
      <c r="C124">
        <v>75</v>
      </c>
      <c r="D124">
        <v>1</v>
      </c>
      <c r="E124" s="3">
        <v>44072</v>
      </c>
      <c r="F124" s="31">
        <f>YEAR(Order[[#This Row],[OrderDate]])</f>
        <v>2020</v>
      </c>
      <c r="G124" s="31">
        <f>MONTH(Order[[#This Row],[OrderDate]])</f>
        <v>8</v>
      </c>
      <c r="H124" s="31">
        <f>WEEKDAY(Order[[#This Row],[OrderDate]])</f>
        <v>7</v>
      </c>
      <c r="I124" s="31" t="str">
        <f>TEXT(Order[[#This Row],[WeekNumber]],"dddd")</f>
        <v>Saturday</v>
      </c>
      <c r="J124" s="14">
        <v>20200905</v>
      </c>
      <c r="K124" t="s">
        <v>485</v>
      </c>
      <c r="L124" s="4">
        <v>46.5</v>
      </c>
      <c r="M124" s="4">
        <v>7.75</v>
      </c>
      <c r="N124" s="4">
        <v>7.75</v>
      </c>
      <c r="O124">
        <v>6</v>
      </c>
      <c r="P124" s="8">
        <v>0</v>
      </c>
      <c r="Q124" t="s">
        <v>429</v>
      </c>
      <c r="R124">
        <v>12</v>
      </c>
      <c r="S124" s="4">
        <v>3.8495729671919596</v>
      </c>
      <c r="T124" t="s">
        <v>166</v>
      </c>
      <c r="U124" t="s">
        <v>255</v>
      </c>
      <c r="V124" t="s">
        <v>319</v>
      </c>
      <c r="W124" t="s">
        <v>510</v>
      </c>
      <c r="X124" t="s">
        <v>525</v>
      </c>
      <c r="Y124" t="s">
        <v>517</v>
      </c>
    </row>
    <row r="125" spans="1:29" ht="15" customHeight="1" x14ac:dyDescent="0.3">
      <c r="A125">
        <v>10294</v>
      </c>
      <c r="B125" t="s">
        <v>62</v>
      </c>
      <c r="C125">
        <v>1</v>
      </c>
      <c r="D125">
        <v>4</v>
      </c>
      <c r="E125" s="3">
        <v>44073</v>
      </c>
      <c r="F125" s="31">
        <f>YEAR(Order[[#This Row],[OrderDate]])</f>
        <v>2020</v>
      </c>
      <c r="G125" s="31">
        <f>MONTH(Order[[#This Row],[OrderDate]])</f>
        <v>8</v>
      </c>
      <c r="H125" s="31">
        <f>WEEKDAY(Order[[#This Row],[OrderDate]])</f>
        <v>1</v>
      </c>
      <c r="I125" s="31" t="str">
        <f>TEXT(Order[[#This Row],[WeekNumber]],"dddd")</f>
        <v>Sunday</v>
      </c>
      <c r="J125" s="14">
        <v>20200905</v>
      </c>
      <c r="K125" t="s">
        <v>484</v>
      </c>
      <c r="L125" s="4">
        <v>324</v>
      </c>
      <c r="M125" s="4">
        <v>18</v>
      </c>
      <c r="N125" s="4">
        <v>18</v>
      </c>
      <c r="O125">
        <v>18</v>
      </c>
      <c r="P125" s="8">
        <v>0</v>
      </c>
      <c r="Q125" t="s">
        <v>355</v>
      </c>
      <c r="R125">
        <v>1</v>
      </c>
      <c r="S125" s="4">
        <v>9.9412796083453241</v>
      </c>
      <c r="T125" t="s">
        <v>151</v>
      </c>
      <c r="U125" t="s">
        <v>240</v>
      </c>
      <c r="V125" t="s">
        <v>325</v>
      </c>
      <c r="W125" t="s">
        <v>510</v>
      </c>
      <c r="X125" t="s">
        <v>353</v>
      </c>
      <c r="Y125" t="s">
        <v>517</v>
      </c>
      <c r="AA125" t="s">
        <v>616</v>
      </c>
    </row>
    <row r="126" spans="1:29" ht="15" customHeight="1" x14ac:dyDescent="0.3">
      <c r="A126">
        <v>10294</v>
      </c>
      <c r="B126" t="s">
        <v>62</v>
      </c>
      <c r="C126">
        <v>17</v>
      </c>
      <c r="D126">
        <v>4</v>
      </c>
      <c r="E126" s="3">
        <v>44073</v>
      </c>
      <c r="F126" s="31">
        <f>YEAR(Order[[#This Row],[OrderDate]])</f>
        <v>2020</v>
      </c>
      <c r="G126" s="31">
        <f>MONTH(Order[[#This Row],[OrderDate]])</f>
        <v>8</v>
      </c>
      <c r="H126" s="31">
        <f>WEEKDAY(Order[[#This Row],[OrderDate]])</f>
        <v>1</v>
      </c>
      <c r="I126" s="31" t="str">
        <f>TEXT(Order[[#This Row],[WeekNumber]],"dddd")</f>
        <v>Sunday</v>
      </c>
      <c r="J126" s="14">
        <v>20200905</v>
      </c>
      <c r="K126" t="s">
        <v>484</v>
      </c>
      <c r="L126" s="4">
        <v>585</v>
      </c>
      <c r="M126" s="4">
        <v>39</v>
      </c>
      <c r="N126" s="4">
        <v>39</v>
      </c>
      <c r="O126">
        <v>15</v>
      </c>
      <c r="P126" s="8">
        <v>0</v>
      </c>
      <c r="Q126" t="s">
        <v>371</v>
      </c>
      <c r="R126">
        <v>7</v>
      </c>
      <c r="S126" s="4">
        <v>24.774912809223483</v>
      </c>
      <c r="T126" t="s">
        <v>151</v>
      </c>
      <c r="U126" t="s">
        <v>240</v>
      </c>
      <c r="V126" t="s">
        <v>325</v>
      </c>
      <c r="W126" t="s">
        <v>510</v>
      </c>
      <c r="X126" t="s">
        <v>353</v>
      </c>
      <c r="Y126" t="s">
        <v>518</v>
      </c>
      <c r="AA126" s="15" t="s">
        <v>617</v>
      </c>
      <c r="AB126" s="15" t="s">
        <v>596</v>
      </c>
      <c r="AC126" s="15" t="s">
        <v>496</v>
      </c>
    </row>
    <row r="127" spans="1:29" ht="15" customHeight="1" x14ac:dyDescent="0.3">
      <c r="A127">
        <v>10294</v>
      </c>
      <c r="B127" t="s">
        <v>62</v>
      </c>
      <c r="C127">
        <v>43</v>
      </c>
      <c r="D127">
        <v>4</v>
      </c>
      <c r="E127" s="3">
        <v>44073</v>
      </c>
      <c r="F127" s="31">
        <f>YEAR(Order[[#This Row],[OrderDate]])</f>
        <v>2020</v>
      </c>
      <c r="G127" s="31">
        <f>MONTH(Order[[#This Row],[OrderDate]])</f>
        <v>8</v>
      </c>
      <c r="H127" s="31">
        <f>WEEKDAY(Order[[#This Row],[OrderDate]])</f>
        <v>1</v>
      </c>
      <c r="I127" s="31" t="str">
        <f>TEXT(Order[[#This Row],[WeekNumber]],"dddd")</f>
        <v>Sunday</v>
      </c>
      <c r="J127" s="14">
        <v>20200905</v>
      </c>
      <c r="K127" t="s">
        <v>484</v>
      </c>
      <c r="L127" s="4">
        <v>690</v>
      </c>
      <c r="M127" s="4">
        <v>46</v>
      </c>
      <c r="N127" s="4">
        <v>46</v>
      </c>
      <c r="O127">
        <v>15</v>
      </c>
      <c r="P127" s="8">
        <v>0</v>
      </c>
      <c r="Q127" t="s">
        <v>397</v>
      </c>
      <c r="R127">
        <v>20</v>
      </c>
      <c r="S127" s="4">
        <v>33.719701744549674</v>
      </c>
      <c r="T127" t="s">
        <v>151</v>
      </c>
      <c r="U127" t="s">
        <v>240</v>
      </c>
      <c r="V127" t="s">
        <v>325</v>
      </c>
      <c r="W127" t="s">
        <v>510</v>
      </c>
      <c r="X127" t="s">
        <v>353</v>
      </c>
      <c r="Y127" t="s">
        <v>517</v>
      </c>
      <c r="AA127" s="26">
        <v>10289</v>
      </c>
      <c r="AB127" s="16" t="str">
        <f>VLOOKUP(AA127,Order[],21,TRUE)</f>
        <v>Victoria Ashworth</v>
      </c>
      <c r="AC127" s="17">
        <f>VLOOKUP(AA127,Order[#All],12,TRUE)</f>
        <v>299.25</v>
      </c>
    </row>
    <row r="128" spans="1:29" ht="15" customHeight="1" x14ac:dyDescent="0.3">
      <c r="A128">
        <v>10294</v>
      </c>
      <c r="B128" t="s">
        <v>62</v>
      </c>
      <c r="C128">
        <v>60</v>
      </c>
      <c r="D128">
        <v>4</v>
      </c>
      <c r="E128" s="3">
        <v>44073</v>
      </c>
      <c r="F128" s="31">
        <f>YEAR(Order[[#This Row],[OrderDate]])</f>
        <v>2020</v>
      </c>
      <c r="G128" s="31">
        <f>MONTH(Order[[#This Row],[OrderDate]])</f>
        <v>8</v>
      </c>
      <c r="H128" s="31">
        <f>WEEKDAY(Order[[#This Row],[OrderDate]])</f>
        <v>1</v>
      </c>
      <c r="I128" s="31" t="str">
        <f>TEXT(Order[[#This Row],[WeekNumber]],"dddd")</f>
        <v>Sunday</v>
      </c>
      <c r="J128" s="14">
        <v>20200905</v>
      </c>
      <c r="K128" t="s">
        <v>484</v>
      </c>
      <c r="L128" s="4">
        <v>714</v>
      </c>
      <c r="M128" s="4">
        <v>34</v>
      </c>
      <c r="N128" s="4">
        <v>34</v>
      </c>
      <c r="O128">
        <v>21</v>
      </c>
      <c r="P128" s="8">
        <v>0</v>
      </c>
      <c r="Q128" t="s">
        <v>414</v>
      </c>
      <c r="R128">
        <v>28</v>
      </c>
      <c r="S128" s="4">
        <v>17.186056815854748</v>
      </c>
      <c r="T128" t="s">
        <v>151</v>
      </c>
      <c r="U128" t="s">
        <v>240</v>
      </c>
      <c r="V128" t="s">
        <v>325</v>
      </c>
      <c r="W128" t="s">
        <v>510</v>
      </c>
      <c r="X128" t="s">
        <v>353</v>
      </c>
      <c r="Y128" t="s">
        <v>511</v>
      </c>
      <c r="AA128" s="26">
        <v>10290</v>
      </c>
      <c r="AB128" s="16" t="str">
        <f>VLOOKUP(AA128,Order[],21,TRUE)</f>
        <v>Pedro Afonso</v>
      </c>
      <c r="AC128" s="17">
        <f>VLOOKUP(AA128,Order[#All],12,TRUE)</f>
        <v>130</v>
      </c>
    </row>
    <row r="129" spans="1:29" ht="15" customHeight="1" x14ac:dyDescent="0.3">
      <c r="A129">
        <v>10294</v>
      </c>
      <c r="B129" t="s">
        <v>62</v>
      </c>
      <c r="C129">
        <v>75</v>
      </c>
      <c r="D129">
        <v>4</v>
      </c>
      <c r="E129" s="3">
        <v>44073</v>
      </c>
      <c r="F129" s="31">
        <f>YEAR(Order[[#This Row],[OrderDate]])</f>
        <v>2020</v>
      </c>
      <c r="G129" s="31">
        <f>MONTH(Order[[#This Row],[OrderDate]])</f>
        <v>8</v>
      </c>
      <c r="H129" s="31">
        <f>WEEKDAY(Order[[#This Row],[OrderDate]])</f>
        <v>1</v>
      </c>
      <c r="I129" s="31" t="str">
        <f>TEXT(Order[[#This Row],[WeekNumber]],"dddd")</f>
        <v>Sunday</v>
      </c>
      <c r="J129" s="14">
        <v>20200910</v>
      </c>
      <c r="K129" t="s">
        <v>484</v>
      </c>
      <c r="L129" s="4">
        <v>46.5</v>
      </c>
      <c r="M129" s="4">
        <v>7.75</v>
      </c>
      <c r="N129" s="4">
        <v>7.75</v>
      </c>
      <c r="O129">
        <v>6</v>
      </c>
      <c r="P129" s="8">
        <v>0</v>
      </c>
      <c r="Q129" t="s">
        <v>429</v>
      </c>
      <c r="R129">
        <v>12</v>
      </c>
      <c r="S129" s="4">
        <v>3.8495729671919596</v>
      </c>
      <c r="T129" t="s">
        <v>151</v>
      </c>
      <c r="U129" t="s">
        <v>240</v>
      </c>
      <c r="V129" t="s">
        <v>325</v>
      </c>
      <c r="W129" t="s">
        <v>510</v>
      </c>
      <c r="X129" t="s">
        <v>353</v>
      </c>
      <c r="Y129" t="s">
        <v>517</v>
      </c>
      <c r="AA129" s="27">
        <v>10291</v>
      </c>
      <c r="AB129" s="16" t="str">
        <f>VLOOKUP(AA129,Order[],21,TRUE)</f>
        <v>Bernardo Batista</v>
      </c>
      <c r="AC129" s="17">
        <f>VLOOKUP(AA129,Order[#All],12,TRUE)</f>
        <v>95.399999842047691</v>
      </c>
    </row>
    <row r="130" spans="1:29" ht="15" customHeight="1" x14ac:dyDescent="0.3">
      <c r="A130">
        <v>10295</v>
      </c>
      <c r="B130" t="s">
        <v>82</v>
      </c>
      <c r="C130">
        <v>56</v>
      </c>
      <c r="D130">
        <v>2</v>
      </c>
      <c r="E130" s="3">
        <v>44076</v>
      </c>
      <c r="F130" s="31">
        <f>YEAR(Order[[#This Row],[OrderDate]])</f>
        <v>2020</v>
      </c>
      <c r="G130" s="31">
        <f>MONTH(Order[[#This Row],[OrderDate]])</f>
        <v>9</v>
      </c>
      <c r="H130" s="31">
        <f>WEEKDAY(Order[[#This Row],[OrderDate]])</f>
        <v>4</v>
      </c>
      <c r="I130" s="31" t="str">
        <f>TEXT(Order[[#This Row],[WeekNumber]],"dddd")</f>
        <v>Wednesday</v>
      </c>
      <c r="J130" s="14">
        <v>20200911</v>
      </c>
      <c r="K130" t="s">
        <v>484</v>
      </c>
      <c r="L130" s="4">
        <v>152</v>
      </c>
      <c r="M130" s="4">
        <v>38</v>
      </c>
      <c r="N130" s="4">
        <v>38</v>
      </c>
      <c r="O130">
        <v>4</v>
      </c>
      <c r="P130" s="8">
        <v>0</v>
      </c>
      <c r="Q130" t="s">
        <v>410</v>
      </c>
      <c r="R130">
        <v>26</v>
      </c>
      <c r="S130" s="4">
        <v>12.985049050340091</v>
      </c>
      <c r="T130" t="s">
        <v>171</v>
      </c>
      <c r="U130" t="s">
        <v>260</v>
      </c>
      <c r="V130" t="s">
        <v>344</v>
      </c>
      <c r="W130" t="s">
        <v>509</v>
      </c>
      <c r="X130" t="s">
        <v>519</v>
      </c>
      <c r="Y130" t="s">
        <v>512</v>
      </c>
      <c r="AA130" s="26">
        <v>10294</v>
      </c>
      <c r="AB130" s="16" t="str">
        <f>VLOOKUP(AA130,Order[],21,TRUE)</f>
        <v>Paula Wilson</v>
      </c>
      <c r="AC130" s="17">
        <f>VLOOKUP(AA130,Order[#All],12,TRUE)</f>
        <v>46.5</v>
      </c>
    </row>
    <row r="131" spans="1:29" x14ac:dyDescent="0.3">
      <c r="A131">
        <v>10296</v>
      </c>
      <c r="B131" t="s">
        <v>44</v>
      </c>
      <c r="C131">
        <v>11</v>
      </c>
      <c r="D131">
        <v>6</v>
      </c>
      <c r="E131" s="3">
        <v>44077</v>
      </c>
      <c r="F131" s="31">
        <f>YEAR(Order[[#This Row],[OrderDate]])</f>
        <v>2020</v>
      </c>
      <c r="G131" s="31">
        <f>MONTH(Order[[#This Row],[OrderDate]])</f>
        <v>9</v>
      </c>
      <c r="H131" s="31">
        <f>WEEKDAY(Order[[#This Row],[OrderDate]])</f>
        <v>5</v>
      </c>
      <c r="I131" s="31" t="str">
        <f>TEXT(Order[[#This Row],[WeekNumber]],"dddd")</f>
        <v>Thursday</v>
      </c>
      <c r="J131" s="14">
        <v>20200911</v>
      </c>
      <c r="K131" t="s">
        <v>486</v>
      </c>
      <c r="L131" s="4">
        <v>252</v>
      </c>
      <c r="M131" s="4">
        <v>21</v>
      </c>
      <c r="N131" s="4">
        <v>21</v>
      </c>
      <c r="O131">
        <v>12</v>
      </c>
      <c r="P131" s="8">
        <v>0</v>
      </c>
      <c r="Q131" t="s">
        <v>365</v>
      </c>
      <c r="R131">
        <v>5</v>
      </c>
      <c r="S131" s="4">
        <v>7.3815383533820462</v>
      </c>
      <c r="T131" t="s">
        <v>133</v>
      </c>
      <c r="U131" t="s">
        <v>222</v>
      </c>
      <c r="V131" t="s">
        <v>309</v>
      </c>
      <c r="W131" t="s">
        <v>510</v>
      </c>
      <c r="X131" t="s">
        <v>354</v>
      </c>
      <c r="Y131" t="s">
        <v>511</v>
      </c>
      <c r="AA131" s="26">
        <v>10296</v>
      </c>
      <c r="AB131" s="16" t="str">
        <f>VLOOKUP(AA131,Order[],21,TRUE)</f>
        <v>Carlos González</v>
      </c>
      <c r="AC131" s="17">
        <f>VLOOKUP(AA131,Order[#All],12,TRUE)</f>
        <v>540</v>
      </c>
    </row>
    <row r="132" spans="1:29" x14ac:dyDescent="0.3">
      <c r="A132">
        <v>10296</v>
      </c>
      <c r="B132" t="s">
        <v>44</v>
      </c>
      <c r="C132">
        <v>16</v>
      </c>
      <c r="D132">
        <v>6</v>
      </c>
      <c r="E132" s="3">
        <v>44077</v>
      </c>
      <c r="F132" s="31">
        <f>YEAR(Order[[#This Row],[OrderDate]])</f>
        <v>2020</v>
      </c>
      <c r="G132" s="31">
        <f>MONTH(Order[[#This Row],[OrderDate]])</f>
        <v>9</v>
      </c>
      <c r="H132" s="31">
        <f>WEEKDAY(Order[[#This Row],[OrderDate]])</f>
        <v>5</v>
      </c>
      <c r="I132" s="31" t="str">
        <f>TEXT(Order[[#This Row],[WeekNumber]],"dddd")</f>
        <v>Thursday</v>
      </c>
      <c r="J132" s="14">
        <v>20200911</v>
      </c>
      <c r="K132" t="s">
        <v>486</v>
      </c>
      <c r="L132" s="4">
        <v>523.5</v>
      </c>
      <c r="M132" s="4">
        <v>17.45</v>
      </c>
      <c r="N132" s="4">
        <v>17.45</v>
      </c>
      <c r="O132">
        <v>30</v>
      </c>
      <c r="P132" s="8">
        <v>0</v>
      </c>
      <c r="Q132" t="s">
        <v>370</v>
      </c>
      <c r="R132">
        <v>7</v>
      </c>
      <c r="S132" s="4">
        <v>12.75283918323947</v>
      </c>
      <c r="T132" t="s">
        <v>133</v>
      </c>
      <c r="U132" t="s">
        <v>222</v>
      </c>
      <c r="V132" t="s">
        <v>309</v>
      </c>
      <c r="W132" t="s">
        <v>510</v>
      </c>
      <c r="X132" t="s">
        <v>354</v>
      </c>
      <c r="Y132" t="s">
        <v>516</v>
      </c>
      <c r="AA132" s="26">
        <v>10297</v>
      </c>
      <c r="AB132" s="16" t="str">
        <f>VLOOKUP(AA132,Order[],21,TRUE)</f>
        <v>Frédérique Citeaux</v>
      </c>
      <c r="AC132" s="17">
        <f>VLOOKUP(AA132,Order[#All],12,TRUE)</f>
        <v>696</v>
      </c>
    </row>
    <row r="133" spans="1:29" x14ac:dyDescent="0.3">
      <c r="A133">
        <v>10296</v>
      </c>
      <c r="B133" t="s">
        <v>44</v>
      </c>
      <c r="C133">
        <v>69</v>
      </c>
      <c r="D133">
        <v>6</v>
      </c>
      <c r="E133" s="3">
        <v>44077</v>
      </c>
      <c r="F133" s="31">
        <f>YEAR(Order[[#This Row],[OrderDate]])</f>
        <v>2020</v>
      </c>
      <c r="G133" s="31">
        <f>MONTH(Order[[#This Row],[OrderDate]])</f>
        <v>9</v>
      </c>
      <c r="H133" s="31">
        <f>WEEKDAY(Order[[#This Row],[OrderDate]])</f>
        <v>5</v>
      </c>
      <c r="I133" s="31" t="str">
        <f>TEXT(Order[[#This Row],[WeekNumber]],"dddd")</f>
        <v>Thursday</v>
      </c>
      <c r="J133" s="14">
        <v>20200910</v>
      </c>
      <c r="K133" t="s">
        <v>486</v>
      </c>
      <c r="L133" s="4">
        <v>540</v>
      </c>
      <c r="M133" s="4">
        <v>36</v>
      </c>
      <c r="N133" s="4">
        <v>36</v>
      </c>
      <c r="O133">
        <v>15</v>
      </c>
      <c r="P133" s="8">
        <v>0</v>
      </c>
      <c r="Q133" t="s">
        <v>423</v>
      </c>
      <c r="R133">
        <v>15</v>
      </c>
      <c r="S133" s="4">
        <v>12.894008605174344</v>
      </c>
      <c r="T133" t="s">
        <v>133</v>
      </c>
      <c r="U133" t="s">
        <v>222</v>
      </c>
      <c r="V133" t="s">
        <v>309</v>
      </c>
      <c r="W133" t="s">
        <v>510</v>
      </c>
      <c r="X133" t="s">
        <v>354</v>
      </c>
      <c r="Y133" t="s">
        <v>511</v>
      </c>
      <c r="AA133" s="26">
        <v>10298</v>
      </c>
      <c r="AB133" s="16" t="str">
        <f>VLOOKUP(AA133,Order[],21,TRUE)</f>
        <v>Patricia McKenna</v>
      </c>
      <c r="AC133" s="17">
        <f>VLOOKUP(AA133,Order[#All],12,TRUE)</f>
        <v>739.5</v>
      </c>
    </row>
    <row r="134" spans="1:29" ht="15" customHeight="1" x14ac:dyDescent="0.3">
      <c r="A134">
        <v>10297</v>
      </c>
      <c r="B134" t="s">
        <v>6</v>
      </c>
      <c r="C134">
        <v>39</v>
      </c>
      <c r="D134">
        <v>5</v>
      </c>
      <c r="E134" s="3">
        <v>44078</v>
      </c>
      <c r="F134" s="31">
        <f>YEAR(Order[[#This Row],[OrderDate]])</f>
        <v>2020</v>
      </c>
      <c r="G134" s="31">
        <f>MONTH(Order[[#This Row],[OrderDate]])</f>
        <v>9</v>
      </c>
      <c r="H134" s="31">
        <f>WEEKDAY(Order[[#This Row],[OrderDate]])</f>
        <v>6</v>
      </c>
      <c r="I134" s="31" t="str">
        <f>TEXT(Order[[#This Row],[WeekNumber]],"dddd")</f>
        <v>Friday</v>
      </c>
      <c r="J134" s="14">
        <v>20200910</v>
      </c>
      <c r="K134" t="s">
        <v>484</v>
      </c>
      <c r="L134" s="4">
        <v>1080</v>
      </c>
      <c r="M134" s="4">
        <v>18</v>
      </c>
      <c r="N134" s="4">
        <v>18</v>
      </c>
      <c r="O134">
        <v>60</v>
      </c>
      <c r="P134" s="8">
        <v>0</v>
      </c>
      <c r="Q134" t="s">
        <v>393</v>
      </c>
      <c r="R134">
        <v>18</v>
      </c>
      <c r="S134" s="4">
        <v>13.522215154598831</v>
      </c>
      <c r="T134" t="s">
        <v>95</v>
      </c>
      <c r="U134" t="s">
        <v>184</v>
      </c>
      <c r="V134" t="s">
        <v>273</v>
      </c>
      <c r="W134" t="s">
        <v>509</v>
      </c>
      <c r="X134" t="s">
        <v>519</v>
      </c>
      <c r="Y134" t="s">
        <v>517</v>
      </c>
      <c r="AA134" s="26">
        <v>10298</v>
      </c>
      <c r="AB134" s="16" t="str">
        <f>VLOOKUP(AA134,Order[],21,TRUE)</f>
        <v>Patricia McKenna</v>
      </c>
      <c r="AC134" s="17">
        <f>VLOOKUP(AA134,Order[#All],12,TRUE)</f>
        <v>739.5</v>
      </c>
    </row>
    <row r="135" spans="1:29" ht="15" customHeight="1" x14ac:dyDescent="0.3">
      <c r="A135">
        <v>10297</v>
      </c>
      <c r="B135" t="s">
        <v>6</v>
      </c>
      <c r="C135">
        <v>72</v>
      </c>
      <c r="D135">
        <v>5</v>
      </c>
      <c r="E135" s="3">
        <v>44078</v>
      </c>
      <c r="F135" s="31">
        <f>YEAR(Order[[#This Row],[OrderDate]])</f>
        <v>2020</v>
      </c>
      <c r="G135" s="31">
        <f>MONTH(Order[[#This Row],[OrderDate]])</f>
        <v>9</v>
      </c>
      <c r="H135" s="31">
        <f>WEEKDAY(Order[[#This Row],[OrderDate]])</f>
        <v>6</v>
      </c>
      <c r="I135" s="31" t="str">
        <f>TEXT(Order[[#This Row],[WeekNumber]],"dddd")</f>
        <v>Friday</v>
      </c>
      <c r="J135" s="14">
        <v>20200911</v>
      </c>
      <c r="K135" t="s">
        <v>484</v>
      </c>
      <c r="L135" s="4">
        <v>696</v>
      </c>
      <c r="M135" s="4">
        <v>34.799999999999997</v>
      </c>
      <c r="N135" s="4">
        <v>34.799999999999997</v>
      </c>
      <c r="O135">
        <v>20</v>
      </c>
      <c r="P135" s="8">
        <v>0</v>
      </c>
      <c r="Q135" t="s">
        <v>426</v>
      </c>
      <c r="R135">
        <v>14</v>
      </c>
      <c r="S135" s="4">
        <v>14.902797245173618</v>
      </c>
      <c r="T135" t="s">
        <v>95</v>
      </c>
      <c r="U135" t="s">
        <v>184</v>
      </c>
      <c r="V135" t="s">
        <v>273</v>
      </c>
      <c r="W135" t="s">
        <v>509</v>
      </c>
      <c r="X135" t="s">
        <v>519</v>
      </c>
      <c r="Y135" t="s">
        <v>511</v>
      </c>
    </row>
    <row r="136" spans="1:29" x14ac:dyDescent="0.3">
      <c r="A136">
        <v>10298</v>
      </c>
      <c r="B136" t="s">
        <v>35</v>
      </c>
      <c r="C136">
        <v>2</v>
      </c>
      <c r="D136">
        <v>6</v>
      </c>
      <c r="E136" s="3">
        <v>44079</v>
      </c>
      <c r="F136" s="31">
        <f>YEAR(Order[[#This Row],[OrderDate]])</f>
        <v>2020</v>
      </c>
      <c r="G136" s="31">
        <f>MONTH(Order[[#This Row],[OrderDate]])</f>
        <v>9</v>
      </c>
      <c r="H136" s="31">
        <f>WEEKDAY(Order[[#This Row],[OrderDate]])</f>
        <v>7</v>
      </c>
      <c r="I136" s="31" t="str">
        <f>TEXT(Order[[#This Row],[WeekNumber]],"dddd")</f>
        <v>Saturday</v>
      </c>
      <c r="J136" s="14">
        <v>20200911</v>
      </c>
      <c r="K136" t="s">
        <v>484</v>
      </c>
      <c r="L136" s="4">
        <v>760</v>
      </c>
      <c r="M136" s="4">
        <v>19</v>
      </c>
      <c r="N136" s="4">
        <v>19</v>
      </c>
      <c r="O136">
        <v>40</v>
      </c>
      <c r="P136" s="8">
        <v>0</v>
      </c>
      <c r="Q136" t="s">
        <v>356</v>
      </c>
      <c r="R136">
        <v>1</v>
      </c>
      <c r="S136" s="4">
        <v>9.9064127385757743</v>
      </c>
      <c r="T136" t="s">
        <v>124</v>
      </c>
      <c r="U136" t="s">
        <v>213</v>
      </c>
      <c r="W136" t="s">
        <v>509</v>
      </c>
      <c r="X136" t="s">
        <v>530</v>
      </c>
      <c r="Y136" t="s">
        <v>517</v>
      </c>
    </row>
    <row r="137" spans="1:29" x14ac:dyDescent="0.3">
      <c r="A137">
        <v>10298</v>
      </c>
      <c r="B137" t="s">
        <v>35</v>
      </c>
      <c r="C137">
        <v>36</v>
      </c>
      <c r="D137">
        <v>6</v>
      </c>
      <c r="E137" s="3">
        <v>44079</v>
      </c>
      <c r="F137" s="31">
        <f>YEAR(Order[[#This Row],[OrderDate]])</f>
        <v>2020</v>
      </c>
      <c r="G137" s="31">
        <f>MONTH(Order[[#This Row],[OrderDate]])</f>
        <v>9</v>
      </c>
      <c r="H137" s="31">
        <f>WEEKDAY(Order[[#This Row],[OrderDate]])</f>
        <v>7</v>
      </c>
      <c r="I137" s="31" t="str">
        <f>TEXT(Order[[#This Row],[WeekNumber]],"dddd")</f>
        <v>Saturday</v>
      </c>
      <c r="J137" s="14">
        <v>20200911</v>
      </c>
      <c r="K137" t="s">
        <v>484</v>
      </c>
      <c r="L137" s="4">
        <v>750</v>
      </c>
      <c r="M137" s="4">
        <v>19</v>
      </c>
      <c r="N137" s="4">
        <v>14.25</v>
      </c>
      <c r="O137">
        <v>40</v>
      </c>
      <c r="P137" s="8">
        <v>0.25</v>
      </c>
      <c r="Q137" t="s">
        <v>390</v>
      </c>
      <c r="R137">
        <v>17</v>
      </c>
      <c r="S137" s="4">
        <v>14.515505674132482</v>
      </c>
      <c r="T137" t="s">
        <v>124</v>
      </c>
      <c r="U137" t="s">
        <v>213</v>
      </c>
      <c r="W137" t="s">
        <v>509</v>
      </c>
      <c r="X137" t="s">
        <v>530</v>
      </c>
      <c r="Y137" t="s">
        <v>514</v>
      </c>
      <c r="AA137" t="s">
        <v>618</v>
      </c>
    </row>
    <row r="138" spans="1:29" x14ac:dyDescent="0.3">
      <c r="A138">
        <v>10298</v>
      </c>
      <c r="B138" t="s">
        <v>35</v>
      </c>
      <c r="C138">
        <v>59</v>
      </c>
      <c r="D138">
        <v>6</v>
      </c>
      <c r="E138" s="3">
        <v>44079</v>
      </c>
      <c r="F138" s="31">
        <f>YEAR(Order[[#This Row],[OrderDate]])</f>
        <v>2020</v>
      </c>
      <c r="G138" s="31">
        <f>MONTH(Order[[#This Row],[OrderDate]])</f>
        <v>9</v>
      </c>
      <c r="H138" s="31">
        <f>WEEKDAY(Order[[#This Row],[OrderDate]])</f>
        <v>7</v>
      </c>
      <c r="I138" s="31" t="str">
        <f>TEXT(Order[[#This Row],[WeekNumber]],"dddd")</f>
        <v>Saturday</v>
      </c>
      <c r="J138" s="14">
        <v>20200911</v>
      </c>
      <c r="K138" t="s">
        <v>484</v>
      </c>
      <c r="L138" s="4">
        <v>1037.5</v>
      </c>
      <c r="M138" s="4">
        <v>55</v>
      </c>
      <c r="N138" s="4">
        <v>41.25</v>
      </c>
      <c r="O138">
        <v>30</v>
      </c>
      <c r="P138" s="8">
        <v>0.25</v>
      </c>
      <c r="Q138" t="s">
        <v>413</v>
      </c>
      <c r="R138">
        <v>28</v>
      </c>
      <c r="S138" s="4">
        <v>29.299646906924384</v>
      </c>
      <c r="T138" t="s">
        <v>124</v>
      </c>
      <c r="U138" t="s">
        <v>213</v>
      </c>
      <c r="W138" t="s">
        <v>509</v>
      </c>
      <c r="X138" t="s">
        <v>530</v>
      </c>
      <c r="Y138" t="s">
        <v>511</v>
      </c>
      <c r="AA138" s="15" t="s">
        <v>617</v>
      </c>
      <c r="AB138" s="15" t="s">
        <v>596</v>
      </c>
      <c r="AC138" s="15" t="s">
        <v>496</v>
      </c>
    </row>
    <row r="139" spans="1:29" x14ac:dyDescent="0.3">
      <c r="A139">
        <v>10298</v>
      </c>
      <c r="B139" t="s">
        <v>35</v>
      </c>
      <c r="C139">
        <v>62</v>
      </c>
      <c r="D139">
        <v>6</v>
      </c>
      <c r="E139" s="3">
        <v>44079</v>
      </c>
      <c r="F139" s="31">
        <f>YEAR(Order[[#This Row],[OrderDate]])</f>
        <v>2020</v>
      </c>
      <c r="G139" s="31">
        <f>MONTH(Order[[#This Row],[OrderDate]])</f>
        <v>9</v>
      </c>
      <c r="H139" s="31">
        <f>WEEKDAY(Order[[#This Row],[OrderDate]])</f>
        <v>7</v>
      </c>
      <c r="I139" s="31" t="str">
        <f>TEXT(Order[[#This Row],[WeekNumber]],"dddd")</f>
        <v>Saturday</v>
      </c>
      <c r="J139" s="14">
        <v>20200913</v>
      </c>
      <c r="K139" t="s">
        <v>484</v>
      </c>
      <c r="L139" s="4">
        <v>739.5</v>
      </c>
      <c r="M139" s="4">
        <v>49.3</v>
      </c>
      <c r="N139" s="4">
        <v>49.3</v>
      </c>
      <c r="O139">
        <v>15</v>
      </c>
      <c r="P139" s="8">
        <v>0</v>
      </c>
      <c r="Q139" t="s">
        <v>416</v>
      </c>
      <c r="R139">
        <v>29</v>
      </c>
      <c r="S139" s="4">
        <v>34.868075459270003</v>
      </c>
      <c r="T139" t="s">
        <v>124</v>
      </c>
      <c r="U139" t="s">
        <v>213</v>
      </c>
      <c r="W139" t="s">
        <v>509</v>
      </c>
      <c r="X139" t="s">
        <v>530</v>
      </c>
      <c r="Y139" t="s">
        <v>516</v>
      </c>
      <c r="AA139" s="26">
        <v>10289</v>
      </c>
      <c r="AB139" s="16" t="str">
        <f>VLOOKUP(AA139,OrdersTBL,21,TRUE)</f>
        <v>Victoria Ashworth</v>
      </c>
      <c r="AC139" s="17">
        <f>VLOOKUP(AA139,OrdersTBL,12,TRUE)</f>
        <v>299.25</v>
      </c>
    </row>
    <row r="140" spans="1:29" ht="15" customHeight="1" x14ac:dyDescent="0.3">
      <c r="A140">
        <v>10299</v>
      </c>
      <c r="B140" t="s">
        <v>64</v>
      </c>
      <c r="C140">
        <v>19</v>
      </c>
      <c r="D140">
        <v>4</v>
      </c>
      <c r="E140" s="3">
        <v>44080</v>
      </c>
      <c r="F140" s="31">
        <f>YEAR(Order[[#This Row],[OrderDate]])</f>
        <v>2020</v>
      </c>
      <c r="G140" s="31">
        <f>MONTH(Order[[#This Row],[OrderDate]])</f>
        <v>9</v>
      </c>
      <c r="H140" s="31">
        <f>WEEKDAY(Order[[#This Row],[OrderDate]])</f>
        <v>1</v>
      </c>
      <c r="I140" s="31" t="str">
        <f>TEXT(Order[[#This Row],[WeekNumber]],"dddd")</f>
        <v>Sunday</v>
      </c>
      <c r="J140" s="14">
        <v>20200913</v>
      </c>
      <c r="K140" t="s">
        <v>484</v>
      </c>
      <c r="L140" s="4">
        <v>138</v>
      </c>
      <c r="M140" s="4">
        <v>9.1999999999999993</v>
      </c>
      <c r="N140" s="4">
        <v>9.1999999999999993</v>
      </c>
      <c r="O140">
        <v>15</v>
      </c>
      <c r="P140" s="8">
        <v>0</v>
      </c>
      <c r="Q140" t="s">
        <v>373</v>
      </c>
      <c r="R140">
        <v>8</v>
      </c>
      <c r="S140" s="4">
        <v>7.994614939930428</v>
      </c>
      <c r="T140" t="s">
        <v>153</v>
      </c>
      <c r="U140" t="s">
        <v>242</v>
      </c>
      <c r="V140" t="s">
        <v>327</v>
      </c>
      <c r="W140" t="s">
        <v>510</v>
      </c>
      <c r="X140" t="s">
        <v>521</v>
      </c>
      <c r="Y140" t="s">
        <v>516</v>
      </c>
      <c r="AA140" s="26">
        <v>10290</v>
      </c>
      <c r="AB140" s="16" t="str">
        <f>VLOOKUP(AA140,OrdersTBL,21,TRUE)</f>
        <v>Pedro Afonso</v>
      </c>
      <c r="AC140" s="17">
        <f>VLOOKUP(AA140,OrdersTBL,12,TRUE)</f>
        <v>130</v>
      </c>
    </row>
    <row r="141" spans="1:29" ht="15" customHeight="1" x14ac:dyDescent="0.3">
      <c r="A141">
        <v>10299</v>
      </c>
      <c r="B141" t="s">
        <v>64</v>
      </c>
      <c r="C141">
        <v>70</v>
      </c>
      <c r="D141">
        <v>4</v>
      </c>
      <c r="E141" s="3">
        <v>44080</v>
      </c>
      <c r="F141" s="31">
        <f>YEAR(Order[[#This Row],[OrderDate]])</f>
        <v>2020</v>
      </c>
      <c r="G141" s="31">
        <f>MONTH(Order[[#This Row],[OrderDate]])</f>
        <v>9</v>
      </c>
      <c r="H141" s="31">
        <f>WEEKDAY(Order[[#This Row],[OrderDate]])</f>
        <v>1</v>
      </c>
      <c r="I141" s="31" t="str">
        <f>TEXT(Order[[#This Row],[WeekNumber]],"dddd")</f>
        <v>Sunday</v>
      </c>
      <c r="J141" s="14">
        <v>20200918</v>
      </c>
      <c r="K141" t="s">
        <v>484</v>
      </c>
      <c r="L141" s="4">
        <v>300</v>
      </c>
      <c r="M141" s="4">
        <v>15</v>
      </c>
      <c r="N141" s="4">
        <v>15</v>
      </c>
      <c r="O141">
        <v>20</v>
      </c>
      <c r="P141" s="8">
        <v>0</v>
      </c>
      <c r="Q141" t="s">
        <v>424</v>
      </c>
      <c r="R141">
        <v>7</v>
      </c>
      <c r="S141" s="4">
        <v>4.3219663299234155</v>
      </c>
      <c r="T141" t="s">
        <v>153</v>
      </c>
      <c r="U141" t="s">
        <v>242</v>
      </c>
      <c r="V141" t="s">
        <v>327</v>
      </c>
      <c r="W141" t="s">
        <v>510</v>
      </c>
      <c r="X141" t="s">
        <v>521</v>
      </c>
      <c r="Y141" t="s">
        <v>517</v>
      </c>
      <c r="AA141" s="27">
        <v>10291</v>
      </c>
      <c r="AB141" s="16" t="str">
        <f>VLOOKUP(AA141,OrdersTBL,21,TRUE)</f>
        <v>Bernardo Batista</v>
      </c>
      <c r="AC141" s="17">
        <f>VLOOKUP(AA141,OrdersTBL,12,TRUE)</f>
        <v>95.399999842047691</v>
      </c>
    </row>
    <row r="142" spans="1:29" ht="15" customHeight="1" x14ac:dyDescent="0.3">
      <c r="A142">
        <v>10300</v>
      </c>
      <c r="B142" t="s">
        <v>47</v>
      </c>
      <c r="C142">
        <v>66</v>
      </c>
      <c r="D142">
        <v>2</v>
      </c>
      <c r="E142" s="3">
        <v>44083</v>
      </c>
      <c r="F142" s="31">
        <f>YEAR(Order[[#This Row],[OrderDate]])</f>
        <v>2020</v>
      </c>
      <c r="G142" s="31">
        <f>MONTH(Order[[#This Row],[OrderDate]])</f>
        <v>9</v>
      </c>
      <c r="H142" s="31">
        <f>WEEKDAY(Order[[#This Row],[OrderDate]])</f>
        <v>4</v>
      </c>
      <c r="I142" s="31" t="str">
        <f>TEXT(Order[[#This Row],[WeekNumber]],"dddd")</f>
        <v>Wednesday</v>
      </c>
      <c r="J142" s="14">
        <v>20200918</v>
      </c>
      <c r="K142" t="s">
        <v>484</v>
      </c>
      <c r="L142" s="4">
        <v>510</v>
      </c>
      <c r="M142" s="4">
        <v>17</v>
      </c>
      <c r="N142" s="4">
        <v>17</v>
      </c>
      <c r="O142">
        <v>30</v>
      </c>
      <c r="P142" s="8">
        <v>0</v>
      </c>
      <c r="Q142" t="s">
        <v>420</v>
      </c>
      <c r="R142">
        <v>2</v>
      </c>
      <c r="S142" s="4">
        <v>4.7723602845439919</v>
      </c>
      <c r="T142" t="s">
        <v>136</v>
      </c>
      <c r="U142" t="s">
        <v>225</v>
      </c>
      <c r="V142" t="s">
        <v>312</v>
      </c>
      <c r="W142" t="s">
        <v>509</v>
      </c>
      <c r="X142" t="s">
        <v>528</v>
      </c>
      <c r="Y142" t="s">
        <v>515</v>
      </c>
      <c r="AA142" s="26">
        <v>10294</v>
      </c>
      <c r="AB142" s="16" t="str">
        <f>VLOOKUP(AA142,OrdersTBL,21,TRUE)</f>
        <v>Paula Wilson</v>
      </c>
      <c r="AC142" s="17">
        <f>VLOOKUP(AA142,OrdersTBL,12,TRUE)</f>
        <v>46.5</v>
      </c>
    </row>
    <row r="143" spans="1:29" ht="15" customHeight="1" x14ac:dyDescent="0.3">
      <c r="A143">
        <v>10300</v>
      </c>
      <c r="B143" t="s">
        <v>47</v>
      </c>
      <c r="C143">
        <v>68</v>
      </c>
      <c r="D143">
        <v>2</v>
      </c>
      <c r="E143" s="3">
        <v>44083</v>
      </c>
      <c r="F143" s="31">
        <f>YEAR(Order[[#This Row],[OrderDate]])</f>
        <v>2020</v>
      </c>
      <c r="G143" s="31">
        <f>MONTH(Order[[#This Row],[OrderDate]])</f>
        <v>9</v>
      </c>
      <c r="H143" s="31">
        <f>WEEKDAY(Order[[#This Row],[OrderDate]])</f>
        <v>4</v>
      </c>
      <c r="I143" s="31" t="str">
        <f>TEXT(Order[[#This Row],[WeekNumber]],"dddd")</f>
        <v>Wednesday</v>
      </c>
      <c r="J143" s="14">
        <v>20200917</v>
      </c>
      <c r="K143" t="s">
        <v>484</v>
      </c>
      <c r="L143" s="4">
        <v>250</v>
      </c>
      <c r="M143" s="4">
        <v>12.5</v>
      </c>
      <c r="N143" s="4">
        <v>12.5</v>
      </c>
      <c r="O143">
        <v>20</v>
      </c>
      <c r="P143" s="8">
        <v>0</v>
      </c>
      <c r="Q143" t="s">
        <v>422</v>
      </c>
      <c r="R143">
        <v>8</v>
      </c>
      <c r="S143" s="4">
        <v>9.881917469522989</v>
      </c>
      <c r="T143" t="s">
        <v>136</v>
      </c>
      <c r="U143" t="s">
        <v>225</v>
      </c>
      <c r="V143" t="s">
        <v>312</v>
      </c>
      <c r="W143" t="s">
        <v>509</v>
      </c>
      <c r="X143" t="s">
        <v>528</v>
      </c>
      <c r="Y143" t="s">
        <v>516</v>
      </c>
      <c r="AA143" s="26">
        <v>10296</v>
      </c>
      <c r="AB143" s="16" t="str">
        <f>VLOOKUP(AA143,OrdersTBL,21,TRUE)</f>
        <v>Carlos González</v>
      </c>
      <c r="AC143" s="17">
        <f>VLOOKUP(AA143,OrdersTBL,12,TRUE)</f>
        <v>540</v>
      </c>
    </row>
    <row r="144" spans="1:29" ht="15" customHeight="1" x14ac:dyDescent="0.3">
      <c r="A144">
        <v>10301</v>
      </c>
      <c r="B144" t="s">
        <v>83</v>
      </c>
      <c r="C144">
        <v>40</v>
      </c>
      <c r="D144">
        <v>8</v>
      </c>
      <c r="E144" s="3">
        <v>44083</v>
      </c>
      <c r="F144" s="31">
        <f>YEAR(Order[[#This Row],[OrderDate]])</f>
        <v>2020</v>
      </c>
      <c r="G144" s="31">
        <f>MONTH(Order[[#This Row],[OrderDate]])</f>
        <v>9</v>
      </c>
      <c r="H144" s="31">
        <f>WEEKDAY(Order[[#This Row],[OrderDate]])</f>
        <v>4</v>
      </c>
      <c r="I144" s="31" t="str">
        <f>TEXT(Order[[#This Row],[WeekNumber]],"dddd")</f>
        <v>Wednesday</v>
      </c>
      <c r="J144" s="14">
        <v>20200917</v>
      </c>
      <c r="K144" t="s">
        <v>484</v>
      </c>
      <c r="L144" s="4">
        <v>184</v>
      </c>
      <c r="M144" s="4">
        <v>18.399999999999999</v>
      </c>
      <c r="N144" s="4">
        <v>18.399999999999999</v>
      </c>
      <c r="O144">
        <v>10</v>
      </c>
      <c r="P144" s="8">
        <v>0</v>
      </c>
      <c r="Q144" t="s">
        <v>394</v>
      </c>
      <c r="R144">
        <v>19</v>
      </c>
      <c r="S144" s="4">
        <v>11.939905659925371</v>
      </c>
      <c r="T144" t="s">
        <v>172</v>
      </c>
      <c r="U144" t="s">
        <v>261</v>
      </c>
      <c r="V144" t="s">
        <v>345</v>
      </c>
      <c r="W144" t="s">
        <v>509</v>
      </c>
      <c r="X144" t="s">
        <v>520</v>
      </c>
      <c r="Y144" t="s">
        <v>514</v>
      </c>
      <c r="AA144" s="26">
        <v>10297</v>
      </c>
      <c r="AB144" s="16" t="str">
        <f>VLOOKUP(AA144,OrdersTBL,21,TRUE)</f>
        <v>Frédérique Citeaux</v>
      </c>
      <c r="AC144" s="17">
        <f>VLOOKUP(AA144,OrdersTBL,12,TRUE)</f>
        <v>696</v>
      </c>
    </row>
    <row r="145" spans="1:29" ht="15" customHeight="1" x14ac:dyDescent="0.3">
      <c r="A145">
        <v>10301</v>
      </c>
      <c r="B145" t="s">
        <v>83</v>
      </c>
      <c r="C145">
        <v>56</v>
      </c>
      <c r="D145">
        <v>8</v>
      </c>
      <c r="E145" s="3">
        <v>44083</v>
      </c>
      <c r="F145" s="31">
        <f>YEAR(Order[[#This Row],[OrderDate]])</f>
        <v>2020</v>
      </c>
      <c r="G145" s="31">
        <f>MONTH(Order[[#This Row],[OrderDate]])</f>
        <v>9</v>
      </c>
      <c r="H145" s="31">
        <f>WEEKDAY(Order[[#This Row],[OrderDate]])</f>
        <v>4</v>
      </c>
      <c r="I145" s="31" t="str">
        <f>TEXT(Order[[#This Row],[WeekNumber]],"dddd")</f>
        <v>Wednesday</v>
      </c>
      <c r="J145" s="14">
        <v>20201009</v>
      </c>
      <c r="K145" t="s">
        <v>484</v>
      </c>
      <c r="L145" s="4">
        <v>760</v>
      </c>
      <c r="M145" s="4">
        <v>38</v>
      </c>
      <c r="N145" s="4">
        <v>38</v>
      </c>
      <c r="O145">
        <v>20</v>
      </c>
      <c r="P145" s="8">
        <v>0</v>
      </c>
      <c r="Q145" t="s">
        <v>410</v>
      </c>
      <c r="R145">
        <v>26</v>
      </c>
      <c r="S145" s="4">
        <v>12.985049050340091</v>
      </c>
      <c r="T145" t="s">
        <v>172</v>
      </c>
      <c r="U145" t="s">
        <v>261</v>
      </c>
      <c r="V145" t="s">
        <v>345</v>
      </c>
      <c r="W145" t="s">
        <v>509</v>
      </c>
      <c r="X145" t="s">
        <v>520</v>
      </c>
      <c r="Y145" t="s">
        <v>512</v>
      </c>
      <c r="AA145" s="26">
        <v>10298</v>
      </c>
      <c r="AB145" s="16" t="str">
        <f>VLOOKUP(AA145,OrdersTBL,21,TRUE)</f>
        <v>Patricia McKenna</v>
      </c>
      <c r="AC145" s="17">
        <f>VLOOKUP(AA145,OrdersTBL,12,TRUE)</f>
        <v>739.5</v>
      </c>
    </row>
    <row r="146" spans="1:29" ht="15" customHeight="1" x14ac:dyDescent="0.3">
      <c r="A146">
        <v>10302</v>
      </c>
      <c r="B146" t="s">
        <v>73</v>
      </c>
      <c r="C146">
        <v>17</v>
      </c>
      <c r="D146">
        <v>4</v>
      </c>
      <c r="E146" s="3">
        <v>44084</v>
      </c>
      <c r="F146" s="31">
        <f>YEAR(Order[[#This Row],[OrderDate]])</f>
        <v>2020</v>
      </c>
      <c r="G146" s="31">
        <f>MONTH(Order[[#This Row],[OrderDate]])</f>
        <v>9</v>
      </c>
      <c r="H146" s="31">
        <f>WEEKDAY(Order[[#This Row],[OrderDate]])</f>
        <v>5</v>
      </c>
      <c r="I146" s="31" t="str">
        <f>TEXT(Order[[#This Row],[WeekNumber]],"dddd")</f>
        <v>Thursday</v>
      </c>
      <c r="J146" s="14">
        <v>20201009</v>
      </c>
      <c r="K146" t="s">
        <v>484</v>
      </c>
      <c r="L146" s="4">
        <v>1560</v>
      </c>
      <c r="M146" s="4">
        <v>39</v>
      </c>
      <c r="N146" s="4">
        <v>39</v>
      </c>
      <c r="O146">
        <v>40</v>
      </c>
      <c r="P146" s="8">
        <v>0</v>
      </c>
      <c r="Q146" t="s">
        <v>371</v>
      </c>
      <c r="R146">
        <v>7</v>
      </c>
      <c r="S146" s="4">
        <v>24.774912809223483</v>
      </c>
      <c r="T146" t="s">
        <v>162</v>
      </c>
      <c r="U146" t="s">
        <v>251</v>
      </c>
      <c r="V146" t="s">
        <v>336</v>
      </c>
      <c r="W146" t="s">
        <v>509</v>
      </c>
      <c r="X146" t="s">
        <v>522</v>
      </c>
      <c r="Y146" t="s">
        <v>518</v>
      </c>
      <c r="AA146" s="26">
        <v>10298</v>
      </c>
      <c r="AB146" s="16" t="str">
        <f>VLOOKUP(AA146,OrdersTBL,21,TRUE)</f>
        <v>Patricia McKenna</v>
      </c>
      <c r="AC146" s="17">
        <f>VLOOKUP(AA146,OrdersTBL,12,TRUE)</f>
        <v>739.5</v>
      </c>
    </row>
    <row r="147" spans="1:29" ht="15" customHeight="1" x14ac:dyDescent="0.3">
      <c r="A147">
        <v>10302</v>
      </c>
      <c r="B147" t="s">
        <v>73</v>
      </c>
      <c r="C147">
        <v>28</v>
      </c>
      <c r="D147">
        <v>4</v>
      </c>
      <c r="E147" s="3">
        <v>44084</v>
      </c>
      <c r="F147" s="31">
        <f>YEAR(Order[[#This Row],[OrderDate]])</f>
        <v>2020</v>
      </c>
      <c r="G147" s="31">
        <f>MONTH(Order[[#This Row],[OrderDate]])</f>
        <v>9</v>
      </c>
      <c r="H147" s="31">
        <f>WEEKDAY(Order[[#This Row],[OrderDate]])</f>
        <v>5</v>
      </c>
      <c r="I147" s="31" t="str">
        <f>TEXT(Order[[#This Row],[WeekNumber]],"dddd")</f>
        <v>Thursday</v>
      </c>
      <c r="J147" s="14">
        <v>20201009</v>
      </c>
      <c r="K147" t="s">
        <v>484</v>
      </c>
      <c r="L147" s="4">
        <v>1276.8</v>
      </c>
      <c r="M147" s="4">
        <v>45.6</v>
      </c>
      <c r="N147" s="4">
        <v>45.6</v>
      </c>
      <c r="O147">
        <v>28</v>
      </c>
      <c r="P147" s="8">
        <v>0</v>
      </c>
      <c r="Q147" t="s">
        <v>382</v>
      </c>
      <c r="R147">
        <v>12</v>
      </c>
      <c r="S147" s="4">
        <v>23.763027335506571</v>
      </c>
      <c r="T147" t="s">
        <v>162</v>
      </c>
      <c r="U147" t="s">
        <v>251</v>
      </c>
      <c r="V147" t="s">
        <v>336</v>
      </c>
      <c r="W147" t="s">
        <v>509</v>
      </c>
      <c r="X147" t="s">
        <v>522</v>
      </c>
      <c r="Y147" t="s">
        <v>513</v>
      </c>
    </row>
    <row r="148" spans="1:29" ht="15" customHeight="1" x14ac:dyDescent="0.3">
      <c r="A148">
        <v>10302</v>
      </c>
      <c r="B148" t="s">
        <v>73</v>
      </c>
      <c r="C148">
        <v>43</v>
      </c>
      <c r="D148">
        <v>4</v>
      </c>
      <c r="E148" s="3">
        <v>44084</v>
      </c>
      <c r="F148" s="31">
        <f>YEAR(Order[[#This Row],[OrderDate]])</f>
        <v>2020</v>
      </c>
      <c r="G148" s="31">
        <f>MONTH(Order[[#This Row],[OrderDate]])</f>
        <v>9</v>
      </c>
      <c r="H148" s="31">
        <f>WEEKDAY(Order[[#This Row],[OrderDate]])</f>
        <v>5</v>
      </c>
      <c r="I148" s="31" t="str">
        <f>TEXT(Order[[#This Row],[WeekNumber]],"dddd")</f>
        <v>Thursday</v>
      </c>
      <c r="J148" s="14">
        <v>20200918</v>
      </c>
      <c r="K148" t="s">
        <v>484</v>
      </c>
      <c r="L148" s="4">
        <v>552</v>
      </c>
      <c r="M148" s="4">
        <v>46</v>
      </c>
      <c r="N148" s="4">
        <v>46</v>
      </c>
      <c r="O148">
        <v>12</v>
      </c>
      <c r="P148" s="8">
        <v>0</v>
      </c>
      <c r="Q148" t="s">
        <v>397</v>
      </c>
      <c r="R148">
        <v>20</v>
      </c>
      <c r="S148" s="4">
        <v>33.719701744549674</v>
      </c>
      <c r="T148" t="s">
        <v>162</v>
      </c>
      <c r="U148" t="s">
        <v>251</v>
      </c>
      <c r="V148" t="s">
        <v>336</v>
      </c>
      <c r="W148" t="s">
        <v>509</v>
      </c>
      <c r="X148" t="s">
        <v>522</v>
      </c>
      <c r="Y148" t="s">
        <v>517</v>
      </c>
    </row>
    <row r="149" spans="1:29" x14ac:dyDescent="0.3">
      <c r="A149">
        <v>10303</v>
      </c>
      <c r="B149" t="s">
        <v>28</v>
      </c>
      <c r="C149">
        <v>40</v>
      </c>
      <c r="D149">
        <v>7</v>
      </c>
      <c r="E149" s="3">
        <v>44085</v>
      </c>
      <c r="F149" s="31">
        <f>YEAR(Order[[#This Row],[OrderDate]])</f>
        <v>2020</v>
      </c>
      <c r="G149" s="31">
        <f>MONTH(Order[[#This Row],[OrderDate]])</f>
        <v>9</v>
      </c>
      <c r="H149" s="31">
        <f>WEEKDAY(Order[[#This Row],[OrderDate]])</f>
        <v>6</v>
      </c>
      <c r="I149" s="31" t="str">
        <f>TEXT(Order[[#This Row],[WeekNumber]],"dddd")</f>
        <v>Friday</v>
      </c>
      <c r="J149" s="14">
        <v>20200918</v>
      </c>
      <c r="K149" t="s">
        <v>484</v>
      </c>
      <c r="L149" s="4">
        <v>662.39999890327454</v>
      </c>
      <c r="M149" s="4">
        <v>18.399999999999999</v>
      </c>
      <c r="N149" s="4">
        <v>16.559999972581863</v>
      </c>
      <c r="O149">
        <v>40</v>
      </c>
      <c r="P149" s="8">
        <v>0.10000000149011611</v>
      </c>
      <c r="Q149" t="s">
        <v>394</v>
      </c>
      <c r="R149">
        <v>19</v>
      </c>
      <c r="S149" s="4">
        <v>11.939905659925371</v>
      </c>
      <c r="T149" t="s">
        <v>117</v>
      </c>
      <c r="U149" t="s">
        <v>206</v>
      </c>
      <c r="V149" t="s">
        <v>294</v>
      </c>
      <c r="W149" t="s">
        <v>509</v>
      </c>
      <c r="X149" t="s">
        <v>529</v>
      </c>
      <c r="Y149" t="s">
        <v>514</v>
      </c>
    </row>
    <row r="150" spans="1:29" x14ac:dyDescent="0.3">
      <c r="A150">
        <v>10303</v>
      </c>
      <c r="B150" t="s">
        <v>28</v>
      </c>
      <c r="C150">
        <v>65</v>
      </c>
      <c r="D150">
        <v>7</v>
      </c>
      <c r="E150" s="3">
        <v>44085</v>
      </c>
      <c r="F150" s="31">
        <f>YEAR(Order[[#This Row],[OrderDate]])</f>
        <v>2020</v>
      </c>
      <c r="G150" s="31">
        <f>MONTH(Order[[#This Row],[OrderDate]])</f>
        <v>9</v>
      </c>
      <c r="H150" s="31">
        <f>WEEKDAY(Order[[#This Row],[OrderDate]])</f>
        <v>6</v>
      </c>
      <c r="I150" s="31" t="str">
        <f>TEXT(Order[[#This Row],[WeekNumber]],"dddd")</f>
        <v>Friday</v>
      </c>
      <c r="J150" s="14">
        <v>20200918</v>
      </c>
      <c r="K150" t="s">
        <v>484</v>
      </c>
      <c r="L150" s="4">
        <v>568.34999905899167</v>
      </c>
      <c r="M150" s="4">
        <v>21.05</v>
      </c>
      <c r="N150" s="4">
        <v>18.944999968633056</v>
      </c>
      <c r="O150">
        <v>30</v>
      </c>
      <c r="P150" s="8">
        <v>0.10000000149011611</v>
      </c>
      <c r="Q150" t="s">
        <v>419</v>
      </c>
      <c r="R150">
        <v>2</v>
      </c>
      <c r="S150" s="4">
        <v>12.356901002694999</v>
      </c>
      <c r="T150" t="s">
        <v>117</v>
      </c>
      <c r="U150" t="s">
        <v>206</v>
      </c>
      <c r="V150" t="s">
        <v>294</v>
      </c>
      <c r="W150" t="s">
        <v>509</v>
      </c>
      <c r="X150" t="s">
        <v>529</v>
      </c>
      <c r="Y150" t="s">
        <v>515</v>
      </c>
    </row>
    <row r="151" spans="1:29" x14ac:dyDescent="0.3">
      <c r="A151">
        <v>10303</v>
      </c>
      <c r="B151" t="s">
        <v>28</v>
      </c>
      <c r="C151">
        <v>68</v>
      </c>
      <c r="D151">
        <v>7</v>
      </c>
      <c r="E151" s="3">
        <v>44085</v>
      </c>
      <c r="F151" s="31">
        <f>YEAR(Order[[#This Row],[OrderDate]])</f>
        <v>2020</v>
      </c>
      <c r="G151" s="31">
        <f>MONTH(Order[[#This Row],[OrderDate]])</f>
        <v>9</v>
      </c>
      <c r="H151" s="31">
        <f>WEEKDAY(Order[[#This Row],[OrderDate]])</f>
        <v>6</v>
      </c>
      <c r="I151" s="31" t="str">
        <f>TEXT(Order[[#This Row],[WeekNumber]],"dddd")</f>
        <v>Friday</v>
      </c>
      <c r="J151" s="14">
        <v>20200917</v>
      </c>
      <c r="K151" t="s">
        <v>484</v>
      </c>
      <c r="L151" s="4">
        <v>168.74999972060323</v>
      </c>
      <c r="M151" s="4">
        <v>12.5</v>
      </c>
      <c r="N151" s="4">
        <v>11.249999981373549</v>
      </c>
      <c r="O151">
        <v>15</v>
      </c>
      <c r="P151" s="8">
        <v>0.10000000149011611</v>
      </c>
      <c r="Q151" t="s">
        <v>422</v>
      </c>
      <c r="R151">
        <v>8</v>
      </c>
      <c r="S151" s="4">
        <v>9.881917469522989</v>
      </c>
      <c r="T151" t="s">
        <v>117</v>
      </c>
      <c r="U151" t="s">
        <v>206</v>
      </c>
      <c r="V151" t="s">
        <v>294</v>
      </c>
      <c r="W151" t="s">
        <v>509</v>
      </c>
      <c r="X151" t="s">
        <v>529</v>
      </c>
      <c r="Y151" t="s">
        <v>516</v>
      </c>
    </row>
    <row r="152" spans="1:29" ht="15" customHeight="1" x14ac:dyDescent="0.3">
      <c r="A152">
        <v>10304</v>
      </c>
      <c r="B152" t="s">
        <v>77</v>
      </c>
      <c r="C152">
        <v>49</v>
      </c>
      <c r="D152">
        <v>1</v>
      </c>
      <c r="E152" s="3">
        <v>44086</v>
      </c>
      <c r="F152" s="31">
        <f>YEAR(Order[[#This Row],[OrderDate]])</f>
        <v>2020</v>
      </c>
      <c r="G152" s="31">
        <f>MONTH(Order[[#This Row],[OrderDate]])</f>
        <v>9</v>
      </c>
      <c r="H152" s="31">
        <f>WEEKDAY(Order[[#This Row],[OrderDate]])</f>
        <v>7</v>
      </c>
      <c r="I152" s="31" t="str">
        <f>TEXT(Order[[#This Row],[WeekNumber]],"dddd")</f>
        <v>Saturday</v>
      </c>
      <c r="J152" s="14">
        <v>20200917</v>
      </c>
      <c r="K152" t="s">
        <v>484</v>
      </c>
      <c r="L152" s="4">
        <v>600</v>
      </c>
      <c r="M152" s="4">
        <v>20</v>
      </c>
      <c r="N152" s="4">
        <v>20</v>
      </c>
      <c r="O152">
        <v>30</v>
      </c>
      <c r="P152" s="8">
        <v>0</v>
      </c>
      <c r="Q152" t="s">
        <v>403</v>
      </c>
      <c r="R152">
        <v>23</v>
      </c>
      <c r="S152" s="4">
        <v>12.545683485741497</v>
      </c>
      <c r="T152" t="s">
        <v>166</v>
      </c>
      <c r="U152" t="s">
        <v>255</v>
      </c>
      <c r="V152" t="s">
        <v>319</v>
      </c>
      <c r="W152" t="s">
        <v>510</v>
      </c>
      <c r="X152" t="s">
        <v>525</v>
      </c>
      <c r="Y152" t="s">
        <v>516</v>
      </c>
    </row>
    <row r="153" spans="1:29" ht="15" customHeight="1" x14ac:dyDescent="0.3">
      <c r="A153">
        <v>10304</v>
      </c>
      <c r="B153" t="s">
        <v>77</v>
      </c>
      <c r="C153">
        <v>59</v>
      </c>
      <c r="D153">
        <v>1</v>
      </c>
      <c r="E153" s="3">
        <v>44086</v>
      </c>
      <c r="F153" s="31">
        <f>YEAR(Order[[#This Row],[OrderDate]])</f>
        <v>2020</v>
      </c>
      <c r="G153" s="31">
        <f>MONTH(Order[[#This Row],[OrderDate]])</f>
        <v>9</v>
      </c>
      <c r="H153" s="31">
        <f>WEEKDAY(Order[[#This Row],[OrderDate]])</f>
        <v>7</v>
      </c>
      <c r="I153" s="31" t="str">
        <f>TEXT(Order[[#This Row],[WeekNumber]],"dddd")</f>
        <v>Saturday</v>
      </c>
      <c r="J153" s="14">
        <v>20200917</v>
      </c>
      <c r="K153" t="s">
        <v>484</v>
      </c>
      <c r="L153" s="4">
        <v>550</v>
      </c>
      <c r="M153" s="4">
        <v>55</v>
      </c>
      <c r="N153" s="4">
        <v>55</v>
      </c>
      <c r="O153">
        <v>10</v>
      </c>
      <c r="P153" s="8">
        <v>0</v>
      </c>
      <c r="Q153" t="s">
        <v>413</v>
      </c>
      <c r="R153">
        <v>28</v>
      </c>
      <c r="S153" s="4">
        <v>29.299646906924384</v>
      </c>
      <c r="T153" t="s">
        <v>166</v>
      </c>
      <c r="U153" t="s">
        <v>255</v>
      </c>
      <c r="V153" t="s">
        <v>319</v>
      </c>
      <c r="W153" t="s">
        <v>510</v>
      </c>
      <c r="X153" t="s">
        <v>525</v>
      </c>
      <c r="Y153" t="s">
        <v>511</v>
      </c>
    </row>
    <row r="154" spans="1:29" ht="15" customHeight="1" x14ac:dyDescent="0.3">
      <c r="A154">
        <v>10304</v>
      </c>
      <c r="B154" t="s">
        <v>77</v>
      </c>
      <c r="C154">
        <v>71</v>
      </c>
      <c r="D154">
        <v>1</v>
      </c>
      <c r="E154" s="3">
        <v>44086</v>
      </c>
      <c r="F154" s="31">
        <f>YEAR(Order[[#This Row],[OrderDate]])</f>
        <v>2020</v>
      </c>
      <c r="G154" s="31">
        <f>MONTH(Order[[#This Row],[OrderDate]])</f>
        <v>9</v>
      </c>
      <c r="H154" s="31">
        <f>WEEKDAY(Order[[#This Row],[OrderDate]])</f>
        <v>7</v>
      </c>
      <c r="I154" s="31" t="str">
        <f>TEXT(Order[[#This Row],[WeekNumber]],"dddd")</f>
        <v>Saturday</v>
      </c>
      <c r="J154" s="14">
        <v>20201009</v>
      </c>
      <c r="K154" t="s">
        <v>484</v>
      </c>
      <c r="L154" s="4">
        <v>43</v>
      </c>
      <c r="M154" s="4">
        <v>21.5</v>
      </c>
      <c r="N154" s="4">
        <v>21.5</v>
      </c>
      <c r="O154">
        <v>2</v>
      </c>
      <c r="P154" s="8">
        <v>0</v>
      </c>
      <c r="Q154" t="s">
        <v>425</v>
      </c>
      <c r="R154">
        <v>15</v>
      </c>
      <c r="S154" s="4">
        <v>15.813450604529082</v>
      </c>
      <c r="T154" t="s">
        <v>166</v>
      </c>
      <c r="U154" t="s">
        <v>255</v>
      </c>
      <c r="V154" t="s">
        <v>319</v>
      </c>
      <c r="W154" t="s">
        <v>510</v>
      </c>
      <c r="X154" t="s">
        <v>525</v>
      </c>
      <c r="Y154" t="s">
        <v>511</v>
      </c>
    </row>
    <row r="155" spans="1:29" ht="15" customHeight="1" x14ac:dyDescent="0.3">
      <c r="A155">
        <v>10305</v>
      </c>
      <c r="B155" t="s">
        <v>53</v>
      </c>
      <c r="C155">
        <v>18</v>
      </c>
      <c r="D155">
        <v>8</v>
      </c>
      <c r="E155" s="3">
        <v>44087</v>
      </c>
      <c r="F155" s="31">
        <f>YEAR(Order[[#This Row],[OrderDate]])</f>
        <v>2020</v>
      </c>
      <c r="G155" s="31">
        <f>MONTH(Order[[#This Row],[OrderDate]])</f>
        <v>9</v>
      </c>
      <c r="H155" s="31">
        <f>WEEKDAY(Order[[#This Row],[OrderDate]])</f>
        <v>1</v>
      </c>
      <c r="I155" s="31" t="str">
        <f>TEXT(Order[[#This Row],[WeekNumber]],"dddd")</f>
        <v>Sunday</v>
      </c>
      <c r="J155" s="14">
        <v>20201009</v>
      </c>
      <c r="K155" t="s">
        <v>485</v>
      </c>
      <c r="L155" s="4">
        <v>1406.2499976716936</v>
      </c>
      <c r="M155" s="4">
        <v>62.5</v>
      </c>
      <c r="N155" s="4">
        <v>56.249999906867743</v>
      </c>
      <c r="O155">
        <v>25</v>
      </c>
      <c r="P155" s="8">
        <v>0.10000000149011611</v>
      </c>
      <c r="Q155" t="s">
        <v>372</v>
      </c>
      <c r="R155">
        <v>7</v>
      </c>
      <c r="S155" s="4">
        <v>20.144415838276313</v>
      </c>
      <c r="T155" t="s">
        <v>142</v>
      </c>
      <c r="U155" t="s">
        <v>231</v>
      </c>
      <c r="V155" t="s">
        <v>317</v>
      </c>
      <c r="W155" t="s">
        <v>510</v>
      </c>
      <c r="X155" t="s">
        <v>353</v>
      </c>
      <c r="Y155" t="s">
        <v>514</v>
      </c>
    </row>
    <row r="156" spans="1:29" ht="15" customHeight="1" x14ac:dyDescent="0.3">
      <c r="A156">
        <v>10305</v>
      </c>
      <c r="B156" t="s">
        <v>53</v>
      </c>
      <c r="C156">
        <v>29</v>
      </c>
      <c r="D156">
        <v>8</v>
      </c>
      <c r="E156" s="3">
        <v>44087</v>
      </c>
      <c r="F156" s="31">
        <f>YEAR(Order[[#This Row],[OrderDate]])</f>
        <v>2020</v>
      </c>
      <c r="G156" s="31">
        <f>MONTH(Order[[#This Row],[OrderDate]])</f>
        <v>9</v>
      </c>
      <c r="H156" s="31">
        <f>WEEKDAY(Order[[#This Row],[OrderDate]])</f>
        <v>1</v>
      </c>
      <c r="I156" s="31" t="str">
        <f>TEXT(Order[[#This Row],[WeekNumber]],"dddd")</f>
        <v>Sunday</v>
      </c>
      <c r="J156" s="14">
        <v>20201009</v>
      </c>
      <c r="K156" t="s">
        <v>485</v>
      </c>
      <c r="L156" s="4">
        <v>2785.2749953884631</v>
      </c>
      <c r="M156" s="4">
        <v>123.79</v>
      </c>
      <c r="N156" s="4">
        <v>111.41099981553853</v>
      </c>
      <c r="O156">
        <v>25</v>
      </c>
      <c r="P156" s="8">
        <v>0.10000000149011611</v>
      </c>
      <c r="Q156" t="s">
        <v>383</v>
      </c>
      <c r="R156">
        <v>12</v>
      </c>
      <c r="S156" s="4">
        <v>78.453085124436214</v>
      </c>
      <c r="T156" t="s">
        <v>142</v>
      </c>
      <c r="U156" t="s">
        <v>231</v>
      </c>
      <c r="V156" t="s">
        <v>317</v>
      </c>
      <c r="W156" t="s">
        <v>510</v>
      </c>
      <c r="X156" t="s">
        <v>353</v>
      </c>
      <c r="Y156" t="s">
        <v>518</v>
      </c>
    </row>
    <row r="157" spans="1:29" ht="15" customHeight="1" x14ac:dyDescent="0.3">
      <c r="A157">
        <v>10305</v>
      </c>
      <c r="B157" t="s">
        <v>53</v>
      </c>
      <c r="C157">
        <v>39</v>
      </c>
      <c r="D157">
        <v>8</v>
      </c>
      <c r="E157" s="3">
        <v>44087</v>
      </c>
      <c r="F157" s="31">
        <f>YEAR(Order[[#This Row],[OrderDate]])</f>
        <v>2020</v>
      </c>
      <c r="G157" s="31">
        <f>MONTH(Order[[#This Row],[OrderDate]])</f>
        <v>9</v>
      </c>
      <c r="H157" s="31">
        <f>WEEKDAY(Order[[#This Row],[OrderDate]])</f>
        <v>1</v>
      </c>
      <c r="I157" s="31" t="str">
        <f>TEXT(Order[[#This Row],[WeekNumber]],"dddd")</f>
        <v>Sunday</v>
      </c>
      <c r="J157" s="14">
        <v>20200923</v>
      </c>
      <c r="K157" t="s">
        <v>485</v>
      </c>
      <c r="L157" s="4">
        <v>485.9999991953373</v>
      </c>
      <c r="M157" s="4">
        <v>18</v>
      </c>
      <c r="N157" s="4">
        <v>16.19999997317791</v>
      </c>
      <c r="O157">
        <v>30</v>
      </c>
      <c r="P157" s="8">
        <v>0.10000000149011611</v>
      </c>
      <c r="Q157" t="s">
        <v>393</v>
      </c>
      <c r="R157">
        <v>18</v>
      </c>
      <c r="S157" s="4">
        <v>13.522215154598831</v>
      </c>
      <c r="T157" t="s">
        <v>142</v>
      </c>
      <c r="U157" t="s">
        <v>231</v>
      </c>
      <c r="V157" t="s">
        <v>317</v>
      </c>
      <c r="W157" t="s">
        <v>510</v>
      </c>
      <c r="X157" t="s">
        <v>353</v>
      </c>
      <c r="Y157" t="s">
        <v>517</v>
      </c>
    </row>
    <row r="158" spans="1:29" ht="15" customHeight="1" x14ac:dyDescent="0.3">
      <c r="A158">
        <v>10306</v>
      </c>
      <c r="B158" t="s">
        <v>66</v>
      </c>
      <c r="C158">
        <v>30</v>
      </c>
      <c r="D158">
        <v>1</v>
      </c>
      <c r="E158" s="3">
        <v>44090</v>
      </c>
      <c r="F158" s="31">
        <f>YEAR(Order[[#This Row],[OrderDate]])</f>
        <v>2020</v>
      </c>
      <c r="G158" s="31">
        <f>MONTH(Order[[#This Row],[OrderDate]])</f>
        <v>9</v>
      </c>
      <c r="H158" s="31">
        <f>WEEKDAY(Order[[#This Row],[OrderDate]])</f>
        <v>4</v>
      </c>
      <c r="I158" s="31" t="str">
        <f>TEXT(Order[[#This Row],[WeekNumber]],"dddd")</f>
        <v>Wednesday</v>
      </c>
      <c r="J158" s="14">
        <v>20200923</v>
      </c>
      <c r="K158" t="s">
        <v>485</v>
      </c>
      <c r="L158" s="4">
        <v>258.89999999999998</v>
      </c>
      <c r="M158" s="4">
        <v>25.89</v>
      </c>
      <c r="N158" s="4">
        <v>25.89</v>
      </c>
      <c r="O158">
        <v>10</v>
      </c>
      <c r="P158" s="8">
        <v>0</v>
      </c>
      <c r="Q158" t="s">
        <v>384</v>
      </c>
      <c r="R158">
        <v>13</v>
      </c>
      <c r="S158" s="4">
        <v>15.141134761320492</v>
      </c>
      <c r="T158" t="s">
        <v>155</v>
      </c>
      <c r="U158" t="s">
        <v>244</v>
      </c>
      <c r="V158" t="s">
        <v>329</v>
      </c>
      <c r="W158" t="s">
        <v>509</v>
      </c>
      <c r="X158" t="s">
        <v>529</v>
      </c>
      <c r="Y158" t="s">
        <v>514</v>
      </c>
    </row>
    <row r="159" spans="1:29" ht="15" customHeight="1" x14ac:dyDescent="0.3">
      <c r="A159">
        <v>10306</v>
      </c>
      <c r="B159" t="s">
        <v>66</v>
      </c>
      <c r="C159">
        <v>53</v>
      </c>
      <c r="D159">
        <v>1</v>
      </c>
      <c r="E159" s="3">
        <v>44090</v>
      </c>
      <c r="F159" s="31">
        <f>YEAR(Order[[#This Row],[OrderDate]])</f>
        <v>2020</v>
      </c>
      <c r="G159" s="31">
        <f>MONTH(Order[[#This Row],[OrderDate]])</f>
        <v>9</v>
      </c>
      <c r="H159" s="31">
        <f>WEEKDAY(Order[[#This Row],[OrderDate]])</f>
        <v>4</v>
      </c>
      <c r="I159" s="31" t="str">
        <f>TEXT(Order[[#This Row],[WeekNumber]],"dddd")</f>
        <v>Wednesday</v>
      </c>
      <c r="J159" s="14">
        <v>20200923</v>
      </c>
      <c r="K159" t="s">
        <v>485</v>
      </c>
      <c r="L159" s="4">
        <v>328</v>
      </c>
      <c r="M159" s="4">
        <v>32.799999999999997</v>
      </c>
      <c r="N159" s="4">
        <v>32.799999999999997</v>
      </c>
      <c r="O159">
        <v>10</v>
      </c>
      <c r="P159" s="8">
        <v>0</v>
      </c>
      <c r="Q159" t="s">
        <v>407</v>
      </c>
      <c r="R159">
        <v>24</v>
      </c>
      <c r="S159" s="4">
        <v>11.283141843590998</v>
      </c>
      <c r="T159" t="s">
        <v>155</v>
      </c>
      <c r="U159" t="s">
        <v>244</v>
      </c>
      <c r="V159" t="s">
        <v>329</v>
      </c>
      <c r="W159" t="s">
        <v>509</v>
      </c>
      <c r="X159" t="s">
        <v>529</v>
      </c>
      <c r="Y159" t="s">
        <v>518</v>
      </c>
    </row>
    <row r="160" spans="1:29" ht="15" customHeight="1" x14ac:dyDescent="0.3">
      <c r="A160">
        <v>10306</v>
      </c>
      <c r="B160" t="s">
        <v>66</v>
      </c>
      <c r="C160">
        <v>54</v>
      </c>
      <c r="D160">
        <v>1</v>
      </c>
      <c r="E160" s="3">
        <v>44090</v>
      </c>
      <c r="F160" s="31">
        <f>YEAR(Order[[#This Row],[OrderDate]])</f>
        <v>2020</v>
      </c>
      <c r="G160" s="31">
        <f>MONTH(Order[[#This Row],[OrderDate]])</f>
        <v>9</v>
      </c>
      <c r="H160" s="31">
        <f>WEEKDAY(Order[[#This Row],[OrderDate]])</f>
        <v>4</v>
      </c>
      <c r="I160" s="31" t="str">
        <f>TEXT(Order[[#This Row],[WeekNumber]],"dddd")</f>
        <v>Wednesday</v>
      </c>
      <c r="J160" s="14">
        <v>20200925</v>
      </c>
      <c r="K160" t="s">
        <v>485</v>
      </c>
      <c r="L160" s="4">
        <v>37.25</v>
      </c>
      <c r="M160" s="4">
        <v>7.45</v>
      </c>
      <c r="N160" s="4">
        <v>7.45</v>
      </c>
      <c r="O160">
        <v>5</v>
      </c>
      <c r="P160" s="8">
        <v>0</v>
      </c>
      <c r="Q160" t="s">
        <v>408</v>
      </c>
      <c r="R160">
        <v>25</v>
      </c>
      <c r="S160" s="4">
        <v>5.7031720626915998</v>
      </c>
      <c r="T160" t="s">
        <v>155</v>
      </c>
      <c r="U160" t="s">
        <v>244</v>
      </c>
      <c r="V160" t="s">
        <v>329</v>
      </c>
      <c r="W160" t="s">
        <v>509</v>
      </c>
      <c r="X160" t="s">
        <v>529</v>
      </c>
      <c r="Y160" t="s">
        <v>518</v>
      </c>
    </row>
    <row r="161" spans="1:25" ht="15" customHeight="1" x14ac:dyDescent="0.3">
      <c r="A161">
        <v>10307</v>
      </c>
      <c r="B161" t="s">
        <v>46</v>
      </c>
      <c r="C161">
        <v>62</v>
      </c>
      <c r="D161">
        <v>2</v>
      </c>
      <c r="E161" s="3">
        <v>44091</v>
      </c>
      <c r="F161" s="31">
        <f>YEAR(Order[[#This Row],[OrderDate]])</f>
        <v>2020</v>
      </c>
      <c r="G161" s="31">
        <f>MONTH(Order[[#This Row],[OrderDate]])</f>
        <v>9</v>
      </c>
      <c r="H161" s="31">
        <f>WEEKDAY(Order[[#This Row],[OrderDate]])</f>
        <v>5</v>
      </c>
      <c r="I161" s="31" t="str">
        <f>TEXT(Order[[#This Row],[WeekNumber]],"dddd")</f>
        <v>Thursday</v>
      </c>
      <c r="J161" s="14">
        <v>20200925</v>
      </c>
      <c r="K161" t="s">
        <v>484</v>
      </c>
      <c r="L161" s="4">
        <v>493</v>
      </c>
      <c r="M161" s="4">
        <v>49.3</v>
      </c>
      <c r="N161" s="4">
        <v>49.3</v>
      </c>
      <c r="O161">
        <v>10</v>
      </c>
      <c r="P161" s="8">
        <v>0</v>
      </c>
      <c r="Q161" t="s">
        <v>416</v>
      </c>
      <c r="R161">
        <v>29</v>
      </c>
      <c r="S161" s="4">
        <v>34.868075459270003</v>
      </c>
      <c r="T161" t="s">
        <v>135</v>
      </c>
      <c r="U161" t="s">
        <v>224</v>
      </c>
      <c r="V161" t="s">
        <v>311</v>
      </c>
      <c r="W161" t="s">
        <v>510</v>
      </c>
      <c r="X161" t="s">
        <v>353</v>
      </c>
      <c r="Y161" t="s">
        <v>516</v>
      </c>
    </row>
    <row r="162" spans="1:25" ht="15" customHeight="1" x14ac:dyDescent="0.3">
      <c r="A162">
        <v>10307</v>
      </c>
      <c r="B162" t="s">
        <v>46</v>
      </c>
      <c r="C162">
        <v>68</v>
      </c>
      <c r="D162">
        <v>2</v>
      </c>
      <c r="E162" s="3">
        <v>44091</v>
      </c>
      <c r="F162" s="31">
        <f>YEAR(Order[[#This Row],[OrderDate]])</f>
        <v>2020</v>
      </c>
      <c r="G162" s="31">
        <f>MONTH(Order[[#This Row],[OrderDate]])</f>
        <v>9</v>
      </c>
      <c r="H162" s="31">
        <f>WEEKDAY(Order[[#This Row],[OrderDate]])</f>
        <v>5</v>
      </c>
      <c r="I162" s="31" t="str">
        <f>TEXT(Order[[#This Row],[WeekNumber]],"dddd")</f>
        <v>Thursday</v>
      </c>
      <c r="J162" s="14">
        <v>20200924</v>
      </c>
      <c r="K162" t="s">
        <v>484</v>
      </c>
      <c r="L162" s="4">
        <v>37.5</v>
      </c>
      <c r="M162" s="4">
        <v>12.5</v>
      </c>
      <c r="N162" s="4">
        <v>12.5</v>
      </c>
      <c r="O162">
        <v>3</v>
      </c>
      <c r="P162" s="8">
        <v>0</v>
      </c>
      <c r="Q162" t="s">
        <v>422</v>
      </c>
      <c r="R162">
        <v>8</v>
      </c>
      <c r="S162" s="4">
        <v>9.881917469522989</v>
      </c>
      <c r="T162" t="s">
        <v>135</v>
      </c>
      <c r="U162" t="s">
        <v>224</v>
      </c>
      <c r="V162" t="s">
        <v>311</v>
      </c>
      <c r="W162" t="s">
        <v>510</v>
      </c>
      <c r="X162" t="s">
        <v>353</v>
      </c>
      <c r="Y162" t="s">
        <v>516</v>
      </c>
    </row>
    <row r="163" spans="1:25" x14ac:dyDescent="0.3">
      <c r="A163">
        <v>10308</v>
      </c>
      <c r="B163" t="s">
        <v>1</v>
      </c>
      <c r="C163">
        <v>69</v>
      </c>
      <c r="D163">
        <v>7</v>
      </c>
      <c r="E163" s="3">
        <v>44092</v>
      </c>
      <c r="F163" s="31">
        <f>YEAR(Order[[#This Row],[OrderDate]])</f>
        <v>2020</v>
      </c>
      <c r="G163" s="31">
        <f>MONTH(Order[[#This Row],[OrderDate]])</f>
        <v>9</v>
      </c>
      <c r="H163" s="31">
        <f>WEEKDAY(Order[[#This Row],[OrderDate]])</f>
        <v>6</v>
      </c>
      <c r="I163" s="31" t="str">
        <f>TEXT(Order[[#This Row],[WeekNumber]],"dddd")</f>
        <v>Friday</v>
      </c>
      <c r="J163" s="14">
        <v>20200924</v>
      </c>
      <c r="K163" t="s">
        <v>485</v>
      </c>
      <c r="L163" s="4">
        <v>36</v>
      </c>
      <c r="M163" s="4">
        <v>36</v>
      </c>
      <c r="N163" s="4">
        <v>36</v>
      </c>
      <c r="O163">
        <v>1</v>
      </c>
      <c r="P163" s="8">
        <v>0</v>
      </c>
      <c r="Q163" t="s">
        <v>423</v>
      </c>
      <c r="R163">
        <v>15</v>
      </c>
      <c r="S163" s="4">
        <v>12.894008605174344</v>
      </c>
      <c r="T163" t="s">
        <v>90</v>
      </c>
      <c r="U163" t="s">
        <v>179</v>
      </c>
      <c r="V163" t="s">
        <v>268</v>
      </c>
      <c r="W163" t="s">
        <v>510</v>
      </c>
      <c r="X163" t="s">
        <v>525</v>
      </c>
      <c r="Y163" t="s">
        <v>511</v>
      </c>
    </row>
    <row r="164" spans="1:25" x14ac:dyDescent="0.3">
      <c r="A164">
        <v>10308</v>
      </c>
      <c r="B164" t="s">
        <v>1</v>
      </c>
      <c r="C164">
        <v>70</v>
      </c>
      <c r="D164">
        <v>7</v>
      </c>
      <c r="E164" s="3">
        <v>44092</v>
      </c>
      <c r="F164" s="31">
        <f>YEAR(Order[[#This Row],[OrderDate]])</f>
        <v>2020</v>
      </c>
      <c r="G164" s="31">
        <f>MONTH(Order[[#This Row],[OrderDate]])</f>
        <v>9</v>
      </c>
      <c r="H164" s="31">
        <f>WEEKDAY(Order[[#This Row],[OrderDate]])</f>
        <v>6</v>
      </c>
      <c r="I164" s="31" t="str">
        <f>TEXT(Order[[#This Row],[WeekNumber]],"dddd")</f>
        <v>Friday</v>
      </c>
      <c r="J164" s="14">
        <v>20201023</v>
      </c>
      <c r="K164" t="s">
        <v>485</v>
      </c>
      <c r="L164" s="4">
        <v>75</v>
      </c>
      <c r="M164" s="4">
        <v>15</v>
      </c>
      <c r="N164" s="4">
        <v>15</v>
      </c>
      <c r="O164">
        <v>5</v>
      </c>
      <c r="P164" s="8">
        <v>0</v>
      </c>
      <c r="Q164" t="s">
        <v>424</v>
      </c>
      <c r="R164">
        <v>7</v>
      </c>
      <c r="S164" s="4">
        <v>4.3219663299234155</v>
      </c>
      <c r="T164" t="s">
        <v>90</v>
      </c>
      <c r="U164" t="s">
        <v>179</v>
      </c>
      <c r="V164" t="s">
        <v>268</v>
      </c>
      <c r="W164" t="s">
        <v>510</v>
      </c>
      <c r="X164" t="s">
        <v>525</v>
      </c>
      <c r="Y164" t="s">
        <v>517</v>
      </c>
    </row>
    <row r="165" spans="1:25" ht="15" customHeight="1" x14ac:dyDescent="0.3">
      <c r="A165">
        <v>10309</v>
      </c>
      <c r="B165" t="s">
        <v>35</v>
      </c>
      <c r="C165">
        <v>4</v>
      </c>
      <c r="D165">
        <v>3</v>
      </c>
      <c r="E165" s="3">
        <v>44093</v>
      </c>
      <c r="F165" s="31">
        <f>YEAR(Order[[#This Row],[OrderDate]])</f>
        <v>2020</v>
      </c>
      <c r="G165" s="31">
        <f>MONTH(Order[[#This Row],[OrderDate]])</f>
        <v>9</v>
      </c>
      <c r="H165" s="31">
        <f>WEEKDAY(Order[[#This Row],[OrderDate]])</f>
        <v>7</v>
      </c>
      <c r="I165" s="31" t="str">
        <f>TEXT(Order[[#This Row],[WeekNumber]],"dddd")</f>
        <v>Saturday</v>
      </c>
      <c r="J165" s="14">
        <v>20201023</v>
      </c>
      <c r="K165" t="s">
        <v>486</v>
      </c>
      <c r="L165" s="4">
        <v>440</v>
      </c>
      <c r="M165" s="4">
        <v>22</v>
      </c>
      <c r="N165" s="4">
        <v>22</v>
      </c>
      <c r="O165">
        <v>20</v>
      </c>
      <c r="P165" s="8">
        <v>0</v>
      </c>
      <c r="Q165" t="s">
        <v>358</v>
      </c>
      <c r="R165">
        <v>2</v>
      </c>
      <c r="S165" s="4">
        <v>13.396192586104789</v>
      </c>
      <c r="T165" t="s">
        <v>124</v>
      </c>
      <c r="U165" t="s">
        <v>213</v>
      </c>
      <c r="W165" t="s">
        <v>509</v>
      </c>
      <c r="X165" t="s">
        <v>530</v>
      </c>
      <c r="Y165" t="s">
        <v>515</v>
      </c>
    </row>
    <row r="166" spans="1:25" ht="15" customHeight="1" x14ac:dyDescent="0.3">
      <c r="A166">
        <v>10309</v>
      </c>
      <c r="B166" t="s">
        <v>35</v>
      </c>
      <c r="C166">
        <v>6</v>
      </c>
      <c r="D166">
        <v>3</v>
      </c>
      <c r="E166" s="3">
        <v>44093</v>
      </c>
      <c r="F166" s="31">
        <f>YEAR(Order[[#This Row],[OrderDate]])</f>
        <v>2020</v>
      </c>
      <c r="G166" s="31">
        <f>MONTH(Order[[#This Row],[OrderDate]])</f>
        <v>9</v>
      </c>
      <c r="H166" s="31">
        <f>WEEKDAY(Order[[#This Row],[OrderDate]])</f>
        <v>7</v>
      </c>
      <c r="I166" s="31" t="str">
        <f>TEXT(Order[[#This Row],[WeekNumber]],"dddd")</f>
        <v>Saturday</v>
      </c>
      <c r="J166" s="14">
        <v>20201023</v>
      </c>
      <c r="K166" t="s">
        <v>486</v>
      </c>
      <c r="L166" s="4">
        <v>750</v>
      </c>
      <c r="M166" s="4">
        <v>25</v>
      </c>
      <c r="N166" s="4">
        <v>25</v>
      </c>
      <c r="O166">
        <v>30</v>
      </c>
      <c r="P166" s="8">
        <v>0</v>
      </c>
      <c r="Q166" t="s">
        <v>360</v>
      </c>
      <c r="R166">
        <v>3</v>
      </c>
      <c r="S166" s="4">
        <v>17.141683844381447</v>
      </c>
      <c r="T166" t="s">
        <v>124</v>
      </c>
      <c r="U166" t="s">
        <v>213</v>
      </c>
      <c r="W166" t="s">
        <v>509</v>
      </c>
      <c r="X166" t="s">
        <v>530</v>
      </c>
      <c r="Y166" t="s">
        <v>515</v>
      </c>
    </row>
    <row r="167" spans="1:25" ht="15" customHeight="1" x14ac:dyDescent="0.3">
      <c r="A167">
        <v>10309</v>
      </c>
      <c r="B167" t="s">
        <v>35</v>
      </c>
      <c r="C167">
        <v>42</v>
      </c>
      <c r="D167">
        <v>3</v>
      </c>
      <c r="E167" s="3">
        <v>44093</v>
      </c>
      <c r="F167" s="31">
        <f>YEAR(Order[[#This Row],[OrderDate]])</f>
        <v>2020</v>
      </c>
      <c r="G167" s="31">
        <f>MONTH(Order[[#This Row],[OrderDate]])</f>
        <v>9</v>
      </c>
      <c r="H167" s="31">
        <f>WEEKDAY(Order[[#This Row],[OrderDate]])</f>
        <v>7</v>
      </c>
      <c r="I167" s="31" t="str">
        <f>TEXT(Order[[#This Row],[WeekNumber]],"dddd")</f>
        <v>Saturday</v>
      </c>
      <c r="J167" s="14">
        <v>20201023</v>
      </c>
      <c r="K167" t="s">
        <v>486</v>
      </c>
      <c r="L167" s="4">
        <v>28</v>
      </c>
      <c r="M167" s="4">
        <v>14</v>
      </c>
      <c r="N167" s="4">
        <v>14</v>
      </c>
      <c r="O167">
        <v>2</v>
      </c>
      <c r="P167" s="8">
        <v>0</v>
      </c>
      <c r="Q167" t="s">
        <v>396</v>
      </c>
      <c r="R167">
        <v>20</v>
      </c>
      <c r="S167" s="4">
        <v>10.762412487567216</v>
      </c>
      <c r="T167" t="s">
        <v>124</v>
      </c>
      <c r="U167" t="s">
        <v>213</v>
      </c>
      <c r="W167" t="s">
        <v>509</v>
      </c>
      <c r="X167" t="s">
        <v>530</v>
      </c>
      <c r="Y167" t="s">
        <v>512</v>
      </c>
    </row>
    <row r="168" spans="1:25" ht="15" customHeight="1" x14ac:dyDescent="0.3">
      <c r="A168">
        <v>10309</v>
      </c>
      <c r="B168" t="s">
        <v>35</v>
      </c>
      <c r="C168">
        <v>43</v>
      </c>
      <c r="D168">
        <v>3</v>
      </c>
      <c r="E168" s="3">
        <v>44093</v>
      </c>
      <c r="F168" s="31">
        <f>YEAR(Order[[#This Row],[OrderDate]])</f>
        <v>2020</v>
      </c>
      <c r="G168" s="31">
        <f>MONTH(Order[[#This Row],[OrderDate]])</f>
        <v>9</v>
      </c>
      <c r="H168" s="31">
        <f>WEEKDAY(Order[[#This Row],[OrderDate]])</f>
        <v>7</v>
      </c>
      <c r="I168" s="31" t="str">
        <f>TEXT(Order[[#This Row],[WeekNumber]],"dddd")</f>
        <v>Saturday</v>
      </c>
      <c r="J168" s="14">
        <v>20201023</v>
      </c>
      <c r="K168" t="s">
        <v>486</v>
      </c>
      <c r="L168" s="4">
        <v>920</v>
      </c>
      <c r="M168" s="4">
        <v>46</v>
      </c>
      <c r="N168" s="4">
        <v>46</v>
      </c>
      <c r="O168">
        <v>20</v>
      </c>
      <c r="P168" s="8">
        <v>0</v>
      </c>
      <c r="Q168" t="s">
        <v>397</v>
      </c>
      <c r="R168">
        <v>20</v>
      </c>
      <c r="S168" s="4">
        <v>33.719701744549674</v>
      </c>
      <c r="T168" t="s">
        <v>124</v>
      </c>
      <c r="U168" t="s">
        <v>213</v>
      </c>
      <c r="W168" t="s">
        <v>509</v>
      </c>
      <c r="X168" t="s">
        <v>530</v>
      </c>
      <c r="Y168" t="s">
        <v>517</v>
      </c>
    </row>
    <row r="169" spans="1:25" ht="15" customHeight="1" x14ac:dyDescent="0.3">
      <c r="A169">
        <v>10309</v>
      </c>
      <c r="B169" t="s">
        <v>35</v>
      </c>
      <c r="C169">
        <v>71</v>
      </c>
      <c r="D169">
        <v>3</v>
      </c>
      <c r="E169" s="3">
        <v>44093</v>
      </c>
      <c r="F169" s="31">
        <f>YEAR(Order[[#This Row],[OrderDate]])</f>
        <v>2020</v>
      </c>
      <c r="G169" s="31">
        <f>MONTH(Order[[#This Row],[OrderDate]])</f>
        <v>9</v>
      </c>
      <c r="H169" s="31">
        <f>WEEKDAY(Order[[#This Row],[OrderDate]])</f>
        <v>7</v>
      </c>
      <c r="I169" s="31" t="str">
        <f>TEXT(Order[[#This Row],[WeekNumber]],"dddd")</f>
        <v>Saturday</v>
      </c>
      <c r="J169" s="14">
        <v>20200927</v>
      </c>
      <c r="K169" t="s">
        <v>486</v>
      </c>
      <c r="L169" s="4">
        <v>64.5</v>
      </c>
      <c r="M169" s="4">
        <v>21.5</v>
      </c>
      <c r="N169" s="4">
        <v>21.5</v>
      </c>
      <c r="O169">
        <v>3</v>
      </c>
      <c r="P169" s="8">
        <v>0</v>
      </c>
      <c r="Q169" t="s">
        <v>425</v>
      </c>
      <c r="R169">
        <v>15</v>
      </c>
      <c r="S169" s="4">
        <v>15.813450604529082</v>
      </c>
      <c r="T169" t="s">
        <v>124</v>
      </c>
      <c r="U169" t="s">
        <v>213</v>
      </c>
      <c r="W169" t="s">
        <v>509</v>
      </c>
      <c r="X169" t="s">
        <v>530</v>
      </c>
      <c r="Y169" t="s">
        <v>511</v>
      </c>
    </row>
    <row r="170" spans="1:25" ht="15" customHeight="1" x14ac:dyDescent="0.3">
      <c r="A170">
        <v>10310</v>
      </c>
      <c r="B170" t="s">
        <v>74</v>
      </c>
      <c r="C170">
        <v>16</v>
      </c>
      <c r="D170">
        <v>8</v>
      </c>
      <c r="E170" s="3">
        <v>44094</v>
      </c>
      <c r="F170" s="31">
        <f>YEAR(Order[[#This Row],[OrderDate]])</f>
        <v>2020</v>
      </c>
      <c r="G170" s="31">
        <f>MONTH(Order[[#This Row],[OrderDate]])</f>
        <v>9</v>
      </c>
      <c r="H170" s="31">
        <f>WEEKDAY(Order[[#This Row],[OrderDate]])</f>
        <v>1</v>
      </c>
      <c r="I170" s="31" t="str">
        <f>TEXT(Order[[#This Row],[WeekNumber]],"dddd")</f>
        <v>Sunday</v>
      </c>
      <c r="J170" s="14">
        <v>20200927</v>
      </c>
      <c r="K170" t="s">
        <v>484</v>
      </c>
      <c r="L170" s="4">
        <v>174.5</v>
      </c>
      <c r="M170" s="4">
        <v>17.45</v>
      </c>
      <c r="N170" s="4">
        <v>17.45</v>
      </c>
      <c r="O170">
        <v>10</v>
      </c>
      <c r="P170" s="8">
        <v>0</v>
      </c>
      <c r="Q170" t="s">
        <v>370</v>
      </c>
      <c r="R170">
        <v>7</v>
      </c>
      <c r="S170" s="4">
        <v>12.75283918323947</v>
      </c>
      <c r="T170" t="s">
        <v>163</v>
      </c>
      <c r="U170" t="s">
        <v>252</v>
      </c>
      <c r="V170" t="s">
        <v>337</v>
      </c>
      <c r="W170" t="s">
        <v>510</v>
      </c>
      <c r="X170" t="s">
        <v>353</v>
      </c>
      <c r="Y170" t="s">
        <v>516</v>
      </c>
    </row>
    <row r="171" spans="1:25" ht="15" customHeight="1" x14ac:dyDescent="0.3">
      <c r="A171">
        <v>10310</v>
      </c>
      <c r="B171" t="s">
        <v>74</v>
      </c>
      <c r="C171">
        <v>62</v>
      </c>
      <c r="D171">
        <v>8</v>
      </c>
      <c r="E171" s="3">
        <v>44094</v>
      </c>
      <c r="F171" s="31">
        <f>YEAR(Order[[#This Row],[OrderDate]])</f>
        <v>2020</v>
      </c>
      <c r="G171" s="31">
        <f>MONTH(Order[[#This Row],[OrderDate]])</f>
        <v>9</v>
      </c>
      <c r="H171" s="31">
        <f>WEEKDAY(Order[[#This Row],[OrderDate]])</f>
        <v>1</v>
      </c>
      <c r="I171" s="31" t="str">
        <f>TEXT(Order[[#This Row],[WeekNumber]],"dddd")</f>
        <v>Sunday</v>
      </c>
      <c r="J171" s="14">
        <v>20200926</v>
      </c>
      <c r="K171" t="s">
        <v>484</v>
      </c>
      <c r="L171" s="4">
        <v>246.5</v>
      </c>
      <c r="M171" s="4">
        <v>49.3</v>
      </c>
      <c r="N171" s="4">
        <v>49.3</v>
      </c>
      <c r="O171">
        <v>5</v>
      </c>
      <c r="P171" s="8">
        <v>0</v>
      </c>
      <c r="Q171" t="s">
        <v>416</v>
      </c>
      <c r="R171">
        <v>29</v>
      </c>
      <c r="S171" s="4">
        <v>34.868075459270003</v>
      </c>
      <c r="T171" t="s">
        <v>163</v>
      </c>
      <c r="U171" t="s">
        <v>252</v>
      </c>
      <c r="V171" t="s">
        <v>337</v>
      </c>
      <c r="W171" t="s">
        <v>510</v>
      </c>
      <c r="X171" t="s">
        <v>353</v>
      </c>
      <c r="Y171" t="s">
        <v>516</v>
      </c>
    </row>
    <row r="172" spans="1:25" ht="15" customHeight="1" x14ac:dyDescent="0.3">
      <c r="A172">
        <v>10311</v>
      </c>
      <c r="B172" t="s">
        <v>17</v>
      </c>
      <c r="C172">
        <v>42</v>
      </c>
      <c r="D172">
        <v>1</v>
      </c>
      <c r="E172" s="3">
        <v>44094</v>
      </c>
      <c r="F172" s="31">
        <f>YEAR(Order[[#This Row],[OrderDate]])</f>
        <v>2020</v>
      </c>
      <c r="G172" s="31">
        <f>MONTH(Order[[#This Row],[OrderDate]])</f>
        <v>9</v>
      </c>
      <c r="H172" s="31">
        <f>WEEKDAY(Order[[#This Row],[OrderDate]])</f>
        <v>1</v>
      </c>
      <c r="I172" s="31" t="str">
        <f>TEXT(Order[[#This Row],[WeekNumber]],"dddd")</f>
        <v>Sunday</v>
      </c>
      <c r="J172" s="14">
        <v>20200926</v>
      </c>
      <c r="K172" t="s">
        <v>485</v>
      </c>
      <c r="L172" s="4">
        <v>84</v>
      </c>
      <c r="M172" s="4">
        <v>14</v>
      </c>
      <c r="N172" s="4">
        <v>14</v>
      </c>
      <c r="O172">
        <v>6</v>
      </c>
      <c r="P172" s="8">
        <v>0</v>
      </c>
      <c r="Q172" t="s">
        <v>396</v>
      </c>
      <c r="R172">
        <v>20</v>
      </c>
      <c r="S172" s="4">
        <v>10.762412487567216</v>
      </c>
      <c r="T172" t="s">
        <v>106</v>
      </c>
      <c r="U172" t="s">
        <v>195</v>
      </c>
      <c r="V172" t="s">
        <v>284</v>
      </c>
      <c r="W172" t="s">
        <v>509</v>
      </c>
      <c r="X172" t="s">
        <v>519</v>
      </c>
      <c r="Y172" t="s">
        <v>512</v>
      </c>
    </row>
    <row r="173" spans="1:25" ht="15" customHeight="1" x14ac:dyDescent="0.3">
      <c r="A173">
        <v>10311</v>
      </c>
      <c r="B173" t="s">
        <v>17</v>
      </c>
      <c r="C173">
        <v>69</v>
      </c>
      <c r="D173">
        <v>1</v>
      </c>
      <c r="E173" s="3">
        <v>44094</v>
      </c>
      <c r="F173" s="31">
        <f>YEAR(Order[[#This Row],[OrderDate]])</f>
        <v>2020</v>
      </c>
      <c r="G173" s="31">
        <f>MONTH(Order[[#This Row],[OrderDate]])</f>
        <v>9</v>
      </c>
      <c r="H173" s="31">
        <f>WEEKDAY(Order[[#This Row],[OrderDate]])</f>
        <v>1</v>
      </c>
      <c r="I173" s="31" t="str">
        <f>TEXT(Order[[#This Row],[WeekNumber]],"dddd")</f>
        <v>Sunday</v>
      </c>
      <c r="J173" s="14">
        <v>20201003</v>
      </c>
      <c r="K173" t="s">
        <v>485</v>
      </c>
      <c r="L173" s="4">
        <v>252</v>
      </c>
      <c r="M173" s="4">
        <v>36</v>
      </c>
      <c r="N173" s="4">
        <v>36</v>
      </c>
      <c r="O173">
        <v>7</v>
      </c>
      <c r="P173" s="8">
        <v>0</v>
      </c>
      <c r="Q173" t="s">
        <v>423</v>
      </c>
      <c r="R173">
        <v>15</v>
      </c>
      <c r="S173" s="4">
        <v>12.894008605174344</v>
      </c>
      <c r="T173" t="s">
        <v>106</v>
      </c>
      <c r="U173" t="s">
        <v>195</v>
      </c>
      <c r="V173" t="s">
        <v>284</v>
      </c>
      <c r="W173" t="s">
        <v>509</v>
      </c>
      <c r="X173" t="s">
        <v>519</v>
      </c>
      <c r="Y173" t="s">
        <v>511</v>
      </c>
    </row>
    <row r="174" spans="1:25" ht="15" customHeight="1" x14ac:dyDescent="0.3">
      <c r="A174">
        <v>10312</v>
      </c>
      <c r="B174" t="s">
        <v>83</v>
      </c>
      <c r="C174">
        <v>28</v>
      </c>
      <c r="D174">
        <v>2</v>
      </c>
      <c r="E174" s="3">
        <v>44097</v>
      </c>
      <c r="F174" s="31">
        <f>YEAR(Order[[#This Row],[OrderDate]])</f>
        <v>2020</v>
      </c>
      <c r="G174" s="31">
        <f>MONTH(Order[[#This Row],[OrderDate]])</f>
        <v>9</v>
      </c>
      <c r="H174" s="31">
        <f>WEEKDAY(Order[[#This Row],[OrderDate]])</f>
        <v>4</v>
      </c>
      <c r="I174" s="31" t="str">
        <f>TEXT(Order[[#This Row],[WeekNumber]],"dddd")</f>
        <v>Wednesday</v>
      </c>
      <c r="J174" s="14">
        <v>20201003</v>
      </c>
      <c r="K174" t="s">
        <v>484</v>
      </c>
      <c r="L174" s="4">
        <v>182.4</v>
      </c>
      <c r="M174" s="4">
        <v>45.6</v>
      </c>
      <c r="N174" s="4">
        <v>45.6</v>
      </c>
      <c r="O174">
        <v>4</v>
      </c>
      <c r="P174" s="8">
        <v>0</v>
      </c>
      <c r="Q174" t="s">
        <v>382</v>
      </c>
      <c r="R174">
        <v>12</v>
      </c>
      <c r="S174" s="4">
        <v>23.763027335506571</v>
      </c>
      <c r="T174" t="s">
        <v>172</v>
      </c>
      <c r="U174" t="s">
        <v>261</v>
      </c>
      <c r="V174" t="s">
        <v>345</v>
      </c>
      <c r="W174" t="s">
        <v>509</v>
      </c>
      <c r="X174" t="s">
        <v>520</v>
      </c>
      <c r="Y174" t="s">
        <v>513</v>
      </c>
    </row>
    <row r="175" spans="1:25" ht="15" customHeight="1" x14ac:dyDescent="0.3">
      <c r="A175">
        <v>10312</v>
      </c>
      <c r="B175" t="s">
        <v>83</v>
      </c>
      <c r="C175">
        <v>43</v>
      </c>
      <c r="D175">
        <v>2</v>
      </c>
      <c r="E175" s="3">
        <v>44097</v>
      </c>
      <c r="F175" s="31">
        <f>YEAR(Order[[#This Row],[OrderDate]])</f>
        <v>2020</v>
      </c>
      <c r="G175" s="31">
        <f>MONTH(Order[[#This Row],[OrderDate]])</f>
        <v>9</v>
      </c>
      <c r="H175" s="31">
        <f>WEEKDAY(Order[[#This Row],[OrderDate]])</f>
        <v>4</v>
      </c>
      <c r="I175" s="31" t="str">
        <f>TEXT(Order[[#This Row],[WeekNumber]],"dddd")</f>
        <v>Wednesday</v>
      </c>
      <c r="J175" s="14">
        <v>20201003</v>
      </c>
      <c r="K175" t="s">
        <v>484</v>
      </c>
      <c r="L175" s="4">
        <v>1104</v>
      </c>
      <c r="M175" s="4">
        <v>46</v>
      </c>
      <c r="N175" s="4">
        <v>46</v>
      </c>
      <c r="O175">
        <v>24</v>
      </c>
      <c r="P175" s="8">
        <v>0</v>
      </c>
      <c r="Q175" t="s">
        <v>397</v>
      </c>
      <c r="R175">
        <v>20</v>
      </c>
      <c r="S175" s="4">
        <v>33.719701744549674</v>
      </c>
      <c r="T175" t="s">
        <v>172</v>
      </c>
      <c r="U175" t="s">
        <v>261</v>
      </c>
      <c r="V175" t="s">
        <v>345</v>
      </c>
      <c r="W175" t="s">
        <v>509</v>
      </c>
      <c r="X175" t="s">
        <v>520</v>
      </c>
      <c r="Y175" t="s">
        <v>517</v>
      </c>
    </row>
    <row r="176" spans="1:25" ht="15" customHeight="1" x14ac:dyDescent="0.3">
      <c r="A176">
        <v>10312</v>
      </c>
      <c r="B176" t="s">
        <v>83</v>
      </c>
      <c r="C176">
        <v>53</v>
      </c>
      <c r="D176">
        <v>2</v>
      </c>
      <c r="E176" s="3">
        <v>44097</v>
      </c>
      <c r="F176" s="31">
        <f>YEAR(Order[[#This Row],[OrderDate]])</f>
        <v>2020</v>
      </c>
      <c r="G176" s="31">
        <f>MONTH(Order[[#This Row],[OrderDate]])</f>
        <v>9</v>
      </c>
      <c r="H176" s="31">
        <f>WEEKDAY(Order[[#This Row],[OrderDate]])</f>
        <v>4</v>
      </c>
      <c r="I176" s="31" t="str">
        <f>TEXT(Order[[#This Row],[WeekNumber]],"dddd")</f>
        <v>Wednesday</v>
      </c>
      <c r="J176" s="14">
        <v>20201003</v>
      </c>
      <c r="K176" t="s">
        <v>484</v>
      </c>
      <c r="L176" s="4">
        <v>656</v>
      </c>
      <c r="M176" s="4">
        <v>32.799999999999997</v>
      </c>
      <c r="N176" s="4">
        <v>32.799999999999997</v>
      </c>
      <c r="O176">
        <v>20</v>
      </c>
      <c r="P176" s="8">
        <v>0</v>
      </c>
      <c r="Q176" t="s">
        <v>407</v>
      </c>
      <c r="R176">
        <v>24</v>
      </c>
      <c r="S176" s="4">
        <v>11.283141843590998</v>
      </c>
      <c r="T176" t="s">
        <v>172</v>
      </c>
      <c r="U176" t="s">
        <v>261</v>
      </c>
      <c r="V176" t="s">
        <v>345</v>
      </c>
      <c r="W176" t="s">
        <v>509</v>
      </c>
      <c r="X176" t="s">
        <v>520</v>
      </c>
      <c r="Y176" t="s">
        <v>518</v>
      </c>
    </row>
    <row r="177" spans="1:25" ht="15" customHeight="1" x14ac:dyDescent="0.3">
      <c r="A177">
        <v>10312</v>
      </c>
      <c r="B177" t="s">
        <v>83</v>
      </c>
      <c r="C177">
        <v>75</v>
      </c>
      <c r="D177">
        <v>2</v>
      </c>
      <c r="E177" s="3">
        <v>44097</v>
      </c>
      <c r="F177" s="31">
        <f>YEAR(Order[[#This Row],[OrderDate]])</f>
        <v>2020</v>
      </c>
      <c r="G177" s="31">
        <f>MONTH(Order[[#This Row],[OrderDate]])</f>
        <v>9</v>
      </c>
      <c r="H177" s="31">
        <f>WEEKDAY(Order[[#This Row],[OrderDate]])</f>
        <v>4</v>
      </c>
      <c r="I177" s="31" t="str">
        <f>TEXT(Order[[#This Row],[WeekNumber]],"dddd")</f>
        <v>Wednesday</v>
      </c>
      <c r="J177" s="14">
        <v>20201004</v>
      </c>
      <c r="K177" t="s">
        <v>484</v>
      </c>
      <c r="L177" s="4">
        <v>77.5</v>
      </c>
      <c r="M177" s="4">
        <v>7.75</v>
      </c>
      <c r="N177" s="4">
        <v>7.75</v>
      </c>
      <c r="O177">
        <v>10</v>
      </c>
      <c r="P177" s="8">
        <v>0</v>
      </c>
      <c r="Q177" t="s">
        <v>429</v>
      </c>
      <c r="R177">
        <v>12</v>
      </c>
      <c r="S177" s="4">
        <v>3.8495729671919596</v>
      </c>
      <c r="T177" t="s">
        <v>172</v>
      </c>
      <c r="U177" t="s">
        <v>261</v>
      </c>
      <c r="V177" t="s">
        <v>345</v>
      </c>
      <c r="W177" t="s">
        <v>509</v>
      </c>
      <c r="X177" t="s">
        <v>520</v>
      </c>
      <c r="Y177" t="s">
        <v>517</v>
      </c>
    </row>
    <row r="178" spans="1:25" ht="15" customHeight="1" x14ac:dyDescent="0.3">
      <c r="A178">
        <v>10313</v>
      </c>
      <c r="B178" t="s">
        <v>60</v>
      </c>
      <c r="C178">
        <v>36</v>
      </c>
      <c r="D178">
        <v>2</v>
      </c>
      <c r="E178" s="3">
        <v>44098</v>
      </c>
      <c r="F178" s="31">
        <f>YEAR(Order[[#This Row],[OrderDate]])</f>
        <v>2020</v>
      </c>
      <c r="G178" s="31">
        <f>MONTH(Order[[#This Row],[OrderDate]])</f>
        <v>9</v>
      </c>
      <c r="H178" s="31">
        <f>WEEKDAY(Order[[#This Row],[OrderDate]])</f>
        <v>5</v>
      </c>
      <c r="I178" s="31" t="str">
        <f>TEXT(Order[[#This Row],[WeekNumber]],"dddd")</f>
        <v>Thursday</v>
      </c>
      <c r="J178" s="14">
        <v>20201004</v>
      </c>
      <c r="K178" t="s">
        <v>484</v>
      </c>
      <c r="L178" s="4">
        <v>228</v>
      </c>
      <c r="M178" s="4">
        <v>19</v>
      </c>
      <c r="N178" s="4">
        <v>19</v>
      </c>
      <c r="O178">
        <v>12</v>
      </c>
      <c r="P178" s="8">
        <v>0</v>
      </c>
      <c r="Q178" t="s">
        <v>390</v>
      </c>
      <c r="R178">
        <v>17</v>
      </c>
      <c r="S178" s="4">
        <v>14.515505674132482</v>
      </c>
      <c r="T178" t="s">
        <v>149</v>
      </c>
      <c r="U178" t="s">
        <v>238</v>
      </c>
      <c r="V178" t="s">
        <v>324</v>
      </c>
      <c r="W178" t="s">
        <v>509</v>
      </c>
      <c r="X178" t="s">
        <v>520</v>
      </c>
      <c r="Y178" t="s">
        <v>514</v>
      </c>
    </row>
    <row r="179" spans="1:25" ht="15" customHeight="1" x14ac:dyDescent="0.3">
      <c r="A179">
        <v>10314</v>
      </c>
      <c r="B179" t="s">
        <v>62</v>
      </c>
      <c r="C179">
        <v>32</v>
      </c>
      <c r="D179">
        <v>1</v>
      </c>
      <c r="E179" s="3">
        <v>44099</v>
      </c>
      <c r="F179" s="31">
        <f>YEAR(Order[[#This Row],[OrderDate]])</f>
        <v>2020</v>
      </c>
      <c r="G179" s="31">
        <f>MONTH(Order[[#This Row],[OrderDate]])</f>
        <v>9</v>
      </c>
      <c r="H179" s="31">
        <f>WEEKDAY(Order[[#This Row],[OrderDate]])</f>
        <v>6</v>
      </c>
      <c r="I179" s="31" t="str">
        <f>TEXT(Order[[#This Row],[WeekNumber]],"dddd")</f>
        <v>Friday</v>
      </c>
      <c r="J179" s="14">
        <v>20201004</v>
      </c>
      <c r="K179" t="s">
        <v>484</v>
      </c>
      <c r="L179" s="4">
        <v>1151.9999980926514</v>
      </c>
      <c r="M179" s="4">
        <v>32</v>
      </c>
      <c r="N179" s="4">
        <v>28.799999952316284</v>
      </c>
      <c r="O179">
        <v>40</v>
      </c>
      <c r="P179" s="8">
        <v>0.10000000149011611</v>
      </c>
      <c r="Q179" t="s">
        <v>386</v>
      </c>
      <c r="R179">
        <v>14</v>
      </c>
      <c r="S179" s="4">
        <v>15.737004602670464</v>
      </c>
      <c r="T179" t="s">
        <v>151</v>
      </c>
      <c r="U179" t="s">
        <v>240</v>
      </c>
      <c r="V179" t="s">
        <v>325</v>
      </c>
      <c r="W179" t="s">
        <v>510</v>
      </c>
      <c r="X179" t="s">
        <v>353</v>
      </c>
      <c r="Y179" t="s">
        <v>511</v>
      </c>
    </row>
    <row r="180" spans="1:25" ht="15" customHeight="1" x14ac:dyDescent="0.3">
      <c r="A180">
        <v>10314</v>
      </c>
      <c r="B180" t="s">
        <v>62</v>
      </c>
      <c r="C180">
        <v>58</v>
      </c>
      <c r="D180">
        <v>1</v>
      </c>
      <c r="E180" s="3">
        <v>44099</v>
      </c>
      <c r="F180" s="31">
        <f>YEAR(Order[[#This Row],[OrderDate]])</f>
        <v>2020</v>
      </c>
      <c r="G180" s="31">
        <f>MONTH(Order[[#This Row],[OrderDate]])</f>
        <v>9</v>
      </c>
      <c r="H180" s="31">
        <f>WEEKDAY(Order[[#This Row],[OrderDate]])</f>
        <v>6</v>
      </c>
      <c r="I180" s="31" t="str">
        <f>TEXT(Order[[#This Row],[WeekNumber]],"dddd")</f>
        <v>Friday</v>
      </c>
      <c r="J180" s="14">
        <v>20201004</v>
      </c>
      <c r="K180" t="s">
        <v>484</v>
      </c>
      <c r="L180" s="4">
        <v>357.74999940767884</v>
      </c>
      <c r="M180" s="4">
        <v>13.25</v>
      </c>
      <c r="N180" s="4">
        <v>11.924999980255961</v>
      </c>
      <c r="O180">
        <v>30</v>
      </c>
      <c r="P180" s="8">
        <v>0.10000000149011611</v>
      </c>
      <c r="Q180" t="s">
        <v>412</v>
      </c>
      <c r="R180">
        <v>27</v>
      </c>
      <c r="S180" s="4">
        <v>5.9992715692376155</v>
      </c>
      <c r="T180" t="s">
        <v>151</v>
      </c>
      <c r="U180" t="s">
        <v>240</v>
      </c>
      <c r="V180" t="s">
        <v>325</v>
      </c>
      <c r="W180" t="s">
        <v>510</v>
      </c>
      <c r="X180" t="s">
        <v>353</v>
      </c>
      <c r="Y180" t="s">
        <v>514</v>
      </c>
    </row>
    <row r="181" spans="1:25" ht="15" customHeight="1" x14ac:dyDescent="0.3">
      <c r="A181">
        <v>10314</v>
      </c>
      <c r="B181" t="s">
        <v>62</v>
      </c>
      <c r="C181">
        <v>62</v>
      </c>
      <c r="D181">
        <v>1</v>
      </c>
      <c r="E181" s="3">
        <v>44099</v>
      </c>
      <c r="F181" s="31">
        <f>YEAR(Order[[#This Row],[OrderDate]])</f>
        <v>2020</v>
      </c>
      <c r="G181" s="31">
        <f>MONTH(Order[[#This Row],[OrderDate]])</f>
        <v>9</v>
      </c>
      <c r="H181" s="31">
        <f>WEEKDAY(Order[[#This Row],[OrderDate]])</f>
        <v>6</v>
      </c>
      <c r="I181" s="31" t="str">
        <f>TEXT(Order[[#This Row],[WeekNumber]],"dddd")</f>
        <v>Friday</v>
      </c>
      <c r="J181" s="14">
        <v>20201003</v>
      </c>
      <c r="K181" t="s">
        <v>484</v>
      </c>
      <c r="L181" s="4">
        <v>1109.2499981634319</v>
      </c>
      <c r="M181" s="4">
        <v>49.3</v>
      </c>
      <c r="N181" s="4">
        <v>44.369999926537275</v>
      </c>
      <c r="O181">
        <v>25</v>
      </c>
      <c r="P181" s="8">
        <v>0.10000000149011611</v>
      </c>
      <c r="Q181" t="s">
        <v>416</v>
      </c>
      <c r="R181">
        <v>29</v>
      </c>
      <c r="S181" s="4">
        <v>34.868075459270003</v>
      </c>
      <c r="T181" t="s">
        <v>151</v>
      </c>
      <c r="U181" t="s">
        <v>240</v>
      </c>
      <c r="V181" t="s">
        <v>325</v>
      </c>
      <c r="W181" t="s">
        <v>510</v>
      </c>
      <c r="X181" t="s">
        <v>353</v>
      </c>
      <c r="Y181" t="s">
        <v>516</v>
      </c>
    </row>
    <row r="182" spans="1:25" ht="15" customHeight="1" x14ac:dyDescent="0.3">
      <c r="A182">
        <v>10315</v>
      </c>
      <c r="B182" t="s">
        <v>36</v>
      </c>
      <c r="C182">
        <v>34</v>
      </c>
      <c r="D182">
        <v>4</v>
      </c>
      <c r="E182" s="3">
        <v>44100</v>
      </c>
      <c r="F182" s="31">
        <f>YEAR(Order[[#This Row],[OrderDate]])</f>
        <v>2020</v>
      </c>
      <c r="G182" s="31">
        <f>MONTH(Order[[#This Row],[OrderDate]])</f>
        <v>9</v>
      </c>
      <c r="H182" s="31">
        <f>WEEKDAY(Order[[#This Row],[OrderDate]])</f>
        <v>7</v>
      </c>
      <c r="I182" s="31" t="str">
        <f>TEXT(Order[[#This Row],[WeekNumber]],"dddd")</f>
        <v>Saturday</v>
      </c>
      <c r="J182" s="14">
        <v>20201003</v>
      </c>
      <c r="K182" t="s">
        <v>484</v>
      </c>
      <c r="L182" s="4">
        <v>196</v>
      </c>
      <c r="M182" s="4">
        <v>14</v>
      </c>
      <c r="N182" s="4">
        <v>14</v>
      </c>
      <c r="O182">
        <v>14</v>
      </c>
      <c r="P182" s="8">
        <v>0</v>
      </c>
      <c r="Q182" t="s">
        <v>388</v>
      </c>
      <c r="R182">
        <v>16</v>
      </c>
      <c r="S182" s="4">
        <v>9.0738672986425506</v>
      </c>
      <c r="T182" t="s">
        <v>125</v>
      </c>
      <c r="U182" t="s">
        <v>214</v>
      </c>
      <c r="V182" t="s">
        <v>301</v>
      </c>
      <c r="W182" t="s">
        <v>509</v>
      </c>
      <c r="X182" t="s">
        <v>351</v>
      </c>
      <c r="Y182" t="s">
        <v>517</v>
      </c>
    </row>
    <row r="183" spans="1:25" ht="15" customHeight="1" x14ac:dyDescent="0.3">
      <c r="A183">
        <v>10315</v>
      </c>
      <c r="B183" t="s">
        <v>36</v>
      </c>
      <c r="C183">
        <v>70</v>
      </c>
      <c r="D183">
        <v>4</v>
      </c>
      <c r="E183" s="3">
        <v>44100</v>
      </c>
      <c r="F183" s="31">
        <f>YEAR(Order[[#This Row],[OrderDate]])</f>
        <v>2020</v>
      </c>
      <c r="G183" s="31">
        <f>MONTH(Order[[#This Row],[OrderDate]])</f>
        <v>9</v>
      </c>
      <c r="H183" s="31">
        <f>WEEKDAY(Order[[#This Row],[OrderDate]])</f>
        <v>7</v>
      </c>
      <c r="I183" s="31" t="str">
        <f>TEXT(Order[[#This Row],[WeekNumber]],"dddd")</f>
        <v>Saturday</v>
      </c>
      <c r="J183" s="14">
        <v>20201008</v>
      </c>
      <c r="K183" t="s">
        <v>484</v>
      </c>
      <c r="L183" s="4">
        <v>450</v>
      </c>
      <c r="M183" s="4">
        <v>15</v>
      </c>
      <c r="N183" s="4">
        <v>15</v>
      </c>
      <c r="O183">
        <v>30</v>
      </c>
      <c r="P183" s="8">
        <v>0</v>
      </c>
      <c r="Q183" t="s">
        <v>424</v>
      </c>
      <c r="R183">
        <v>7</v>
      </c>
      <c r="S183" s="4">
        <v>4.3219663299234155</v>
      </c>
      <c r="T183" t="s">
        <v>125</v>
      </c>
      <c r="U183" t="s">
        <v>214</v>
      </c>
      <c r="V183" t="s">
        <v>301</v>
      </c>
      <c r="W183" t="s">
        <v>509</v>
      </c>
      <c r="X183" t="s">
        <v>351</v>
      </c>
      <c r="Y183" t="s">
        <v>517</v>
      </c>
    </row>
    <row r="184" spans="1:25" ht="15" customHeight="1" x14ac:dyDescent="0.3">
      <c r="A184">
        <v>10316</v>
      </c>
      <c r="B184" t="s">
        <v>62</v>
      </c>
      <c r="C184">
        <v>41</v>
      </c>
      <c r="D184">
        <v>1</v>
      </c>
      <c r="E184" s="3">
        <v>44101</v>
      </c>
      <c r="F184" s="31">
        <f>YEAR(Order[[#This Row],[OrderDate]])</f>
        <v>2020</v>
      </c>
      <c r="G184" s="31">
        <f>MONTH(Order[[#This Row],[OrderDate]])</f>
        <v>9</v>
      </c>
      <c r="H184" s="31">
        <f>WEEKDAY(Order[[#This Row],[OrderDate]])</f>
        <v>1</v>
      </c>
      <c r="I184" s="31" t="str">
        <f>TEXT(Order[[#This Row],[WeekNumber]],"dddd")</f>
        <v>Sunday</v>
      </c>
      <c r="J184" s="14">
        <v>20201008</v>
      </c>
      <c r="K184" t="s">
        <v>485</v>
      </c>
      <c r="L184" s="4">
        <v>96.5</v>
      </c>
      <c r="M184" s="4">
        <v>9.65</v>
      </c>
      <c r="N184" s="4">
        <v>9.65</v>
      </c>
      <c r="O184">
        <v>10</v>
      </c>
      <c r="P184" s="8">
        <v>0</v>
      </c>
      <c r="Q184" t="s">
        <v>395</v>
      </c>
      <c r="R184">
        <v>19</v>
      </c>
      <c r="S184" s="4">
        <v>6.0463867884479576</v>
      </c>
      <c r="T184" t="s">
        <v>151</v>
      </c>
      <c r="U184" t="s">
        <v>240</v>
      </c>
      <c r="V184" t="s">
        <v>325</v>
      </c>
      <c r="W184" t="s">
        <v>510</v>
      </c>
      <c r="X184" t="s">
        <v>353</v>
      </c>
      <c r="Y184" t="s">
        <v>514</v>
      </c>
    </row>
    <row r="185" spans="1:25" ht="15" customHeight="1" x14ac:dyDescent="0.3">
      <c r="A185">
        <v>10316</v>
      </c>
      <c r="B185" t="s">
        <v>62</v>
      </c>
      <c r="C185">
        <v>62</v>
      </c>
      <c r="D185">
        <v>1</v>
      </c>
      <c r="E185" s="3">
        <v>44101</v>
      </c>
      <c r="F185" s="31">
        <f>YEAR(Order[[#This Row],[OrderDate]])</f>
        <v>2020</v>
      </c>
      <c r="G185" s="31">
        <f>MONTH(Order[[#This Row],[OrderDate]])</f>
        <v>9</v>
      </c>
      <c r="H185" s="31">
        <f>WEEKDAY(Order[[#This Row],[OrderDate]])</f>
        <v>1</v>
      </c>
      <c r="I185" s="31" t="str">
        <f>TEXT(Order[[#This Row],[WeekNumber]],"dddd")</f>
        <v>Sunday</v>
      </c>
      <c r="J185" s="14">
        <v>20201010</v>
      </c>
      <c r="K185" t="s">
        <v>485</v>
      </c>
      <c r="L185" s="4">
        <v>3451</v>
      </c>
      <c r="M185" s="4">
        <v>49.3</v>
      </c>
      <c r="N185" s="4">
        <v>49.3</v>
      </c>
      <c r="O185">
        <v>70</v>
      </c>
      <c r="P185" s="8">
        <v>0</v>
      </c>
      <c r="Q185" t="s">
        <v>416</v>
      </c>
      <c r="R185">
        <v>29</v>
      </c>
      <c r="S185" s="4">
        <v>34.868075459270003</v>
      </c>
      <c r="T185" t="s">
        <v>151</v>
      </c>
      <c r="U185" t="s">
        <v>240</v>
      </c>
      <c r="V185" t="s">
        <v>325</v>
      </c>
      <c r="W185" t="s">
        <v>510</v>
      </c>
      <c r="X185" t="s">
        <v>353</v>
      </c>
      <c r="Y185" t="s">
        <v>516</v>
      </c>
    </row>
    <row r="186" spans="1:25" x14ac:dyDescent="0.3">
      <c r="A186">
        <v>10317</v>
      </c>
      <c r="B186" t="s">
        <v>46</v>
      </c>
      <c r="C186">
        <v>1</v>
      </c>
      <c r="D186">
        <v>6</v>
      </c>
      <c r="E186" s="3">
        <v>44104</v>
      </c>
      <c r="F186" s="31">
        <f>YEAR(Order[[#This Row],[OrderDate]])</f>
        <v>2020</v>
      </c>
      <c r="G186" s="31">
        <f>MONTH(Order[[#This Row],[OrderDate]])</f>
        <v>9</v>
      </c>
      <c r="H186" s="31">
        <f>WEEKDAY(Order[[#This Row],[OrderDate]])</f>
        <v>4</v>
      </c>
      <c r="I186" s="31" t="str">
        <f>TEXT(Order[[#This Row],[WeekNumber]],"dddd")</f>
        <v>Wednesday</v>
      </c>
      <c r="J186" s="14">
        <v>20201004</v>
      </c>
      <c r="K186" t="s">
        <v>486</v>
      </c>
      <c r="L186" s="4">
        <v>360</v>
      </c>
      <c r="M186" s="4">
        <v>18</v>
      </c>
      <c r="N186" s="4">
        <v>18</v>
      </c>
      <c r="O186">
        <v>20</v>
      </c>
      <c r="P186" s="8">
        <v>0</v>
      </c>
      <c r="Q186" t="s">
        <v>355</v>
      </c>
      <c r="R186">
        <v>1</v>
      </c>
      <c r="S186" s="4">
        <v>9.9412796083453241</v>
      </c>
      <c r="T186" t="s">
        <v>135</v>
      </c>
      <c r="U186" t="s">
        <v>224</v>
      </c>
      <c r="V186" t="s">
        <v>311</v>
      </c>
      <c r="W186" t="s">
        <v>510</v>
      </c>
      <c r="X186" t="s">
        <v>353</v>
      </c>
      <c r="Y186" t="s">
        <v>517</v>
      </c>
    </row>
    <row r="187" spans="1:25" ht="15" customHeight="1" x14ac:dyDescent="0.3">
      <c r="A187">
        <v>10318</v>
      </c>
      <c r="B187" t="s">
        <v>36</v>
      </c>
      <c r="C187">
        <v>41</v>
      </c>
      <c r="D187">
        <v>8</v>
      </c>
      <c r="E187" s="3">
        <v>44105</v>
      </c>
      <c r="F187" s="31">
        <f>YEAR(Order[[#This Row],[OrderDate]])</f>
        <v>2020</v>
      </c>
      <c r="G187" s="31">
        <f>MONTH(Order[[#This Row],[OrderDate]])</f>
        <v>10</v>
      </c>
      <c r="H187" s="31">
        <f>WEEKDAY(Order[[#This Row],[OrderDate]])</f>
        <v>5</v>
      </c>
      <c r="I187" s="31" t="str">
        <f>TEXT(Order[[#This Row],[WeekNumber]],"dddd")</f>
        <v>Thursday</v>
      </c>
      <c r="J187" s="14">
        <v>20201004</v>
      </c>
      <c r="K187" t="s">
        <v>484</v>
      </c>
      <c r="L187" s="4">
        <v>193</v>
      </c>
      <c r="M187" s="4">
        <v>9.65</v>
      </c>
      <c r="N187" s="4">
        <v>9.65</v>
      </c>
      <c r="O187">
        <v>20</v>
      </c>
      <c r="P187" s="8">
        <v>0</v>
      </c>
      <c r="Q187" t="s">
        <v>395</v>
      </c>
      <c r="R187">
        <v>19</v>
      </c>
      <c r="S187" s="4">
        <v>6.0463867884479576</v>
      </c>
      <c r="T187" t="s">
        <v>125</v>
      </c>
      <c r="U187" t="s">
        <v>214</v>
      </c>
      <c r="V187" t="s">
        <v>301</v>
      </c>
      <c r="W187" t="s">
        <v>509</v>
      </c>
      <c r="X187" t="s">
        <v>351</v>
      </c>
      <c r="Y187" t="s">
        <v>514</v>
      </c>
    </row>
    <row r="188" spans="1:25" ht="15" customHeight="1" x14ac:dyDescent="0.3">
      <c r="A188">
        <v>10318</v>
      </c>
      <c r="B188" t="s">
        <v>36</v>
      </c>
      <c r="C188">
        <v>76</v>
      </c>
      <c r="D188">
        <v>8</v>
      </c>
      <c r="E188" s="3">
        <v>44105</v>
      </c>
      <c r="F188" s="31">
        <f>YEAR(Order[[#This Row],[OrderDate]])</f>
        <v>2020</v>
      </c>
      <c r="G188" s="31">
        <f>MONTH(Order[[#This Row],[OrderDate]])</f>
        <v>10</v>
      </c>
      <c r="H188" s="31">
        <f>WEEKDAY(Order[[#This Row],[OrderDate]])</f>
        <v>5</v>
      </c>
      <c r="I188" s="31" t="str">
        <f>TEXT(Order[[#This Row],[WeekNumber]],"dddd")</f>
        <v>Thursday</v>
      </c>
      <c r="J188" s="14">
        <v>20201011</v>
      </c>
      <c r="K188" t="s">
        <v>484</v>
      </c>
      <c r="L188" s="4">
        <v>108</v>
      </c>
      <c r="M188" s="4">
        <v>18</v>
      </c>
      <c r="N188" s="4">
        <v>18</v>
      </c>
      <c r="O188">
        <v>6</v>
      </c>
      <c r="P188" s="8">
        <v>0</v>
      </c>
      <c r="Q188" t="s">
        <v>430</v>
      </c>
      <c r="R188">
        <v>23</v>
      </c>
      <c r="S188" s="4">
        <v>11.35067307451974</v>
      </c>
      <c r="T188" t="s">
        <v>125</v>
      </c>
      <c r="U188" t="s">
        <v>214</v>
      </c>
      <c r="V188" t="s">
        <v>301</v>
      </c>
      <c r="W188" t="s">
        <v>509</v>
      </c>
      <c r="X188" t="s">
        <v>351</v>
      </c>
      <c r="Y188" t="s">
        <v>517</v>
      </c>
    </row>
    <row r="189" spans="1:25" x14ac:dyDescent="0.3">
      <c r="A189">
        <v>10319</v>
      </c>
      <c r="B189" t="s">
        <v>77</v>
      </c>
      <c r="C189">
        <v>17</v>
      </c>
      <c r="D189">
        <v>7</v>
      </c>
      <c r="E189" s="3">
        <v>44106</v>
      </c>
      <c r="F189" s="31">
        <f>YEAR(Order[[#This Row],[OrderDate]])</f>
        <v>2020</v>
      </c>
      <c r="G189" s="31">
        <f>MONTH(Order[[#This Row],[OrderDate]])</f>
        <v>10</v>
      </c>
      <c r="H189" s="31">
        <f>WEEKDAY(Order[[#This Row],[OrderDate]])</f>
        <v>6</v>
      </c>
      <c r="I189" s="31" t="str">
        <f>TEXT(Order[[#This Row],[WeekNumber]],"dddd")</f>
        <v>Friday</v>
      </c>
      <c r="J189" s="14">
        <v>20201011</v>
      </c>
      <c r="K189" t="s">
        <v>485</v>
      </c>
      <c r="L189" s="4">
        <v>312</v>
      </c>
      <c r="M189" s="4">
        <v>39</v>
      </c>
      <c r="N189" s="4">
        <v>39</v>
      </c>
      <c r="O189">
        <v>8</v>
      </c>
      <c r="P189" s="8">
        <v>0</v>
      </c>
      <c r="Q189" t="s">
        <v>371</v>
      </c>
      <c r="R189">
        <v>7</v>
      </c>
      <c r="S189" s="4">
        <v>24.774912809223483</v>
      </c>
      <c r="T189" t="s">
        <v>166</v>
      </c>
      <c r="U189" t="s">
        <v>255</v>
      </c>
      <c r="V189" t="s">
        <v>319</v>
      </c>
      <c r="W189" t="s">
        <v>510</v>
      </c>
      <c r="X189" t="s">
        <v>525</v>
      </c>
      <c r="Y189" t="s">
        <v>518</v>
      </c>
    </row>
    <row r="190" spans="1:25" x14ac:dyDescent="0.3">
      <c r="A190">
        <v>10319</v>
      </c>
      <c r="B190" t="s">
        <v>77</v>
      </c>
      <c r="C190">
        <v>28</v>
      </c>
      <c r="D190">
        <v>7</v>
      </c>
      <c r="E190" s="3">
        <v>44106</v>
      </c>
      <c r="F190" s="31">
        <f>YEAR(Order[[#This Row],[OrderDate]])</f>
        <v>2020</v>
      </c>
      <c r="G190" s="31">
        <f>MONTH(Order[[#This Row],[OrderDate]])</f>
        <v>10</v>
      </c>
      <c r="H190" s="31">
        <f>WEEKDAY(Order[[#This Row],[OrderDate]])</f>
        <v>6</v>
      </c>
      <c r="I190" s="31" t="str">
        <f>TEXT(Order[[#This Row],[WeekNumber]],"dddd")</f>
        <v>Friday</v>
      </c>
      <c r="J190" s="14">
        <v>20201011</v>
      </c>
      <c r="K190" t="s">
        <v>485</v>
      </c>
      <c r="L190" s="4">
        <v>638.4</v>
      </c>
      <c r="M190" s="4">
        <v>45.6</v>
      </c>
      <c r="N190" s="4">
        <v>45.6</v>
      </c>
      <c r="O190">
        <v>14</v>
      </c>
      <c r="P190" s="8">
        <v>0</v>
      </c>
      <c r="Q190" t="s">
        <v>382</v>
      </c>
      <c r="R190">
        <v>12</v>
      </c>
      <c r="S190" s="4">
        <v>23.763027335506571</v>
      </c>
      <c r="T190" t="s">
        <v>166</v>
      </c>
      <c r="U190" t="s">
        <v>255</v>
      </c>
      <c r="V190" t="s">
        <v>319</v>
      </c>
      <c r="W190" t="s">
        <v>510</v>
      </c>
      <c r="X190" t="s">
        <v>525</v>
      </c>
      <c r="Y190" t="s">
        <v>513</v>
      </c>
    </row>
    <row r="191" spans="1:25" x14ac:dyDescent="0.3">
      <c r="A191">
        <v>10319</v>
      </c>
      <c r="B191" t="s">
        <v>77</v>
      </c>
      <c r="C191">
        <v>76</v>
      </c>
      <c r="D191">
        <v>7</v>
      </c>
      <c r="E191" s="3">
        <v>44106</v>
      </c>
      <c r="F191" s="31">
        <f>YEAR(Order[[#This Row],[OrderDate]])</f>
        <v>2020</v>
      </c>
      <c r="G191" s="31">
        <f>MONTH(Order[[#This Row],[OrderDate]])</f>
        <v>10</v>
      </c>
      <c r="H191" s="31">
        <f>WEEKDAY(Order[[#This Row],[OrderDate]])</f>
        <v>6</v>
      </c>
      <c r="I191" s="31" t="str">
        <f>TEXT(Order[[#This Row],[WeekNumber]],"dddd")</f>
        <v>Friday</v>
      </c>
      <c r="J191" s="14">
        <v>20201018</v>
      </c>
      <c r="K191" t="s">
        <v>485</v>
      </c>
      <c r="L191" s="4">
        <v>540</v>
      </c>
      <c r="M191" s="4">
        <v>18</v>
      </c>
      <c r="N191" s="4">
        <v>18</v>
      </c>
      <c r="O191">
        <v>30</v>
      </c>
      <c r="P191" s="8">
        <v>0</v>
      </c>
      <c r="Q191" t="s">
        <v>430</v>
      </c>
      <c r="R191">
        <v>23</v>
      </c>
      <c r="S191" s="4">
        <v>11.35067307451974</v>
      </c>
      <c r="T191" t="s">
        <v>166</v>
      </c>
      <c r="U191" t="s">
        <v>255</v>
      </c>
      <c r="V191" t="s">
        <v>319</v>
      </c>
      <c r="W191" t="s">
        <v>510</v>
      </c>
      <c r="X191" t="s">
        <v>525</v>
      </c>
      <c r="Y191" t="s">
        <v>517</v>
      </c>
    </row>
    <row r="192" spans="1:25" ht="15" customHeight="1" x14ac:dyDescent="0.3">
      <c r="A192">
        <v>10320</v>
      </c>
      <c r="B192" t="s">
        <v>84</v>
      </c>
      <c r="C192">
        <v>71</v>
      </c>
      <c r="D192">
        <v>5</v>
      </c>
      <c r="E192" s="3">
        <v>44107</v>
      </c>
      <c r="F192" s="31">
        <f>YEAR(Order[[#This Row],[OrderDate]])</f>
        <v>2020</v>
      </c>
      <c r="G192" s="31">
        <f>MONTH(Order[[#This Row],[OrderDate]])</f>
        <v>10</v>
      </c>
      <c r="H192" s="31">
        <f>WEEKDAY(Order[[#This Row],[OrderDate]])</f>
        <v>7</v>
      </c>
      <c r="I192" s="31" t="str">
        <f>TEXT(Order[[#This Row],[WeekNumber]],"dddd")</f>
        <v>Saturday</v>
      </c>
      <c r="J192" s="14">
        <v>20201011</v>
      </c>
      <c r="K192" t="s">
        <v>485</v>
      </c>
      <c r="L192" s="4">
        <v>645</v>
      </c>
      <c r="M192" s="4">
        <v>21.5</v>
      </c>
      <c r="N192" s="4">
        <v>21.5</v>
      </c>
      <c r="O192">
        <v>30</v>
      </c>
      <c r="P192" s="8">
        <v>0</v>
      </c>
      <c r="Q192" t="s">
        <v>425</v>
      </c>
      <c r="R192">
        <v>15</v>
      </c>
      <c r="S192" s="4">
        <v>15.813450604529082</v>
      </c>
      <c r="T192" t="s">
        <v>173</v>
      </c>
      <c r="U192" t="s">
        <v>262</v>
      </c>
      <c r="V192" t="s">
        <v>346</v>
      </c>
      <c r="W192" t="s">
        <v>509</v>
      </c>
      <c r="X192" t="s">
        <v>527</v>
      </c>
      <c r="Y192" t="s">
        <v>511</v>
      </c>
    </row>
    <row r="193" spans="1:25" ht="15" customHeight="1" x14ac:dyDescent="0.3">
      <c r="A193">
        <v>10321</v>
      </c>
      <c r="B193" t="s">
        <v>36</v>
      </c>
      <c r="C193">
        <v>35</v>
      </c>
      <c r="D193">
        <v>3</v>
      </c>
      <c r="E193" s="3">
        <v>44107</v>
      </c>
      <c r="F193" s="31">
        <f>YEAR(Order[[#This Row],[OrderDate]])</f>
        <v>2020</v>
      </c>
      <c r="G193" s="31">
        <f>MONTH(Order[[#This Row],[OrderDate]])</f>
        <v>10</v>
      </c>
      <c r="H193" s="31">
        <f>WEEKDAY(Order[[#This Row],[OrderDate]])</f>
        <v>7</v>
      </c>
      <c r="I193" s="31" t="str">
        <f>TEXT(Order[[#This Row],[WeekNumber]],"dddd")</f>
        <v>Saturday</v>
      </c>
      <c r="J193" s="14">
        <v>20201023</v>
      </c>
      <c r="K193" t="s">
        <v>484</v>
      </c>
      <c r="L193" s="4">
        <v>180</v>
      </c>
      <c r="M193" s="4">
        <v>18</v>
      </c>
      <c r="N193" s="4">
        <v>18</v>
      </c>
      <c r="O193">
        <v>10</v>
      </c>
      <c r="P193" s="8">
        <v>0</v>
      </c>
      <c r="Q193" t="s">
        <v>389</v>
      </c>
      <c r="R193">
        <v>16</v>
      </c>
      <c r="S193" s="4">
        <v>11.144616765926688</v>
      </c>
      <c r="T193" t="s">
        <v>125</v>
      </c>
      <c r="U193" t="s">
        <v>214</v>
      </c>
      <c r="V193" t="s">
        <v>301</v>
      </c>
      <c r="W193" t="s">
        <v>509</v>
      </c>
      <c r="X193" t="s">
        <v>351</v>
      </c>
      <c r="Y193" t="s">
        <v>517</v>
      </c>
    </row>
    <row r="194" spans="1:25" x14ac:dyDescent="0.3">
      <c r="A194">
        <v>10322</v>
      </c>
      <c r="B194" t="s">
        <v>55</v>
      </c>
      <c r="C194">
        <v>52</v>
      </c>
      <c r="D194">
        <v>7</v>
      </c>
      <c r="E194" s="3">
        <v>44108</v>
      </c>
      <c r="F194" s="31">
        <f>YEAR(Order[[#This Row],[OrderDate]])</f>
        <v>2020</v>
      </c>
      <c r="G194" s="31">
        <f>MONTH(Order[[#This Row],[OrderDate]])</f>
        <v>10</v>
      </c>
      <c r="H194" s="31">
        <f>WEEKDAY(Order[[#This Row],[OrderDate]])</f>
        <v>1</v>
      </c>
      <c r="I194" s="31" t="str">
        <f>TEXT(Order[[#This Row],[WeekNumber]],"dddd")</f>
        <v>Sunday</v>
      </c>
      <c r="J194" s="14">
        <v>20201014</v>
      </c>
      <c r="K194" t="s">
        <v>485</v>
      </c>
      <c r="L194" s="4">
        <v>140</v>
      </c>
      <c r="M194" s="4">
        <v>7</v>
      </c>
      <c r="N194" s="4">
        <v>7</v>
      </c>
      <c r="O194">
        <v>20</v>
      </c>
      <c r="P194" s="8">
        <v>0</v>
      </c>
      <c r="Q194" t="s">
        <v>406</v>
      </c>
      <c r="R194">
        <v>24</v>
      </c>
      <c r="S194" s="4">
        <v>2.7531089859539</v>
      </c>
      <c r="T194" t="s">
        <v>144</v>
      </c>
      <c r="U194" t="s">
        <v>233</v>
      </c>
      <c r="V194" t="s">
        <v>319</v>
      </c>
      <c r="W194" t="s">
        <v>510</v>
      </c>
      <c r="X194" t="s">
        <v>525</v>
      </c>
      <c r="Y194" t="s">
        <v>512</v>
      </c>
    </row>
    <row r="195" spans="1:25" ht="15" customHeight="1" x14ac:dyDescent="0.3">
      <c r="A195">
        <v>10323</v>
      </c>
      <c r="B195" t="s">
        <v>37</v>
      </c>
      <c r="C195">
        <v>15</v>
      </c>
      <c r="D195">
        <v>4</v>
      </c>
      <c r="E195" s="3">
        <v>44111</v>
      </c>
      <c r="F195" s="31">
        <f>YEAR(Order[[#This Row],[OrderDate]])</f>
        <v>2020</v>
      </c>
      <c r="G195" s="31">
        <f>MONTH(Order[[#This Row],[OrderDate]])</f>
        <v>10</v>
      </c>
      <c r="H195" s="31">
        <f>WEEKDAY(Order[[#This Row],[OrderDate]])</f>
        <v>4</v>
      </c>
      <c r="I195" s="31" t="str">
        <f>TEXT(Order[[#This Row],[WeekNumber]],"dddd")</f>
        <v>Wednesday</v>
      </c>
      <c r="J195" s="14">
        <v>20201014</v>
      </c>
      <c r="K195" t="s">
        <v>486</v>
      </c>
      <c r="L195" s="4">
        <v>77.5</v>
      </c>
      <c r="M195" s="4">
        <v>15.5</v>
      </c>
      <c r="N195" s="4">
        <v>15.5</v>
      </c>
      <c r="O195">
        <v>5</v>
      </c>
      <c r="P195" s="8">
        <v>0</v>
      </c>
      <c r="Q195" t="s">
        <v>369</v>
      </c>
      <c r="R195">
        <v>6</v>
      </c>
      <c r="S195" s="4">
        <v>12.475763823869734</v>
      </c>
      <c r="T195" t="s">
        <v>126</v>
      </c>
      <c r="U195" t="s">
        <v>215</v>
      </c>
      <c r="V195" t="s">
        <v>302</v>
      </c>
      <c r="W195" t="s">
        <v>509</v>
      </c>
      <c r="X195" t="s">
        <v>520</v>
      </c>
      <c r="Y195" t="s">
        <v>515</v>
      </c>
    </row>
    <row r="196" spans="1:25" ht="15" customHeight="1" x14ac:dyDescent="0.3">
      <c r="A196">
        <v>10323</v>
      </c>
      <c r="B196" t="s">
        <v>37</v>
      </c>
      <c r="C196">
        <v>25</v>
      </c>
      <c r="D196">
        <v>4</v>
      </c>
      <c r="E196" s="3">
        <v>44111</v>
      </c>
      <c r="F196" s="31">
        <f>YEAR(Order[[#This Row],[OrderDate]])</f>
        <v>2020</v>
      </c>
      <c r="G196" s="31">
        <f>MONTH(Order[[#This Row],[OrderDate]])</f>
        <v>10</v>
      </c>
      <c r="H196" s="31">
        <f>WEEKDAY(Order[[#This Row],[OrderDate]])</f>
        <v>4</v>
      </c>
      <c r="I196" s="31" t="str">
        <f>TEXT(Order[[#This Row],[WeekNumber]],"dddd")</f>
        <v>Wednesday</v>
      </c>
      <c r="J196" s="14">
        <v>20201014</v>
      </c>
      <c r="K196" t="s">
        <v>486</v>
      </c>
      <c r="L196" s="4">
        <v>56</v>
      </c>
      <c r="M196" s="4">
        <v>14</v>
      </c>
      <c r="N196" s="4">
        <v>14</v>
      </c>
      <c r="O196">
        <v>4</v>
      </c>
      <c r="P196" s="8">
        <v>0</v>
      </c>
      <c r="Q196" t="s">
        <v>379</v>
      </c>
      <c r="R196">
        <v>11</v>
      </c>
      <c r="S196" s="4">
        <v>5.7552439408246228</v>
      </c>
      <c r="T196" t="s">
        <v>126</v>
      </c>
      <c r="U196" t="s">
        <v>215</v>
      </c>
      <c r="V196" t="s">
        <v>302</v>
      </c>
      <c r="W196" t="s">
        <v>509</v>
      </c>
      <c r="X196" t="s">
        <v>520</v>
      </c>
      <c r="Y196" t="s">
        <v>516</v>
      </c>
    </row>
    <row r="197" spans="1:25" ht="15" customHeight="1" x14ac:dyDescent="0.3">
      <c r="A197">
        <v>10323</v>
      </c>
      <c r="B197" t="s">
        <v>37</v>
      </c>
      <c r="C197">
        <v>39</v>
      </c>
      <c r="D197">
        <v>4</v>
      </c>
      <c r="E197" s="3">
        <v>44111</v>
      </c>
      <c r="F197" s="31">
        <f>YEAR(Order[[#This Row],[OrderDate]])</f>
        <v>2020</v>
      </c>
      <c r="G197" s="31">
        <f>MONTH(Order[[#This Row],[OrderDate]])</f>
        <v>10</v>
      </c>
      <c r="H197" s="31">
        <f>WEEKDAY(Order[[#This Row],[OrderDate]])</f>
        <v>4</v>
      </c>
      <c r="I197" s="31" t="str">
        <f>TEXT(Order[[#This Row],[WeekNumber]],"dddd")</f>
        <v>Wednesday</v>
      </c>
      <c r="J197" s="14">
        <v>20201010</v>
      </c>
      <c r="K197" t="s">
        <v>486</v>
      </c>
      <c r="L197" s="4">
        <v>72</v>
      </c>
      <c r="M197" s="4">
        <v>18</v>
      </c>
      <c r="N197" s="4">
        <v>18</v>
      </c>
      <c r="O197">
        <v>4</v>
      </c>
      <c r="P197" s="8">
        <v>0</v>
      </c>
      <c r="Q197" t="s">
        <v>393</v>
      </c>
      <c r="R197">
        <v>18</v>
      </c>
      <c r="S197" s="4">
        <v>13.522215154598831</v>
      </c>
      <c r="T197" t="s">
        <v>126</v>
      </c>
      <c r="U197" t="s">
        <v>215</v>
      </c>
      <c r="V197" t="s">
        <v>302</v>
      </c>
      <c r="W197" t="s">
        <v>509</v>
      </c>
      <c r="X197" t="s">
        <v>520</v>
      </c>
      <c r="Y197" t="s">
        <v>517</v>
      </c>
    </row>
    <row r="198" spans="1:25" ht="15" customHeight="1" x14ac:dyDescent="0.3">
      <c r="A198">
        <v>10324</v>
      </c>
      <c r="B198" t="s">
        <v>68</v>
      </c>
      <c r="C198">
        <v>16</v>
      </c>
      <c r="D198">
        <v>9</v>
      </c>
      <c r="E198" s="3">
        <v>44112</v>
      </c>
      <c r="F198" s="31">
        <f>YEAR(Order[[#This Row],[OrderDate]])</f>
        <v>2020</v>
      </c>
      <c r="G198" s="31">
        <f>MONTH(Order[[#This Row],[OrderDate]])</f>
        <v>10</v>
      </c>
      <c r="H198" s="31">
        <f>WEEKDAY(Order[[#This Row],[OrderDate]])</f>
        <v>5</v>
      </c>
      <c r="I198" s="31" t="str">
        <f>TEXT(Order[[#This Row],[WeekNumber]],"dddd")</f>
        <v>Thursday</v>
      </c>
      <c r="J198" s="14">
        <v>20201010</v>
      </c>
      <c r="K198" t="s">
        <v>486</v>
      </c>
      <c r="L198" s="4">
        <v>311.48249781578778</v>
      </c>
      <c r="M198" s="4">
        <v>17.45</v>
      </c>
      <c r="N198" s="4">
        <v>14.832499895989894</v>
      </c>
      <c r="O198">
        <v>21</v>
      </c>
      <c r="P198" s="8">
        <v>0.15000000596046451</v>
      </c>
      <c r="Q198" t="s">
        <v>370</v>
      </c>
      <c r="R198">
        <v>7</v>
      </c>
      <c r="S198" s="4">
        <v>12.75283918323947</v>
      </c>
      <c r="T198" t="s">
        <v>157</v>
      </c>
      <c r="U198" t="s">
        <v>246</v>
      </c>
      <c r="V198" t="s">
        <v>331</v>
      </c>
      <c r="W198" t="s">
        <v>510</v>
      </c>
      <c r="X198" t="s">
        <v>353</v>
      </c>
      <c r="Y198" t="s">
        <v>516</v>
      </c>
    </row>
    <row r="199" spans="1:25" ht="15" customHeight="1" x14ac:dyDescent="0.3">
      <c r="A199">
        <v>10324</v>
      </c>
      <c r="B199" t="s">
        <v>68</v>
      </c>
      <c r="C199">
        <v>35</v>
      </c>
      <c r="D199">
        <v>9</v>
      </c>
      <c r="E199" s="3">
        <v>44112</v>
      </c>
      <c r="F199" s="31">
        <f>YEAR(Order[[#This Row],[OrderDate]])</f>
        <v>2020</v>
      </c>
      <c r="G199" s="31">
        <f>MONTH(Order[[#This Row],[OrderDate]])</f>
        <v>10</v>
      </c>
      <c r="H199" s="31">
        <f>WEEKDAY(Order[[#This Row],[OrderDate]])</f>
        <v>5</v>
      </c>
      <c r="I199" s="31" t="str">
        <f>TEXT(Order[[#This Row],[WeekNumber]],"dddd")</f>
        <v>Thursday</v>
      </c>
      <c r="J199" s="14">
        <v>20201010</v>
      </c>
      <c r="K199" t="s">
        <v>486</v>
      </c>
      <c r="L199" s="4">
        <v>1070.9999924898148</v>
      </c>
      <c r="M199" s="4">
        <v>18</v>
      </c>
      <c r="N199" s="4">
        <v>15.299999892711639</v>
      </c>
      <c r="O199">
        <v>70</v>
      </c>
      <c r="P199" s="8">
        <v>0.15000000596046451</v>
      </c>
      <c r="Q199" t="s">
        <v>389</v>
      </c>
      <c r="R199">
        <v>16</v>
      </c>
      <c r="S199" s="4">
        <v>11.144616765926688</v>
      </c>
      <c r="T199" t="s">
        <v>157</v>
      </c>
      <c r="U199" t="s">
        <v>246</v>
      </c>
      <c r="V199" t="s">
        <v>331</v>
      </c>
      <c r="W199" t="s">
        <v>510</v>
      </c>
      <c r="X199" t="s">
        <v>353</v>
      </c>
      <c r="Y199" t="s">
        <v>517</v>
      </c>
    </row>
    <row r="200" spans="1:25" ht="15" customHeight="1" x14ac:dyDescent="0.3">
      <c r="A200">
        <v>10324</v>
      </c>
      <c r="B200" t="s">
        <v>68</v>
      </c>
      <c r="C200">
        <v>46</v>
      </c>
      <c r="D200">
        <v>9</v>
      </c>
      <c r="E200" s="3">
        <v>44112</v>
      </c>
      <c r="F200" s="31">
        <f>YEAR(Order[[#This Row],[OrderDate]])</f>
        <v>2020</v>
      </c>
      <c r="G200" s="31">
        <f>MONTH(Order[[#This Row],[OrderDate]])</f>
        <v>10</v>
      </c>
      <c r="H200" s="31">
        <f>WEEKDAY(Order[[#This Row],[OrderDate]])</f>
        <v>5</v>
      </c>
      <c r="I200" s="31" t="str">
        <f>TEXT(Order[[#This Row],[WeekNumber]],"dddd")</f>
        <v>Thursday</v>
      </c>
      <c r="J200" s="14">
        <v>20201010</v>
      </c>
      <c r="K200" t="s">
        <v>486</v>
      </c>
      <c r="L200" s="4">
        <v>360</v>
      </c>
      <c r="M200" s="4">
        <v>12</v>
      </c>
      <c r="N200" s="4">
        <v>12</v>
      </c>
      <c r="O200">
        <v>30</v>
      </c>
      <c r="P200" s="8">
        <v>0</v>
      </c>
      <c r="Q200" t="s">
        <v>400</v>
      </c>
      <c r="R200">
        <v>21</v>
      </c>
      <c r="S200" s="4">
        <v>5.504627786254181</v>
      </c>
      <c r="T200" t="s">
        <v>157</v>
      </c>
      <c r="U200" t="s">
        <v>246</v>
      </c>
      <c r="V200" t="s">
        <v>331</v>
      </c>
      <c r="W200" t="s">
        <v>510</v>
      </c>
      <c r="X200" t="s">
        <v>353</v>
      </c>
      <c r="Y200" t="s">
        <v>514</v>
      </c>
    </row>
    <row r="201" spans="1:25" ht="15" customHeight="1" x14ac:dyDescent="0.3">
      <c r="A201">
        <v>10324</v>
      </c>
      <c r="B201" t="s">
        <v>68</v>
      </c>
      <c r="C201">
        <v>59</v>
      </c>
      <c r="D201">
        <v>9</v>
      </c>
      <c r="E201" s="3">
        <v>44112</v>
      </c>
      <c r="F201" s="31">
        <f>YEAR(Order[[#This Row],[OrderDate]])</f>
        <v>2020</v>
      </c>
      <c r="G201" s="31">
        <f>MONTH(Order[[#This Row],[OrderDate]])</f>
        <v>10</v>
      </c>
      <c r="H201" s="31">
        <f>WEEKDAY(Order[[#This Row],[OrderDate]])</f>
        <v>5</v>
      </c>
      <c r="I201" s="31" t="str">
        <f>TEXT(Order[[#This Row],[WeekNumber]],"dddd")</f>
        <v>Thursday</v>
      </c>
      <c r="J201" s="14">
        <v>20201010</v>
      </c>
      <c r="K201" t="s">
        <v>486</v>
      </c>
      <c r="L201" s="4">
        <v>1869.9999868869781</v>
      </c>
      <c r="M201" s="4">
        <v>55</v>
      </c>
      <c r="N201" s="4">
        <v>46.749999672174454</v>
      </c>
      <c r="O201">
        <v>40</v>
      </c>
      <c r="P201" s="8">
        <v>0.15000000596046451</v>
      </c>
      <c r="Q201" t="s">
        <v>413</v>
      </c>
      <c r="R201">
        <v>28</v>
      </c>
      <c r="S201" s="4">
        <v>29.299646906924384</v>
      </c>
      <c r="T201" t="s">
        <v>157</v>
      </c>
      <c r="U201" t="s">
        <v>246</v>
      </c>
      <c r="V201" t="s">
        <v>331</v>
      </c>
      <c r="W201" t="s">
        <v>510</v>
      </c>
      <c r="X201" t="s">
        <v>353</v>
      </c>
      <c r="Y201" t="s">
        <v>511</v>
      </c>
    </row>
    <row r="202" spans="1:25" ht="15" customHeight="1" x14ac:dyDescent="0.3">
      <c r="A202">
        <v>10324</v>
      </c>
      <c r="B202" t="s">
        <v>68</v>
      </c>
      <c r="C202">
        <v>63</v>
      </c>
      <c r="D202">
        <v>9</v>
      </c>
      <c r="E202" s="3">
        <v>44112</v>
      </c>
      <c r="F202" s="31">
        <f>YEAR(Order[[#This Row],[OrderDate]])</f>
        <v>2020</v>
      </c>
      <c r="G202" s="31">
        <f>MONTH(Order[[#This Row],[OrderDate]])</f>
        <v>10</v>
      </c>
      <c r="H202" s="31">
        <f>WEEKDAY(Order[[#This Row],[OrderDate]])</f>
        <v>5</v>
      </c>
      <c r="I202" s="31" t="str">
        <f>TEXT(Order[[#This Row],[WeekNumber]],"dddd")</f>
        <v>Thursday</v>
      </c>
      <c r="J202" s="14">
        <v>20201014</v>
      </c>
      <c r="K202" t="s">
        <v>486</v>
      </c>
      <c r="L202" s="4">
        <v>2985.1999790668488</v>
      </c>
      <c r="M202" s="4">
        <v>43.9</v>
      </c>
      <c r="N202" s="4">
        <v>37.314999738335608</v>
      </c>
      <c r="O202">
        <v>80</v>
      </c>
      <c r="P202" s="8">
        <v>0.15000000596046451</v>
      </c>
      <c r="Q202" t="s">
        <v>417</v>
      </c>
      <c r="R202">
        <v>7</v>
      </c>
      <c r="S202" s="4">
        <v>26.405205149492534</v>
      </c>
      <c r="T202" t="s">
        <v>157</v>
      </c>
      <c r="U202" t="s">
        <v>246</v>
      </c>
      <c r="V202" t="s">
        <v>331</v>
      </c>
      <c r="W202" t="s">
        <v>510</v>
      </c>
      <c r="X202" t="s">
        <v>353</v>
      </c>
      <c r="Y202" t="s">
        <v>515</v>
      </c>
    </row>
    <row r="203" spans="1:25" ht="15" customHeight="1" x14ac:dyDescent="0.3">
      <c r="A203">
        <v>10325</v>
      </c>
      <c r="B203" t="s">
        <v>37</v>
      </c>
      <c r="C203">
        <v>6</v>
      </c>
      <c r="D203">
        <v>1</v>
      </c>
      <c r="E203" s="3">
        <v>44113</v>
      </c>
      <c r="F203" s="31">
        <f>YEAR(Order[[#This Row],[OrderDate]])</f>
        <v>2020</v>
      </c>
      <c r="G203" s="31">
        <f>MONTH(Order[[#This Row],[OrderDate]])</f>
        <v>10</v>
      </c>
      <c r="H203" s="31">
        <f>WEEKDAY(Order[[#This Row],[OrderDate]])</f>
        <v>6</v>
      </c>
      <c r="I203" s="31" t="str">
        <f>TEXT(Order[[#This Row],[WeekNumber]],"dddd")</f>
        <v>Friday</v>
      </c>
      <c r="J203" s="14">
        <v>20201014</v>
      </c>
      <c r="K203" t="s">
        <v>485</v>
      </c>
      <c r="L203" s="4">
        <v>150</v>
      </c>
      <c r="M203" s="4">
        <v>25</v>
      </c>
      <c r="N203" s="4">
        <v>25</v>
      </c>
      <c r="O203">
        <v>6</v>
      </c>
      <c r="P203" s="8">
        <v>0</v>
      </c>
      <c r="Q203" t="s">
        <v>360</v>
      </c>
      <c r="R203">
        <v>3</v>
      </c>
      <c r="S203" s="4">
        <v>17.141683844381447</v>
      </c>
      <c r="T203" t="s">
        <v>126</v>
      </c>
      <c r="U203" t="s">
        <v>215</v>
      </c>
      <c r="V203" t="s">
        <v>302</v>
      </c>
      <c r="W203" t="s">
        <v>509</v>
      </c>
      <c r="X203" t="s">
        <v>520</v>
      </c>
      <c r="Y203" t="s">
        <v>515</v>
      </c>
    </row>
    <row r="204" spans="1:25" ht="15" customHeight="1" x14ac:dyDescent="0.3">
      <c r="A204">
        <v>10325</v>
      </c>
      <c r="B204" t="s">
        <v>37</v>
      </c>
      <c r="C204">
        <v>13</v>
      </c>
      <c r="D204">
        <v>1</v>
      </c>
      <c r="E204" s="3">
        <v>44113</v>
      </c>
      <c r="F204" s="31">
        <f>YEAR(Order[[#This Row],[OrderDate]])</f>
        <v>2020</v>
      </c>
      <c r="G204" s="31">
        <f>MONTH(Order[[#This Row],[OrderDate]])</f>
        <v>10</v>
      </c>
      <c r="H204" s="31">
        <f>WEEKDAY(Order[[#This Row],[OrderDate]])</f>
        <v>6</v>
      </c>
      <c r="I204" s="31" t="str">
        <f>TEXT(Order[[#This Row],[WeekNumber]],"dddd")</f>
        <v>Friday</v>
      </c>
      <c r="J204" s="14">
        <v>20201014</v>
      </c>
      <c r="K204" t="s">
        <v>485</v>
      </c>
      <c r="L204" s="4">
        <v>72</v>
      </c>
      <c r="M204" s="4">
        <v>6</v>
      </c>
      <c r="N204" s="4">
        <v>6</v>
      </c>
      <c r="O204">
        <v>12</v>
      </c>
      <c r="P204" s="8">
        <v>0</v>
      </c>
      <c r="Q204" t="s">
        <v>367</v>
      </c>
      <c r="R204">
        <v>6</v>
      </c>
      <c r="S204" s="4">
        <v>2.1837851755325639</v>
      </c>
      <c r="T204" t="s">
        <v>126</v>
      </c>
      <c r="U204" t="s">
        <v>215</v>
      </c>
      <c r="V204" t="s">
        <v>302</v>
      </c>
      <c r="W204" t="s">
        <v>509</v>
      </c>
      <c r="X204" t="s">
        <v>520</v>
      </c>
      <c r="Y204" t="s">
        <v>514</v>
      </c>
    </row>
    <row r="205" spans="1:25" ht="15" customHeight="1" x14ac:dyDescent="0.3">
      <c r="A205">
        <v>10325</v>
      </c>
      <c r="B205" t="s">
        <v>37</v>
      </c>
      <c r="C205">
        <v>14</v>
      </c>
      <c r="D205">
        <v>1</v>
      </c>
      <c r="E205" s="3">
        <v>44113</v>
      </c>
      <c r="F205" s="31">
        <f>YEAR(Order[[#This Row],[OrderDate]])</f>
        <v>2020</v>
      </c>
      <c r="G205" s="31">
        <f>MONTH(Order[[#This Row],[OrderDate]])</f>
        <v>10</v>
      </c>
      <c r="H205" s="31">
        <f>WEEKDAY(Order[[#This Row],[OrderDate]])</f>
        <v>6</v>
      </c>
      <c r="I205" s="31" t="str">
        <f>TEXT(Order[[#This Row],[WeekNumber]],"dddd")</f>
        <v>Friday</v>
      </c>
      <c r="J205" s="14">
        <v>20201014</v>
      </c>
      <c r="K205" t="s">
        <v>485</v>
      </c>
      <c r="L205" s="4">
        <v>209.25</v>
      </c>
      <c r="M205" s="4">
        <v>23.25</v>
      </c>
      <c r="N205" s="4">
        <v>23.25</v>
      </c>
      <c r="O205">
        <v>9</v>
      </c>
      <c r="P205" s="8">
        <v>0</v>
      </c>
      <c r="Q205" t="s">
        <v>368</v>
      </c>
      <c r="R205">
        <v>6</v>
      </c>
      <c r="S205" s="4">
        <v>19.281771520737859</v>
      </c>
      <c r="T205" t="s">
        <v>126</v>
      </c>
      <c r="U205" t="s">
        <v>215</v>
      </c>
      <c r="V205" t="s">
        <v>302</v>
      </c>
      <c r="W205" t="s">
        <v>509</v>
      </c>
      <c r="X205" t="s">
        <v>520</v>
      </c>
      <c r="Y205" t="s">
        <v>513</v>
      </c>
    </row>
    <row r="206" spans="1:25" ht="15" customHeight="1" x14ac:dyDescent="0.3">
      <c r="A206">
        <v>10325</v>
      </c>
      <c r="B206" t="s">
        <v>37</v>
      </c>
      <c r="C206">
        <v>31</v>
      </c>
      <c r="D206">
        <v>1</v>
      </c>
      <c r="E206" s="3">
        <v>44113</v>
      </c>
      <c r="F206" s="31">
        <f>YEAR(Order[[#This Row],[OrderDate]])</f>
        <v>2020</v>
      </c>
      <c r="G206" s="31">
        <f>MONTH(Order[[#This Row],[OrderDate]])</f>
        <v>10</v>
      </c>
      <c r="H206" s="31">
        <f>WEEKDAY(Order[[#This Row],[OrderDate]])</f>
        <v>6</v>
      </c>
      <c r="I206" s="31" t="str">
        <f>TEXT(Order[[#This Row],[WeekNumber]],"dddd")</f>
        <v>Friday</v>
      </c>
      <c r="J206" s="14">
        <v>20201014</v>
      </c>
      <c r="K206" t="s">
        <v>485</v>
      </c>
      <c r="L206" s="4">
        <v>50</v>
      </c>
      <c r="M206" s="4">
        <v>12.5</v>
      </c>
      <c r="N206" s="4">
        <v>12.5</v>
      </c>
      <c r="O206">
        <v>4</v>
      </c>
      <c r="P206" s="8">
        <v>0</v>
      </c>
      <c r="Q206" t="s">
        <v>385</v>
      </c>
      <c r="R206">
        <v>14</v>
      </c>
      <c r="S206" s="4">
        <v>8.9210025428745876</v>
      </c>
      <c r="T206" t="s">
        <v>126</v>
      </c>
      <c r="U206" t="s">
        <v>215</v>
      </c>
      <c r="V206" t="s">
        <v>302</v>
      </c>
      <c r="W206" t="s">
        <v>509</v>
      </c>
      <c r="X206" t="s">
        <v>520</v>
      </c>
      <c r="Y206" t="s">
        <v>511</v>
      </c>
    </row>
    <row r="207" spans="1:25" ht="15" customHeight="1" x14ac:dyDescent="0.3">
      <c r="A207">
        <v>10325</v>
      </c>
      <c r="B207" t="s">
        <v>37</v>
      </c>
      <c r="C207">
        <v>72</v>
      </c>
      <c r="D207">
        <v>1</v>
      </c>
      <c r="E207" s="3">
        <v>44113</v>
      </c>
      <c r="F207" s="31">
        <f>YEAR(Order[[#This Row],[OrderDate]])</f>
        <v>2020</v>
      </c>
      <c r="G207" s="31">
        <f>MONTH(Order[[#This Row],[OrderDate]])</f>
        <v>10</v>
      </c>
      <c r="H207" s="31">
        <f>WEEKDAY(Order[[#This Row],[OrderDate]])</f>
        <v>6</v>
      </c>
      <c r="I207" s="31" t="str">
        <f>TEXT(Order[[#This Row],[WeekNumber]],"dddd")</f>
        <v>Friday</v>
      </c>
      <c r="J207" s="14">
        <v>20201014</v>
      </c>
      <c r="K207" t="s">
        <v>485</v>
      </c>
      <c r="L207" s="4">
        <v>1392</v>
      </c>
      <c r="M207" s="4">
        <v>34.799999999999997</v>
      </c>
      <c r="N207" s="4">
        <v>34.799999999999997</v>
      </c>
      <c r="O207">
        <v>40</v>
      </c>
      <c r="P207" s="8">
        <v>0</v>
      </c>
      <c r="Q207" t="s">
        <v>426</v>
      </c>
      <c r="R207">
        <v>14</v>
      </c>
      <c r="S207" s="4">
        <v>14.902797245173618</v>
      </c>
      <c r="T207" t="s">
        <v>126</v>
      </c>
      <c r="U207" t="s">
        <v>215</v>
      </c>
      <c r="V207" t="s">
        <v>302</v>
      </c>
      <c r="W207" t="s">
        <v>509</v>
      </c>
      <c r="X207" t="s">
        <v>520</v>
      </c>
      <c r="Y207" t="s">
        <v>511</v>
      </c>
    </row>
    <row r="208" spans="1:25" ht="15" customHeight="1" x14ac:dyDescent="0.3">
      <c r="A208">
        <v>10326</v>
      </c>
      <c r="B208" t="s">
        <v>7</v>
      </c>
      <c r="C208">
        <v>4</v>
      </c>
      <c r="D208">
        <v>4</v>
      </c>
      <c r="E208" s="3">
        <v>44114</v>
      </c>
      <c r="F208" s="31">
        <f>YEAR(Order[[#This Row],[OrderDate]])</f>
        <v>2020</v>
      </c>
      <c r="G208" s="31">
        <f>MONTH(Order[[#This Row],[OrderDate]])</f>
        <v>10</v>
      </c>
      <c r="H208" s="31">
        <f>WEEKDAY(Order[[#This Row],[OrderDate]])</f>
        <v>7</v>
      </c>
      <c r="I208" s="31" t="str">
        <f>TEXT(Order[[#This Row],[WeekNumber]],"dddd")</f>
        <v>Saturday</v>
      </c>
      <c r="J208" s="14">
        <v>20201014</v>
      </c>
      <c r="K208" t="s">
        <v>484</v>
      </c>
      <c r="L208" s="4">
        <v>528</v>
      </c>
      <c r="M208" s="4">
        <v>22</v>
      </c>
      <c r="N208" s="4">
        <v>22</v>
      </c>
      <c r="O208">
        <v>24</v>
      </c>
      <c r="P208" s="8">
        <v>0</v>
      </c>
      <c r="Q208" t="s">
        <v>358</v>
      </c>
      <c r="R208">
        <v>2</v>
      </c>
      <c r="S208" s="4">
        <v>13.396192586104789</v>
      </c>
      <c r="T208" t="s">
        <v>96</v>
      </c>
      <c r="U208" t="s">
        <v>185</v>
      </c>
      <c r="V208" t="s">
        <v>274</v>
      </c>
      <c r="W208" t="s">
        <v>509</v>
      </c>
      <c r="X208" t="s">
        <v>529</v>
      </c>
      <c r="Y208" t="s">
        <v>515</v>
      </c>
    </row>
    <row r="209" spans="1:25" ht="15" customHeight="1" x14ac:dyDescent="0.3">
      <c r="A209">
        <v>10326</v>
      </c>
      <c r="B209" t="s">
        <v>7</v>
      </c>
      <c r="C209">
        <v>57</v>
      </c>
      <c r="D209">
        <v>4</v>
      </c>
      <c r="E209" s="3">
        <v>44114</v>
      </c>
      <c r="F209" s="31">
        <f>YEAR(Order[[#This Row],[OrderDate]])</f>
        <v>2020</v>
      </c>
      <c r="G209" s="31">
        <f>MONTH(Order[[#This Row],[OrderDate]])</f>
        <v>10</v>
      </c>
      <c r="H209" s="31">
        <f>WEEKDAY(Order[[#This Row],[OrderDate]])</f>
        <v>7</v>
      </c>
      <c r="I209" s="31" t="str">
        <f>TEXT(Order[[#This Row],[WeekNumber]],"dddd")</f>
        <v>Saturday</v>
      </c>
      <c r="J209" s="14">
        <v>20201014</v>
      </c>
      <c r="K209" t="s">
        <v>484</v>
      </c>
      <c r="L209" s="4">
        <v>312</v>
      </c>
      <c r="M209" s="4">
        <v>19.5</v>
      </c>
      <c r="N209" s="4">
        <v>19.5</v>
      </c>
      <c r="O209">
        <v>16</v>
      </c>
      <c r="P209" s="8">
        <v>0</v>
      </c>
      <c r="Q209" t="s">
        <v>411</v>
      </c>
      <c r="R209">
        <v>26</v>
      </c>
      <c r="S209" s="4">
        <v>13.98469118449494</v>
      </c>
      <c r="T209" t="s">
        <v>96</v>
      </c>
      <c r="U209" t="s">
        <v>185</v>
      </c>
      <c r="V209" t="s">
        <v>274</v>
      </c>
      <c r="W209" t="s">
        <v>509</v>
      </c>
      <c r="X209" t="s">
        <v>529</v>
      </c>
      <c r="Y209" t="s">
        <v>512</v>
      </c>
    </row>
    <row r="210" spans="1:25" ht="15" customHeight="1" x14ac:dyDescent="0.3">
      <c r="A210">
        <v>10326</v>
      </c>
      <c r="B210" t="s">
        <v>7</v>
      </c>
      <c r="C210">
        <v>75</v>
      </c>
      <c r="D210">
        <v>4</v>
      </c>
      <c r="E210" s="3">
        <v>44114</v>
      </c>
      <c r="F210" s="31">
        <f>YEAR(Order[[#This Row],[OrderDate]])</f>
        <v>2020</v>
      </c>
      <c r="G210" s="31">
        <f>MONTH(Order[[#This Row],[OrderDate]])</f>
        <v>10</v>
      </c>
      <c r="H210" s="31">
        <f>WEEKDAY(Order[[#This Row],[OrderDate]])</f>
        <v>7</v>
      </c>
      <c r="I210" s="31" t="str">
        <f>TEXT(Order[[#This Row],[WeekNumber]],"dddd")</f>
        <v>Saturday</v>
      </c>
      <c r="J210" s="14">
        <v>20201014</v>
      </c>
      <c r="K210" t="s">
        <v>484</v>
      </c>
      <c r="L210" s="4">
        <v>387.5</v>
      </c>
      <c r="M210" s="4">
        <v>7.75</v>
      </c>
      <c r="N210" s="4">
        <v>7.75</v>
      </c>
      <c r="O210">
        <v>50</v>
      </c>
      <c r="P210" s="8">
        <v>0</v>
      </c>
      <c r="Q210" t="s">
        <v>429</v>
      </c>
      <c r="R210">
        <v>12</v>
      </c>
      <c r="S210" s="4">
        <v>3.8495729671919596</v>
      </c>
      <c r="T210" t="s">
        <v>96</v>
      </c>
      <c r="U210" t="s">
        <v>185</v>
      </c>
      <c r="V210" t="s">
        <v>274</v>
      </c>
      <c r="W210" t="s">
        <v>509</v>
      </c>
      <c r="X210" t="s">
        <v>529</v>
      </c>
      <c r="Y210" t="s">
        <v>517</v>
      </c>
    </row>
    <row r="211" spans="1:25" ht="15" customHeight="1" x14ac:dyDescent="0.3">
      <c r="A211">
        <v>10327</v>
      </c>
      <c r="B211" t="s">
        <v>22</v>
      </c>
      <c r="C211">
        <v>2</v>
      </c>
      <c r="D211">
        <v>2</v>
      </c>
      <c r="E211" s="3">
        <v>44115</v>
      </c>
      <c r="F211" s="31">
        <f>YEAR(Order[[#This Row],[OrderDate]])</f>
        <v>2020</v>
      </c>
      <c r="G211" s="31">
        <f>MONTH(Order[[#This Row],[OrderDate]])</f>
        <v>10</v>
      </c>
      <c r="H211" s="31">
        <f>WEEKDAY(Order[[#This Row],[OrderDate]])</f>
        <v>1</v>
      </c>
      <c r="I211" s="31" t="str">
        <f>TEXT(Order[[#This Row],[WeekNumber]],"dddd")</f>
        <v>Sunday</v>
      </c>
      <c r="J211" s="14">
        <v>20201014</v>
      </c>
      <c r="K211" t="s">
        <v>486</v>
      </c>
      <c r="L211" s="4">
        <v>379.99999858438969</v>
      </c>
      <c r="M211" s="4">
        <v>19</v>
      </c>
      <c r="N211" s="4">
        <v>15.199999943375587</v>
      </c>
      <c r="O211">
        <v>25</v>
      </c>
      <c r="P211" s="8">
        <v>0.20000000298023221</v>
      </c>
      <c r="Q211" t="s">
        <v>356</v>
      </c>
      <c r="R211">
        <v>1</v>
      </c>
      <c r="S211" s="4">
        <v>9.9064127385757743</v>
      </c>
      <c r="T211" t="s">
        <v>111</v>
      </c>
      <c r="U211" t="s">
        <v>200</v>
      </c>
      <c r="V211" t="s">
        <v>289</v>
      </c>
      <c r="W211" t="s">
        <v>509</v>
      </c>
      <c r="X211" t="s">
        <v>526</v>
      </c>
      <c r="Y211" t="s">
        <v>517</v>
      </c>
    </row>
    <row r="212" spans="1:25" ht="15" customHeight="1" x14ac:dyDescent="0.3">
      <c r="A212">
        <v>10327</v>
      </c>
      <c r="B212" t="s">
        <v>22</v>
      </c>
      <c r="C212">
        <v>11</v>
      </c>
      <c r="D212">
        <v>2</v>
      </c>
      <c r="E212" s="3">
        <v>44115</v>
      </c>
      <c r="F212" s="31">
        <f>YEAR(Order[[#This Row],[OrderDate]])</f>
        <v>2020</v>
      </c>
      <c r="G212" s="31">
        <f>MONTH(Order[[#This Row],[OrderDate]])</f>
        <v>10</v>
      </c>
      <c r="H212" s="31">
        <f>WEEKDAY(Order[[#This Row],[OrderDate]])</f>
        <v>1</v>
      </c>
      <c r="I212" s="31" t="str">
        <f>TEXT(Order[[#This Row],[WeekNumber]],"dddd")</f>
        <v>Sunday</v>
      </c>
      <c r="J212" s="14">
        <v>20201014</v>
      </c>
      <c r="K212" t="s">
        <v>486</v>
      </c>
      <c r="L212" s="4">
        <v>839.99999687075615</v>
      </c>
      <c r="M212" s="4">
        <v>21</v>
      </c>
      <c r="N212" s="4">
        <v>16.799999937415123</v>
      </c>
      <c r="O212">
        <v>50</v>
      </c>
      <c r="P212" s="8">
        <v>0.20000000298023221</v>
      </c>
      <c r="Q212" t="s">
        <v>365</v>
      </c>
      <c r="R212">
        <v>5</v>
      </c>
      <c r="S212" s="4">
        <v>7.3815383533820462</v>
      </c>
      <c r="T212" t="s">
        <v>111</v>
      </c>
      <c r="U212" t="s">
        <v>200</v>
      </c>
      <c r="V212" t="s">
        <v>289</v>
      </c>
      <c r="W212" t="s">
        <v>509</v>
      </c>
      <c r="X212" t="s">
        <v>526</v>
      </c>
      <c r="Y212" t="s">
        <v>511</v>
      </c>
    </row>
    <row r="213" spans="1:25" ht="15" customHeight="1" x14ac:dyDescent="0.3">
      <c r="A213">
        <v>10327</v>
      </c>
      <c r="B213" t="s">
        <v>22</v>
      </c>
      <c r="C213">
        <v>30</v>
      </c>
      <c r="D213">
        <v>2</v>
      </c>
      <c r="E213" s="3">
        <v>44115</v>
      </c>
      <c r="F213" s="31">
        <f>YEAR(Order[[#This Row],[OrderDate]])</f>
        <v>2020</v>
      </c>
      <c r="G213" s="31">
        <f>MONTH(Order[[#This Row],[OrderDate]])</f>
        <v>10</v>
      </c>
      <c r="H213" s="31">
        <f>WEEKDAY(Order[[#This Row],[OrderDate]])</f>
        <v>1</v>
      </c>
      <c r="I213" s="31" t="str">
        <f>TEXT(Order[[#This Row],[WeekNumber]],"dddd")</f>
        <v>Sunday</v>
      </c>
      <c r="J213" s="14">
        <v>20201014</v>
      </c>
      <c r="K213" t="s">
        <v>486</v>
      </c>
      <c r="L213" s="4">
        <v>724.91999729946258</v>
      </c>
      <c r="M213" s="4">
        <v>25.89</v>
      </c>
      <c r="N213" s="4">
        <v>20.711999922841787</v>
      </c>
      <c r="O213">
        <v>35</v>
      </c>
      <c r="P213" s="8">
        <v>0.20000000298023221</v>
      </c>
      <c r="Q213" t="s">
        <v>384</v>
      </c>
      <c r="R213">
        <v>13</v>
      </c>
      <c r="S213" s="4">
        <v>15.141134761320492</v>
      </c>
      <c r="T213" t="s">
        <v>111</v>
      </c>
      <c r="U213" t="s">
        <v>200</v>
      </c>
      <c r="V213" t="s">
        <v>289</v>
      </c>
      <c r="W213" t="s">
        <v>509</v>
      </c>
      <c r="X213" t="s">
        <v>526</v>
      </c>
      <c r="Y213" t="s">
        <v>514</v>
      </c>
    </row>
    <row r="214" spans="1:25" ht="15" customHeight="1" x14ac:dyDescent="0.3">
      <c r="A214">
        <v>10327</v>
      </c>
      <c r="B214" t="s">
        <v>22</v>
      </c>
      <c r="C214">
        <v>58</v>
      </c>
      <c r="D214">
        <v>2</v>
      </c>
      <c r="E214" s="3">
        <v>44115</v>
      </c>
      <c r="F214" s="31">
        <f>YEAR(Order[[#This Row],[OrderDate]])</f>
        <v>2020</v>
      </c>
      <c r="G214" s="31">
        <f>MONTH(Order[[#This Row],[OrderDate]])</f>
        <v>10</v>
      </c>
      <c r="H214" s="31">
        <f>WEEKDAY(Order[[#This Row],[OrderDate]])</f>
        <v>1</v>
      </c>
      <c r="I214" s="31" t="str">
        <f>TEXT(Order[[#This Row],[WeekNumber]],"dddd")</f>
        <v>Sunday</v>
      </c>
      <c r="J214" s="14">
        <v>20201017</v>
      </c>
      <c r="K214" t="s">
        <v>486</v>
      </c>
      <c r="L214" s="4">
        <v>317.99999881535769</v>
      </c>
      <c r="M214" s="4">
        <v>13.25</v>
      </c>
      <c r="N214" s="4">
        <v>10.599999960511923</v>
      </c>
      <c r="O214">
        <v>30</v>
      </c>
      <c r="P214" s="8">
        <v>0.20000000298023221</v>
      </c>
      <c r="Q214" t="s">
        <v>412</v>
      </c>
      <c r="R214">
        <v>27</v>
      </c>
      <c r="S214" s="4">
        <v>5.9992715692376155</v>
      </c>
      <c r="T214" t="s">
        <v>111</v>
      </c>
      <c r="U214" t="s">
        <v>200</v>
      </c>
      <c r="V214" t="s">
        <v>289</v>
      </c>
      <c r="W214" t="s">
        <v>509</v>
      </c>
      <c r="X214" t="s">
        <v>526</v>
      </c>
      <c r="Y214" t="s">
        <v>514</v>
      </c>
    </row>
    <row r="215" spans="1:25" ht="15" customHeight="1" x14ac:dyDescent="0.3">
      <c r="A215">
        <v>10328</v>
      </c>
      <c r="B215" t="s">
        <v>26</v>
      </c>
      <c r="C215">
        <v>59</v>
      </c>
      <c r="D215">
        <v>4</v>
      </c>
      <c r="E215" s="3">
        <v>44118</v>
      </c>
      <c r="F215" s="31">
        <f>YEAR(Order[[#This Row],[OrderDate]])</f>
        <v>2020</v>
      </c>
      <c r="G215" s="31">
        <f>MONTH(Order[[#This Row],[OrderDate]])</f>
        <v>10</v>
      </c>
      <c r="H215" s="31">
        <f>WEEKDAY(Order[[#This Row],[OrderDate]])</f>
        <v>4</v>
      </c>
      <c r="I215" s="31" t="str">
        <f>TEXT(Order[[#This Row],[WeekNumber]],"dddd")</f>
        <v>Wednesday</v>
      </c>
      <c r="J215" s="14">
        <v>20201017</v>
      </c>
      <c r="K215" t="s">
        <v>485</v>
      </c>
      <c r="L215" s="4">
        <v>495</v>
      </c>
      <c r="M215" s="4">
        <v>55</v>
      </c>
      <c r="N215" s="4">
        <v>55</v>
      </c>
      <c r="O215">
        <v>9</v>
      </c>
      <c r="P215" s="8">
        <v>0</v>
      </c>
      <c r="Q215" t="s">
        <v>413</v>
      </c>
      <c r="R215">
        <v>28</v>
      </c>
      <c r="S215" s="4">
        <v>29.299646906924384</v>
      </c>
      <c r="T215" t="s">
        <v>115</v>
      </c>
      <c r="U215" t="s">
        <v>204</v>
      </c>
      <c r="V215" t="s">
        <v>292</v>
      </c>
      <c r="W215" t="s">
        <v>509</v>
      </c>
      <c r="X215" t="s">
        <v>352</v>
      </c>
      <c r="Y215" t="s">
        <v>511</v>
      </c>
    </row>
    <row r="216" spans="1:25" ht="15" customHeight="1" x14ac:dyDescent="0.3">
      <c r="A216">
        <v>10328</v>
      </c>
      <c r="B216" t="s">
        <v>26</v>
      </c>
      <c r="C216">
        <v>65</v>
      </c>
      <c r="D216">
        <v>4</v>
      </c>
      <c r="E216" s="3">
        <v>44118</v>
      </c>
      <c r="F216" s="31">
        <f>YEAR(Order[[#This Row],[OrderDate]])</f>
        <v>2020</v>
      </c>
      <c r="G216" s="31">
        <f>MONTH(Order[[#This Row],[OrderDate]])</f>
        <v>10</v>
      </c>
      <c r="H216" s="31">
        <f>WEEKDAY(Order[[#This Row],[OrderDate]])</f>
        <v>4</v>
      </c>
      <c r="I216" s="31" t="str">
        <f>TEXT(Order[[#This Row],[WeekNumber]],"dddd")</f>
        <v>Wednesday</v>
      </c>
      <c r="J216" s="14">
        <v>20201017</v>
      </c>
      <c r="K216" t="s">
        <v>485</v>
      </c>
      <c r="L216" s="4">
        <v>842</v>
      </c>
      <c r="M216" s="4">
        <v>21.05</v>
      </c>
      <c r="N216" s="4">
        <v>21.05</v>
      </c>
      <c r="O216">
        <v>40</v>
      </c>
      <c r="P216" s="8">
        <v>0</v>
      </c>
      <c r="Q216" t="s">
        <v>419</v>
      </c>
      <c r="R216">
        <v>2</v>
      </c>
      <c r="S216" s="4">
        <v>12.356901002694999</v>
      </c>
      <c r="T216" t="s">
        <v>115</v>
      </c>
      <c r="U216" t="s">
        <v>204</v>
      </c>
      <c r="V216" t="s">
        <v>292</v>
      </c>
      <c r="W216" t="s">
        <v>509</v>
      </c>
      <c r="X216" t="s">
        <v>352</v>
      </c>
      <c r="Y216" t="s">
        <v>515</v>
      </c>
    </row>
    <row r="217" spans="1:25" ht="15" customHeight="1" x14ac:dyDescent="0.3">
      <c r="A217">
        <v>10328</v>
      </c>
      <c r="B217" t="s">
        <v>26</v>
      </c>
      <c r="C217">
        <v>68</v>
      </c>
      <c r="D217">
        <v>4</v>
      </c>
      <c r="E217" s="3">
        <v>44118</v>
      </c>
      <c r="F217" s="31">
        <f>YEAR(Order[[#This Row],[OrderDate]])</f>
        <v>2020</v>
      </c>
      <c r="G217" s="31">
        <f>MONTH(Order[[#This Row],[OrderDate]])</f>
        <v>10</v>
      </c>
      <c r="H217" s="31">
        <f>WEEKDAY(Order[[#This Row],[OrderDate]])</f>
        <v>4</v>
      </c>
      <c r="I217" s="31" t="str">
        <f>TEXT(Order[[#This Row],[WeekNumber]],"dddd")</f>
        <v>Wednesday</v>
      </c>
      <c r="J217" s="14">
        <v>20201023</v>
      </c>
      <c r="K217" t="s">
        <v>485</v>
      </c>
      <c r="L217" s="4">
        <v>125</v>
      </c>
      <c r="M217" s="4">
        <v>12.5</v>
      </c>
      <c r="N217" s="4">
        <v>12.5</v>
      </c>
      <c r="O217">
        <v>10</v>
      </c>
      <c r="P217" s="8">
        <v>0</v>
      </c>
      <c r="Q217" t="s">
        <v>422</v>
      </c>
      <c r="R217">
        <v>8</v>
      </c>
      <c r="S217" s="4">
        <v>9.881917469522989</v>
      </c>
      <c r="T217" t="s">
        <v>115</v>
      </c>
      <c r="U217" t="s">
        <v>204</v>
      </c>
      <c r="V217" t="s">
        <v>292</v>
      </c>
      <c r="W217" t="s">
        <v>509</v>
      </c>
      <c r="X217" t="s">
        <v>352</v>
      </c>
      <c r="Y217" t="s">
        <v>516</v>
      </c>
    </row>
    <row r="218" spans="1:25" ht="15" customHeight="1" x14ac:dyDescent="0.3">
      <c r="A218">
        <v>10329</v>
      </c>
      <c r="B218" t="s">
        <v>72</v>
      </c>
      <c r="C218">
        <v>19</v>
      </c>
      <c r="D218">
        <v>4</v>
      </c>
      <c r="E218" s="3">
        <v>44119</v>
      </c>
      <c r="F218" s="31">
        <f>YEAR(Order[[#This Row],[OrderDate]])</f>
        <v>2020</v>
      </c>
      <c r="G218" s="31">
        <f>MONTH(Order[[#This Row],[OrderDate]])</f>
        <v>10</v>
      </c>
      <c r="H218" s="31">
        <f>WEEKDAY(Order[[#This Row],[OrderDate]])</f>
        <v>5</v>
      </c>
      <c r="I218" s="31" t="str">
        <f>TEXT(Order[[#This Row],[WeekNumber]],"dddd")</f>
        <v>Thursday</v>
      </c>
      <c r="J218" s="14">
        <v>20201023</v>
      </c>
      <c r="K218" t="s">
        <v>484</v>
      </c>
      <c r="L218" s="4">
        <v>87.399999931454659</v>
      </c>
      <c r="M218" s="4">
        <v>9.1999999999999993</v>
      </c>
      <c r="N218" s="4">
        <v>8.7399999931454655</v>
      </c>
      <c r="O218">
        <v>10</v>
      </c>
      <c r="P218" s="8">
        <v>5.000000074505806E-2</v>
      </c>
      <c r="Q218" t="s">
        <v>373</v>
      </c>
      <c r="R218">
        <v>8</v>
      </c>
      <c r="S218" s="4">
        <v>7.994614939930428</v>
      </c>
      <c r="T218" t="s">
        <v>161</v>
      </c>
      <c r="U218" t="s">
        <v>250</v>
      </c>
      <c r="V218" t="s">
        <v>335</v>
      </c>
      <c r="W218" t="s">
        <v>510</v>
      </c>
      <c r="X218" t="s">
        <v>353</v>
      </c>
      <c r="Y218" t="s">
        <v>516</v>
      </c>
    </row>
    <row r="219" spans="1:25" ht="15" customHeight="1" x14ac:dyDescent="0.3">
      <c r="A219">
        <v>10329</v>
      </c>
      <c r="B219" t="s">
        <v>72</v>
      </c>
      <c r="C219">
        <v>30</v>
      </c>
      <c r="D219">
        <v>4</v>
      </c>
      <c r="E219" s="3">
        <v>44119</v>
      </c>
      <c r="F219" s="31">
        <f>YEAR(Order[[#This Row],[OrderDate]])</f>
        <v>2020</v>
      </c>
      <c r="G219" s="31">
        <f>MONTH(Order[[#This Row],[OrderDate]])</f>
        <v>10</v>
      </c>
      <c r="H219" s="31">
        <f>WEEKDAY(Order[[#This Row],[OrderDate]])</f>
        <v>5</v>
      </c>
      <c r="I219" s="31" t="str">
        <f>TEXT(Order[[#This Row],[WeekNumber]],"dddd")</f>
        <v>Thursday</v>
      </c>
      <c r="J219" s="14">
        <v>20201023</v>
      </c>
      <c r="K219" t="s">
        <v>484</v>
      </c>
      <c r="L219" s="4">
        <v>196.76399984568357</v>
      </c>
      <c r="M219" s="4">
        <v>25.89</v>
      </c>
      <c r="N219" s="4">
        <v>24.595499980710446</v>
      </c>
      <c r="O219">
        <v>8</v>
      </c>
      <c r="P219" s="8">
        <v>5.000000074505806E-2</v>
      </c>
      <c r="Q219" t="s">
        <v>384</v>
      </c>
      <c r="R219">
        <v>13</v>
      </c>
      <c r="S219" s="4">
        <v>15.141134761320492</v>
      </c>
      <c r="T219" t="s">
        <v>161</v>
      </c>
      <c r="U219" t="s">
        <v>250</v>
      </c>
      <c r="V219" t="s">
        <v>335</v>
      </c>
      <c r="W219" t="s">
        <v>510</v>
      </c>
      <c r="X219" t="s">
        <v>353</v>
      </c>
      <c r="Y219" t="s">
        <v>514</v>
      </c>
    </row>
    <row r="220" spans="1:25" ht="15" customHeight="1" x14ac:dyDescent="0.3">
      <c r="A220">
        <v>10329</v>
      </c>
      <c r="B220" t="s">
        <v>72</v>
      </c>
      <c r="C220">
        <v>38</v>
      </c>
      <c r="D220">
        <v>4</v>
      </c>
      <c r="E220" s="3">
        <v>44119</v>
      </c>
      <c r="F220" s="31">
        <f>YEAR(Order[[#This Row],[OrderDate]])</f>
        <v>2020</v>
      </c>
      <c r="G220" s="31">
        <f>MONTH(Order[[#This Row],[OrderDate]])</f>
        <v>10</v>
      </c>
      <c r="H220" s="31">
        <f>WEEKDAY(Order[[#This Row],[OrderDate]])</f>
        <v>5</v>
      </c>
      <c r="I220" s="31" t="str">
        <f>TEXT(Order[[#This Row],[WeekNumber]],"dddd")</f>
        <v>Thursday</v>
      </c>
      <c r="J220" s="14">
        <v>20201023</v>
      </c>
      <c r="K220" t="s">
        <v>484</v>
      </c>
      <c r="L220" s="4">
        <v>5006.499996073544</v>
      </c>
      <c r="M220" s="4">
        <v>263.5</v>
      </c>
      <c r="N220" s="4">
        <v>250.3249998036772</v>
      </c>
      <c r="O220">
        <v>20</v>
      </c>
      <c r="P220" s="8">
        <v>5.000000074505806E-2</v>
      </c>
      <c r="Q220" t="s">
        <v>392</v>
      </c>
      <c r="R220">
        <v>18</v>
      </c>
      <c r="S220" s="4">
        <v>194.17724636053271</v>
      </c>
      <c r="T220" t="s">
        <v>161</v>
      </c>
      <c r="U220" t="s">
        <v>250</v>
      </c>
      <c r="V220" t="s">
        <v>335</v>
      </c>
      <c r="W220" t="s">
        <v>510</v>
      </c>
      <c r="X220" t="s">
        <v>353</v>
      </c>
      <c r="Y220" t="s">
        <v>517</v>
      </c>
    </row>
    <row r="221" spans="1:25" ht="15" customHeight="1" x14ac:dyDescent="0.3">
      <c r="A221">
        <v>10329</v>
      </c>
      <c r="B221" t="s">
        <v>72</v>
      </c>
      <c r="C221">
        <v>56</v>
      </c>
      <c r="D221">
        <v>4</v>
      </c>
      <c r="E221" s="3">
        <v>44119</v>
      </c>
      <c r="F221" s="31">
        <f>YEAR(Order[[#This Row],[OrderDate]])</f>
        <v>2020</v>
      </c>
      <c r="G221" s="31">
        <f>MONTH(Order[[#This Row],[OrderDate]])</f>
        <v>10</v>
      </c>
      <c r="H221" s="31">
        <f>WEEKDAY(Order[[#This Row],[OrderDate]])</f>
        <v>5</v>
      </c>
      <c r="I221" s="31" t="str">
        <f>TEXT(Order[[#This Row],[WeekNumber]],"dddd")</f>
        <v>Thursday</v>
      </c>
      <c r="J221" s="14">
        <v>20201028</v>
      </c>
      <c r="K221" t="s">
        <v>484</v>
      </c>
      <c r="L221" s="4">
        <v>433.19999966025352</v>
      </c>
      <c r="M221" s="4">
        <v>38</v>
      </c>
      <c r="N221" s="4">
        <v>36.099999971687794</v>
      </c>
      <c r="O221">
        <v>12</v>
      </c>
      <c r="P221" s="8">
        <v>5.000000074505806E-2</v>
      </c>
      <c r="Q221" t="s">
        <v>410</v>
      </c>
      <c r="R221">
        <v>26</v>
      </c>
      <c r="S221" s="4">
        <v>12.985049050340091</v>
      </c>
      <c r="T221" t="s">
        <v>161</v>
      </c>
      <c r="U221" t="s">
        <v>250</v>
      </c>
      <c r="V221" t="s">
        <v>335</v>
      </c>
      <c r="W221" t="s">
        <v>510</v>
      </c>
      <c r="X221" t="s">
        <v>353</v>
      </c>
      <c r="Y221" t="s">
        <v>512</v>
      </c>
    </row>
    <row r="222" spans="1:25" ht="15" customHeight="1" x14ac:dyDescent="0.3">
      <c r="A222">
        <v>10330</v>
      </c>
      <c r="B222" t="s">
        <v>44</v>
      </c>
      <c r="C222">
        <v>26</v>
      </c>
      <c r="D222">
        <v>3</v>
      </c>
      <c r="E222" s="3">
        <v>44120</v>
      </c>
      <c r="F222" s="31">
        <f>YEAR(Order[[#This Row],[OrderDate]])</f>
        <v>2020</v>
      </c>
      <c r="G222" s="31">
        <f>MONTH(Order[[#This Row],[OrderDate]])</f>
        <v>10</v>
      </c>
      <c r="H222" s="31">
        <f>WEEKDAY(Order[[#This Row],[OrderDate]])</f>
        <v>6</v>
      </c>
      <c r="I222" s="31" t="str">
        <f>TEXT(Order[[#This Row],[WeekNumber]],"dddd")</f>
        <v>Friday</v>
      </c>
      <c r="J222" s="14">
        <v>20201028</v>
      </c>
      <c r="K222" t="s">
        <v>486</v>
      </c>
      <c r="L222" s="4">
        <v>1327.2749906927347</v>
      </c>
      <c r="M222" s="4">
        <v>31.23</v>
      </c>
      <c r="N222" s="4">
        <v>26.545499813854693</v>
      </c>
      <c r="O222">
        <v>50</v>
      </c>
      <c r="P222" s="8">
        <v>0.15000000596046451</v>
      </c>
      <c r="Q222" t="s">
        <v>380</v>
      </c>
      <c r="R222">
        <v>11</v>
      </c>
      <c r="S222" s="4">
        <v>12.929370209027901</v>
      </c>
      <c r="T222" t="s">
        <v>133</v>
      </c>
      <c r="U222" t="s">
        <v>222</v>
      </c>
      <c r="V222" t="s">
        <v>309</v>
      </c>
      <c r="W222" t="s">
        <v>510</v>
      </c>
      <c r="X222" t="s">
        <v>354</v>
      </c>
      <c r="Y222" t="s">
        <v>516</v>
      </c>
    </row>
    <row r="223" spans="1:25" ht="15" customHeight="1" x14ac:dyDescent="0.3">
      <c r="A223">
        <v>10330</v>
      </c>
      <c r="B223" t="s">
        <v>44</v>
      </c>
      <c r="C223">
        <v>72</v>
      </c>
      <c r="D223">
        <v>3</v>
      </c>
      <c r="E223" s="3">
        <v>44120</v>
      </c>
      <c r="F223" s="31">
        <f>YEAR(Order[[#This Row],[OrderDate]])</f>
        <v>2020</v>
      </c>
      <c r="G223" s="31">
        <f>MONTH(Order[[#This Row],[OrderDate]])</f>
        <v>10</v>
      </c>
      <c r="H223" s="31">
        <f>WEEKDAY(Order[[#This Row],[OrderDate]])</f>
        <v>6</v>
      </c>
      <c r="I223" s="31" t="str">
        <f>TEXT(Order[[#This Row],[WeekNumber]],"dddd")</f>
        <v>Friday</v>
      </c>
      <c r="J223" s="14">
        <v>20201021</v>
      </c>
      <c r="K223" t="s">
        <v>486</v>
      </c>
      <c r="L223" s="4">
        <v>739.49999481439579</v>
      </c>
      <c r="M223" s="4">
        <v>34.799999999999997</v>
      </c>
      <c r="N223" s="4">
        <v>29.579999792575833</v>
      </c>
      <c r="O223">
        <v>25</v>
      </c>
      <c r="P223" s="8">
        <v>0.15000000596046451</v>
      </c>
      <c r="Q223" t="s">
        <v>426</v>
      </c>
      <c r="R223">
        <v>14</v>
      </c>
      <c r="S223" s="4">
        <v>14.902797245173618</v>
      </c>
      <c r="T223" t="s">
        <v>133</v>
      </c>
      <c r="U223" t="s">
        <v>222</v>
      </c>
      <c r="V223" t="s">
        <v>309</v>
      </c>
      <c r="W223" t="s">
        <v>510</v>
      </c>
      <c r="X223" t="s">
        <v>354</v>
      </c>
      <c r="Y223" t="s">
        <v>511</v>
      </c>
    </row>
    <row r="224" spans="1:25" ht="15" customHeight="1" x14ac:dyDescent="0.3">
      <c r="A224">
        <v>10331</v>
      </c>
      <c r="B224" t="s">
        <v>8</v>
      </c>
      <c r="C224">
        <v>54</v>
      </c>
      <c r="D224">
        <v>9</v>
      </c>
      <c r="E224" s="3">
        <v>44120</v>
      </c>
      <c r="F224" s="31">
        <f>YEAR(Order[[#This Row],[OrderDate]])</f>
        <v>2020</v>
      </c>
      <c r="G224" s="31">
        <f>MONTH(Order[[#This Row],[OrderDate]])</f>
        <v>10</v>
      </c>
      <c r="H224" s="31">
        <f>WEEKDAY(Order[[#This Row],[OrderDate]])</f>
        <v>6</v>
      </c>
      <c r="I224" s="31" t="str">
        <f>TEXT(Order[[#This Row],[WeekNumber]],"dddd")</f>
        <v>Friday</v>
      </c>
      <c r="J224" s="14">
        <v>20201021</v>
      </c>
      <c r="K224" t="s">
        <v>486</v>
      </c>
      <c r="L224" s="4">
        <v>111.75</v>
      </c>
      <c r="M224" s="4">
        <v>7.45</v>
      </c>
      <c r="N224" s="4">
        <v>7.45</v>
      </c>
      <c r="O224">
        <v>15</v>
      </c>
      <c r="P224" s="8">
        <v>0</v>
      </c>
      <c r="Q224" t="s">
        <v>408</v>
      </c>
      <c r="R224">
        <v>25</v>
      </c>
      <c r="S224" s="4">
        <v>5.7031720626915998</v>
      </c>
      <c r="T224" t="s">
        <v>97</v>
      </c>
      <c r="U224" t="s">
        <v>186</v>
      </c>
      <c r="V224" t="s">
        <v>275</v>
      </c>
      <c r="W224" t="s">
        <v>509</v>
      </c>
      <c r="X224" t="s">
        <v>519</v>
      </c>
      <c r="Y224" t="s">
        <v>518</v>
      </c>
    </row>
    <row r="225" spans="1:25" ht="15" customHeight="1" x14ac:dyDescent="0.3">
      <c r="A225">
        <v>10332</v>
      </c>
      <c r="B225" t="s">
        <v>49</v>
      </c>
      <c r="C225">
        <v>18</v>
      </c>
      <c r="D225">
        <v>3</v>
      </c>
      <c r="E225" s="3">
        <v>44121</v>
      </c>
      <c r="F225" s="31">
        <f>YEAR(Order[[#This Row],[OrderDate]])</f>
        <v>2020</v>
      </c>
      <c r="G225" s="31">
        <f>MONTH(Order[[#This Row],[OrderDate]])</f>
        <v>10</v>
      </c>
      <c r="H225" s="31">
        <f>WEEKDAY(Order[[#This Row],[OrderDate]])</f>
        <v>7</v>
      </c>
      <c r="I225" s="31" t="str">
        <f>TEXT(Order[[#This Row],[WeekNumber]],"dddd")</f>
        <v>Saturday</v>
      </c>
      <c r="J225" s="14">
        <v>20201021</v>
      </c>
      <c r="K225" t="s">
        <v>484</v>
      </c>
      <c r="L225" s="4">
        <v>1999.9999925494194</v>
      </c>
      <c r="M225" s="4">
        <v>62.5</v>
      </c>
      <c r="N225" s="4">
        <v>49.999999813735485</v>
      </c>
      <c r="O225">
        <v>40</v>
      </c>
      <c r="P225" s="8">
        <v>0.20000000298023221</v>
      </c>
      <c r="Q225" t="s">
        <v>372</v>
      </c>
      <c r="R225">
        <v>7</v>
      </c>
      <c r="S225" s="4">
        <v>20.144415838276313</v>
      </c>
      <c r="T225" t="s">
        <v>138</v>
      </c>
      <c r="U225" t="s">
        <v>227</v>
      </c>
      <c r="V225" t="s">
        <v>314</v>
      </c>
      <c r="W225" t="s">
        <v>510</v>
      </c>
      <c r="X225" t="s">
        <v>531</v>
      </c>
      <c r="Y225" t="s">
        <v>514</v>
      </c>
    </row>
    <row r="226" spans="1:25" ht="15" customHeight="1" x14ac:dyDescent="0.3">
      <c r="A226">
        <v>10332</v>
      </c>
      <c r="B226" t="s">
        <v>49</v>
      </c>
      <c r="C226">
        <v>42</v>
      </c>
      <c r="D226">
        <v>3</v>
      </c>
      <c r="E226" s="3">
        <v>44121</v>
      </c>
      <c r="F226" s="31">
        <f>YEAR(Order[[#This Row],[OrderDate]])</f>
        <v>2020</v>
      </c>
      <c r="G226" s="31">
        <f>MONTH(Order[[#This Row],[OrderDate]])</f>
        <v>10</v>
      </c>
      <c r="H226" s="31">
        <f>WEEKDAY(Order[[#This Row],[OrderDate]])</f>
        <v>7</v>
      </c>
      <c r="I226" s="31" t="str">
        <f>TEXT(Order[[#This Row],[WeekNumber]],"dddd")</f>
        <v>Saturday</v>
      </c>
      <c r="J226" s="14">
        <v>20201021</v>
      </c>
      <c r="K226" t="s">
        <v>484</v>
      </c>
      <c r="L226" s="4">
        <v>111.99999958276749</v>
      </c>
      <c r="M226" s="4">
        <v>14</v>
      </c>
      <c r="N226" s="4">
        <v>11.199999958276749</v>
      </c>
      <c r="O226">
        <v>10</v>
      </c>
      <c r="P226" s="8">
        <v>0.20000000298023221</v>
      </c>
      <c r="Q226" t="s">
        <v>396</v>
      </c>
      <c r="R226">
        <v>20</v>
      </c>
      <c r="S226" s="4">
        <v>10.762412487567216</v>
      </c>
      <c r="T226" t="s">
        <v>138</v>
      </c>
      <c r="U226" t="s">
        <v>227</v>
      </c>
      <c r="V226" t="s">
        <v>314</v>
      </c>
      <c r="W226" t="s">
        <v>510</v>
      </c>
      <c r="X226" t="s">
        <v>531</v>
      </c>
      <c r="Y226" t="s">
        <v>512</v>
      </c>
    </row>
    <row r="227" spans="1:25" ht="15" customHeight="1" x14ac:dyDescent="0.3">
      <c r="A227">
        <v>10332</v>
      </c>
      <c r="B227" t="s">
        <v>49</v>
      </c>
      <c r="C227">
        <v>47</v>
      </c>
      <c r="D227">
        <v>3</v>
      </c>
      <c r="E227" s="3">
        <v>44121</v>
      </c>
      <c r="F227" s="31">
        <f>YEAR(Order[[#This Row],[OrderDate]])</f>
        <v>2020</v>
      </c>
      <c r="G227" s="31">
        <f>MONTH(Order[[#This Row],[OrderDate]])</f>
        <v>10</v>
      </c>
      <c r="H227" s="31">
        <f>WEEKDAY(Order[[#This Row],[OrderDate]])</f>
        <v>7</v>
      </c>
      <c r="I227" s="31" t="str">
        <f>TEXT(Order[[#This Row],[WeekNumber]],"dddd")</f>
        <v>Saturday</v>
      </c>
      <c r="J227" s="14">
        <v>20201025</v>
      </c>
      <c r="K227" t="s">
        <v>484</v>
      </c>
      <c r="L227" s="4">
        <v>121.5999995470047</v>
      </c>
      <c r="M227" s="4">
        <v>9.5</v>
      </c>
      <c r="N227" s="4">
        <v>7.5999999716877937</v>
      </c>
      <c r="O227">
        <v>16</v>
      </c>
      <c r="P227" s="8">
        <v>0.20000000298023221</v>
      </c>
      <c r="Q227" t="s">
        <v>401</v>
      </c>
      <c r="R227">
        <v>22</v>
      </c>
      <c r="S227" s="4">
        <v>6.92246398648025</v>
      </c>
      <c r="T227" t="s">
        <v>138</v>
      </c>
      <c r="U227" t="s">
        <v>227</v>
      </c>
      <c r="V227" t="s">
        <v>314</v>
      </c>
      <c r="W227" t="s">
        <v>510</v>
      </c>
      <c r="X227" t="s">
        <v>531</v>
      </c>
      <c r="Y227" t="s">
        <v>516</v>
      </c>
    </row>
    <row r="228" spans="1:25" ht="15" customHeight="1" x14ac:dyDescent="0.3">
      <c r="A228">
        <v>10333</v>
      </c>
      <c r="B228" t="s">
        <v>84</v>
      </c>
      <c r="C228">
        <v>14</v>
      </c>
      <c r="D228">
        <v>5</v>
      </c>
      <c r="E228" s="3">
        <v>44122</v>
      </c>
      <c r="F228" s="31">
        <f>YEAR(Order[[#This Row],[OrderDate]])</f>
        <v>2020</v>
      </c>
      <c r="G228" s="31">
        <f>MONTH(Order[[#This Row],[OrderDate]])</f>
        <v>10</v>
      </c>
      <c r="H228" s="31">
        <f>WEEKDAY(Order[[#This Row],[OrderDate]])</f>
        <v>1</v>
      </c>
      <c r="I228" s="31" t="str">
        <f>TEXT(Order[[#This Row],[WeekNumber]],"dddd")</f>
        <v>Sunday</v>
      </c>
      <c r="J228" s="14">
        <v>20201025</v>
      </c>
      <c r="K228" t="s">
        <v>485</v>
      </c>
      <c r="L228" s="4">
        <v>232.5</v>
      </c>
      <c r="M228" s="4">
        <v>23.25</v>
      </c>
      <c r="N228" s="4">
        <v>23.25</v>
      </c>
      <c r="O228">
        <v>10</v>
      </c>
      <c r="P228" s="8">
        <v>0</v>
      </c>
      <c r="Q228" t="s">
        <v>368</v>
      </c>
      <c r="R228">
        <v>6</v>
      </c>
      <c r="S228" s="4">
        <v>19.281771520737859</v>
      </c>
      <c r="T228" t="s">
        <v>173</v>
      </c>
      <c r="U228" t="s">
        <v>262</v>
      </c>
      <c r="V228" t="s">
        <v>346</v>
      </c>
      <c r="W228" t="s">
        <v>509</v>
      </c>
      <c r="X228" t="s">
        <v>527</v>
      </c>
      <c r="Y228" t="s">
        <v>513</v>
      </c>
    </row>
    <row r="229" spans="1:25" ht="15" customHeight="1" x14ac:dyDescent="0.3">
      <c r="A229">
        <v>10333</v>
      </c>
      <c r="B229" t="s">
        <v>84</v>
      </c>
      <c r="C229">
        <v>21</v>
      </c>
      <c r="D229">
        <v>5</v>
      </c>
      <c r="E229" s="3">
        <v>44122</v>
      </c>
      <c r="F229" s="31">
        <f>YEAR(Order[[#This Row],[OrderDate]])</f>
        <v>2020</v>
      </c>
      <c r="G229" s="31">
        <f>MONTH(Order[[#This Row],[OrderDate]])</f>
        <v>10</v>
      </c>
      <c r="H229" s="31">
        <f>WEEKDAY(Order[[#This Row],[OrderDate]])</f>
        <v>1</v>
      </c>
      <c r="I229" s="31" t="str">
        <f>TEXT(Order[[#This Row],[WeekNumber]],"dddd")</f>
        <v>Sunday</v>
      </c>
      <c r="J229" s="14">
        <v>20201025</v>
      </c>
      <c r="K229" t="s">
        <v>485</v>
      </c>
      <c r="L229" s="4">
        <v>89.999999850988388</v>
      </c>
      <c r="M229" s="4">
        <v>10</v>
      </c>
      <c r="N229" s="4">
        <v>8.9999999850988388</v>
      </c>
      <c r="O229">
        <v>10</v>
      </c>
      <c r="P229" s="8">
        <v>0.10000000149011611</v>
      </c>
      <c r="Q229" t="s">
        <v>375</v>
      </c>
      <c r="R229">
        <v>8</v>
      </c>
      <c r="S229" s="4">
        <v>8.5451596278118238</v>
      </c>
      <c r="T229" t="s">
        <v>173</v>
      </c>
      <c r="U229" t="s">
        <v>262</v>
      </c>
      <c r="V229" t="s">
        <v>346</v>
      </c>
      <c r="W229" t="s">
        <v>509</v>
      </c>
      <c r="X229" t="s">
        <v>527</v>
      </c>
      <c r="Y229" t="s">
        <v>516</v>
      </c>
    </row>
    <row r="230" spans="1:25" ht="15" customHeight="1" x14ac:dyDescent="0.3">
      <c r="A230">
        <v>10333</v>
      </c>
      <c r="B230" t="s">
        <v>84</v>
      </c>
      <c r="C230">
        <v>71</v>
      </c>
      <c r="D230">
        <v>5</v>
      </c>
      <c r="E230" s="3">
        <v>44122</v>
      </c>
      <c r="F230" s="31">
        <f>YEAR(Order[[#This Row],[OrderDate]])</f>
        <v>2020</v>
      </c>
      <c r="G230" s="31">
        <f>MONTH(Order[[#This Row],[OrderDate]])</f>
        <v>10</v>
      </c>
      <c r="H230" s="31">
        <f>WEEKDAY(Order[[#This Row],[OrderDate]])</f>
        <v>1</v>
      </c>
      <c r="I230" s="31" t="str">
        <f>TEXT(Order[[#This Row],[WeekNumber]],"dddd")</f>
        <v>Sunday</v>
      </c>
      <c r="J230" s="14">
        <v>20201028</v>
      </c>
      <c r="K230" t="s">
        <v>485</v>
      </c>
      <c r="L230" s="4">
        <v>773.99999871850014</v>
      </c>
      <c r="M230" s="4">
        <v>21.5</v>
      </c>
      <c r="N230" s="4">
        <v>19.349999967962503</v>
      </c>
      <c r="O230">
        <v>40</v>
      </c>
      <c r="P230" s="8">
        <v>0.10000000149011611</v>
      </c>
      <c r="Q230" t="s">
        <v>425</v>
      </c>
      <c r="R230">
        <v>15</v>
      </c>
      <c r="S230" s="4">
        <v>15.813450604529082</v>
      </c>
      <c r="T230" t="s">
        <v>173</v>
      </c>
      <c r="U230" t="s">
        <v>262</v>
      </c>
      <c r="V230" t="s">
        <v>346</v>
      </c>
      <c r="W230" t="s">
        <v>509</v>
      </c>
      <c r="X230" t="s">
        <v>527</v>
      </c>
      <c r="Y230" t="s">
        <v>511</v>
      </c>
    </row>
    <row r="231" spans="1:25" ht="15" customHeight="1" x14ac:dyDescent="0.3">
      <c r="A231">
        <v>10334</v>
      </c>
      <c r="B231" t="s">
        <v>81</v>
      </c>
      <c r="C231">
        <v>52</v>
      </c>
      <c r="D231">
        <v>8</v>
      </c>
      <c r="E231" s="3">
        <v>44125</v>
      </c>
      <c r="F231" s="31">
        <f>YEAR(Order[[#This Row],[OrderDate]])</f>
        <v>2020</v>
      </c>
      <c r="G231" s="31">
        <f>MONTH(Order[[#This Row],[OrderDate]])</f>
        <v>10</v>
      </c>
      <c r="H231" s="31">
        <f>WEEKDAY(Order[[#This Row],[OrderDate]])</f>
        <v>4</v>
      </c>
      <c r="I231" s="31" t="str">
        <f>TEXT(Order[[#This Row],[WeekNumber]],"dddd")</f>
        <v>Wednesday</v>
      </c>
      <c r="J231" s="14">
        <v>20201028</v>
      </c>
      <c r="K231" t="s">
        <v>484</v>
      </c>
      <c r="L231" s="4">
        <v>56</v>
      </c>
      <c r="M231" s="4">
        <v>7</v>
      </c>
      <c r="N231" s="4">
        <v>7</v>
      </c>
      <c r="O231">
        <v>8</v>
      </c>
      <c r="P231" s="8">
        <v>0</v>
      </c>
      <c r="Q231" t="s">
        <v>406</v>
      </c>
      <c r="R231">
        <v>24</v>
      </c>
      <c r="S231" s="4">
        <v>2.7531089859539</v>
      </c>
      <c r="T231" t="s">
        <v>170</v>
      </c>
      <c r="U231" t="s">
        <v>259</v>
      </c>
      <c r="V231" t="s">
        <v>343</v>
      </c>
      <c r="W231" t="s">
        <v>509</v>
      </c>
      <c r="X231" t="s">
        <v>519</v>
      </c>
      <c r="Y231" t="s">
        <v>512</v>
      </c>
    </row>
    <row r="232" spans="1:25" ht="15" customHeight="1" x14ac:dyDescent="0.3">
      <c r="A232">
        <v>10334</v>
      </c>
      <c r="B232" t="s">
        <v>81</v>
      </c>
      <c r="C232">
        <v>68</v>
      </c>
      <c r="D232">
        <v>8</v>
      </c>
      <c r="E232" s="3">
        <v>44125</v>
      </c>
      <c r="F232" s="31">
        <f>YEAR(Order[[#This Row],[OrderDate]])</f>
        <v>2020</v>
      </c>
      <c r="G232" s="31">
        <f>MONTH(Order[[#This Row],[OrderDate]])</f>
        <v>10</v>
      </c>
      <c r="H232" s="31">
        <f>WEEKDAY(Order[[#This Row],[OrderDate]])</f>
        <v>4</v>
      </c>
      <c r="I232" s="31" t="str">
        <f>TEXT(Order[[#This Row],[WeekNumber]],"dddd")</f>
        <v>Wednesday</v>
      </c>
      <c r="J232" s="14">
        <v>20201024</v>
      </c>
      <c r="K232" t="s">
        <v>484</v>
      </c>
      <c r="L232" s="4">
        <v>125</v>
      </c>
      <c r="M232" s="4">
        <v>12.5</v>
      </c>
      <c r="N232" s="4">
        <v>12.5</v>
      </c>
      <c r="O232">
        <v>10</v>
      </c>
      <c r="P232" s="8">
        <v>0</v>
      </c>
      <c r="Q232" t="s">
        <v>422</v>
      </c>
      <c r="R232">
        <v>8</v>
      </c>
      <c r="S232" s="4">
        <v>9.881917469522989</v>
      </c>
      <c r="T232" t="s">
        <v>170</v>
      </c>
      <c r="U232" t="s">
        <v>259</v>
      </c>
      <c r="V232" t="s">
        <v>343</v>
      </c>
      <c r="W232" t="s">
        <v>509</v>
      </c>
      <c r="X232" t="s">
        <v>519</v>
      </c>
      <c r="Y232" t="s">
        <v>516</v>
      </c>
    </row>
    <row r="233" spans="1:25" x14ac:dyDescent="0.3">
      <c r="A233">
        <v>10335</v>
      </c>
      <c r="B233" t="s">
        <v>35</v>
      </c>
      <c r="C233">
        <v>2</v>
      </c>
      <c r="D233">
        <v>7</v>
      </c>
      <c r="E233" s="3">
        <v>44126</v>
      </c>
      <c r="F233" s="31">
        <f>YEAR(Order[[#This Row],[OrderDate]])</f>
        <v>2020</v>
      </c>
      <c r="G233" s="31">
        <f>MONTH(Order[[#This Row],[OrderDate]])</f>
        <v>10</v>
      </c>
      <c r="H233" s="31">
        <f>WEEKDAY(Order[[#This Row],[OrderDate]])</f>
        <v>5</v>
      </c>
      <c r="I233" s="31" t="str">
        <f>TEXT(Order[[#This Row],[WeekNumber]],"dddd")</f>
        <v>Thursday</v>
      </c>
      <c r="J233" s="14">
        <v>20201024</v>
      </c>
      <c r="K233" t="s">
        <v>484</v>
      </c>
      <c r="L233" s="4">
        <v>106.39999960362911</v>
      </c>
      <c r="M233" s="4">
        <v>19</v>
      </c>
      <c r="N233" s="4">
        <v>15.199999943375587</v>
      </c>
      <c r="O233">
        <v>7</v>
      </c>
      <c r="P233" s="8">
        <v>0.20000000298023221</v>
      </c>
      <c r="Q233" t="s">
        <v>356</v>
      </c>
      <c r="R233">
        <v>1</v>
      </c>
      <c r="S233" s="4">
        <v>9.9064127385757743</v>
      </c>
      <c r="T233" t="s">
        <v>124</v>
      </c>
      <c r="U233" t="s">
        <v>213</v>
      </c>
      <c r="W233" t="s">
        <v>509</v>
      </c>
      <c r="X233" t="s">
        <v>530</v>
      </c>
      <c r="Y233" t="s">
        <v>517</v>
      </c>
    </row>
    <row r="234" spans="1:25" x14ac:dyDescent="0.3">
      <c r="A234">
        <v>10335</v>
      </c>
      <c r="B234" t="s">
        <v>35</v>
      </c>
      <c r="C234">
        <v>31</v>
      </c>
      <c r="D234">
        <v>7</v>
      </c>
      <c r="E234" s="3">
        <v>44126</v>
      </c>
      <c r="F234" s="31">
        <f>YEAR(Order[[#This Row],[OrderDate]])</f>
        <v>2020</v>
      </c>
      <c r="G234" s="31">
        <f>MONTH(Order[[#This Row],[OrderDate]])</f>
        <v>10</v>
      </c>
      <c r="H234" s="31">
        <f>WEEKDAY(Order[[#This Row],[OrderDate]])</f>
        <v>5</v>
      </c>
      <c r="I234" s="31" t="str">
        <f>TEXT(Order[[#This Row],[WeekNumber]],"dddd")</f>
        <v>Thursday</v>
      </c>
      <c r="J234" s="14">
        <v>20201024</v>
      </c>
      <c r="K234" t="s">
        <v>484</v>
      </c>
      <c r="L234" s="4">
        <v>249.99999906867743</v>
      </c>
      <c r="M234" s="4">
        <v>12.5</v>
      </c>
      <c r="N234" s="4">
        <v>9.999999962747097</v>
      </c>
      <c r="O234">
        <v>25</v>
      </c>
      <c r="P234" s="8">
        <v>0.20000000298023221</v>
      </c>
      <c r="Q234" t="s">
        <v>385</v>
      </c>
      <c r="R234">
        <v>14</v>
      </c>
      <c r="S234" s="4">
        <v>8.9210025428745876</v>
      </c>
      <c r="T234" t="s">
        <v>124</v>
      </c>
      <c r="U234" t="s">
        <v>213</v>
      </c>
      <c r="W234" t="s">
        <v>509</v>
      </c>
      <c r="X234" t="s">
        <v>530</v>
      </c>
      <c r="Y234" t="s">
        <v>511</v>
      </c>
    </row>
    <row r="235" spans="1:25" x14ac:dyDescent="0.3">
      <c r="A235">
        <v>10335</v>
      </c>
      <c r="B235" t="s">
        <v>35</v>
      </c>
      <c r="C235">
        <v>32</v>
      </c>
      <c r="D235">
        <v>7</v>
      </c>
      <c r="E235" s="3">
        <v>44126</v>
      </c>
      <c r="F235" s="31">
        <f>YEAR(Order[[#This Row],[OrderDate]])</f>
        <v>2020</v>
      </c>
      <c r="G235" s="31">
        <f>MONTH(Order[[#This Row],[OrderDate]])</f>
        <v>10</v>
      </c>
      <c r="H235" s="31">
        <f>WEEKDAY(Order[[#This Row],[OrderDate]])</f>
        <v>5</v>
      </c>
      <c r="I235" s="31" t="str">
        <f>TEXT(Order[[#This Row],[WeekNumber]],"dddd")</f>
        <v>Thursday</v>
      </c>
      <c r="J235" s="14">
        <v>20201024</v>
      </c>
      <c r="K235" t="s">
        <v>484</v>
      </c>
      <c r="L235" s="4">
        <v>153.59999942779541</v>
      </c>
      <c r="M235" s="4">
        <v>32</v>
      </c>
      <c r="N235" s="4">
        <v>25.599999904632568</v>
      </c>
      <c r="O235">
        <v>6</v>
      </c>
      <c r="P235" s="8">
        <v>0.20000000298023221</v>
      </c>
      <c r="Q235" t="s">
        <v>386</v>
      </c>
      <c r="R235">
        <v>14</v>
      </c>
      <c r="S235" s="4">
        <v>15.737004602670464</v>
      </c>
      <c r="T235" t="s">
        <v>124</v>
      </c>
      <c r="U235" t="s">
        <v>213</v>
      </c>
      <c r="W235" t="s">
        <v>509</v>
      </c>
      <c r="X235" t="s">
        <v>530</v>
      </c>
      <c r="Y235" t="s">
        <v>511</v>
      </c>
    </row>
    <row r="236" spans="1:25" x14ac:dyDescent="0.3">
      <c r="A236">
        <v>10335</v>
      </c>
      <c r="B236" t="s">
        <v>35</v>
      </c>
      <c r="C236">
        <v>51</v>
      </c>
      <c r="D236">
        <v>7</v>
      </c>
      <c r="E236" s="3">
        <v>44126</v>
      </c>
      <c r="F236" s="31">
        <f>YEAR(Order[[#This Row],[OrderDate]])</f>
        <v>2020</v>
      </c>
      <c r="G236" s="31">
        <f>MONTH(Order[[#This Row],[OrderDate]])</f>
        <v>10</v>
      </c>
      <c r="H236" s="31">
        <f>WEEKDAY(Order[[#This Row],[OrderDate]])</f>
        <v>5</v>
      </c>
      <c r="I236" s="31" t="str">
        <f>TEXT(Order[[#This Row],[WeekNumber]],"dddd")</f>
        <v>Thursday</v>
      </c>
      <c r="J236" s="14">
        <v>20201025</v>
      </c>
      <c r="K236" t="s">
        <v>484</v>
      </c>
      <c r="L236" s="4">
        <v>2035.1999924182892</v>
      </c>
      <c r="M236" s="4">
        <v>53</v>
      </c>
      <c r="N236" s="4">
        <v>42.399999842047691</v>
      </c>
      <c r="O236">
        <v>48</v>
      </c>
      <c r="P236" s="8">
        <v>0.20000000298023221</v>
      </c>
      <c r="Q236" t="s">
        <v>405</v>
      </c>
      <c r="R236">
        <v>24</v>
      </c>
      <c r="S236" s="4">
        <v>18.835525116961144</v>
      </c>
      <c r="T236" t="s">
        <v>124</v>
      </c>
      <c r="U236" t="s">
        <v>213</v>
      </c>
      <c r="W236" t="s">
        <v>509</v>
      </c>
      <c r="X236" t="s">
        <v>530</v>
      </c>
      <c r="Y236" t="s">
        <v>513</v>
      </c>
    </row>
    <row r="237" spans="1:25" x14ac:dyDescent="0.3">
      <c r="A237">
        <v>10336</v>
      </c>
      <c r="B237" t="s">
        <v>57</v>
      </c>
      <c r="C237">
        <v>4</v>
      </c>
      <c r="D237">
        <v>7</v>
      </c>
      <c r="E237" s="3">
        <v>44127</v>
      </c>
      <c r="F237" s="31">
        <f>YEAR(Order[[#This Row],[OrderDate]])</f>
        <v>2020</v>
      </c>
      <c r="G237" s="31">
        <f>MONTH(Order[[#This Row],[OrderDate]])</f>
        <v>10</v>
      </c>
      <c r="H237" s="31">
        <f>WEEKDAY(Order[[#This Row],[OrderDate]])</f>
        <v>6</v>
      </c>
      <c r="I237" s="31" t="str">
        <f>TEXT(Order[[#This Row],[WeekNumber]],"dddd")</f>
        <v>Friday</v>
      </c>
      <c r="J237" s="14">
        <v>20201029</v>
      </c>
      <c r="K237" t="s">
        <v>484</v>
      </c>
      <c r="L237" s="4">
        <v>356.39999940991402</v>
      </c>
      <c r="M237" s="4">
        <v>22</v>
      </c>
      <c r="N237" s="4">
        <v>19.799999967217445</v>
      </c>
      <c r="O237">
        <v>18</v>
      </c>
      <c r="P237" s="8">
        <v>0.10000000149011611</v>
      </c>
      <c r="Q237" t="s">
        <v>358</v>
      </c>
      <c r="R237">
        <v>2</v>
      </c>
      <c r="S237" s="4">
        <v>13.396192586104789</v>
      </c>
      <c r="T237" t="s">
        <v>146</v>
      </c>
      <c r="U237" t="s">
        <v>235</v>
      </c>
      <c r="V237" t="s">
        <v>321</v>
      </c>
      <c r="W237" t="s">
        <v>509</v>
      </c>
      <c r="X237" t="s">
        <v>352</v>
      </c>
      <c r="Y237" t="s">
        <v>515</v>
      </c>
    </row>
    <row r="238" spans="1:25" ht="15" customHeight="1" x14ac:dyDescent="0.3">
      <c r="A238">
        <v>10337</v>
      </c>
      <c r="B238" t="s">
        <v>23</v>
      </c>
      <c r="C238">
        <v>23</v>
      </c>
      <c r="D238">
        <v>4</v>
      </c>
      <c r="E238" s="3">
        <v>44128</v>
      </c>
      <c r="F238" s="31">
        <f>YEAR(Order[[#This Row],[OrderDate]])</f>
        <v>2020</v>
      </c>
      <c r="G238" s="31">
        <f>MONTH(Order[[#This Row],[OrderDate]])</f>
        <v>10</v>
      </c>
      <c r="H238" s="31">
        <f>WEEKDAY(Order[[#This Row],[OrderDate]])</f>
        <v>7</v>
      </c>
      <c r="I238" s="31" t="str">
        <f>TEXT(Order[[#This Row],[WeekNumber]],"dddd")</f>
        <v>Saturday</v>
      </c>
      <c r="J238" s="14">
        <v>20201029</v>
      </c>
      <c r="K238" t="s">
        <v>485</v>
      </c>
      <c r="L238" s="4">
        <v>360</v>
      </c>
      <c r="M238" s="4">
        <v>9</v>
      </c>
      <c r="N238" s="4">
        <v>9</v>
      </c>
      <c r="O238">
        <v>40</v>
      </c>
      <c r="P238" s="8">
        <v>0</v>
      </c>
      <c r="Q238" t="s">
        <v>377</v>
      </c>
      <c r="R238">
        <v>9</v>
      </c>
      <c r="S238" s="4">
        <v>5.2140991742329925</v>
      </c>
      <c r="T238" t="s">
        <v>112</v>
      </c>
      <c r="U238" t="s">
        <v>201</v>
      </c>
      <c r="V238" t="s">
        <v>290</v>
      </c>
      <c r="W238" t="s">
        <v>509</v>
      </c>
      <c r="X238" t="s">
        <v>520</v>
      </c>
      <c r="Y238" t="s">
        <v>512</v>
      </c>
    </row>
    <row r="239" spans="1:25" ht="15" customHeight="1" x14ac:dyDescent="0.3">
      <c r="A239">
        <v>10337</v>
      </c>
      <c r="B239" t="s">
        <v>23</v>
      </c>
      <c r="C239">
        <v>26</v>
      </c>
      <c r="D239">
        <v>4</v>
      </c>
      <c r="E239" s="3">
        <v>44128</v>
      </c>
      <c r="F239" s="31">
        <f>YEAR(Order[[#This Row],[OrderDate]])</f>
        <v>2020</v>
      </c>
      <c r="G239" s="31">
        <f>MONTH(Order[[#This Row],[OrderDate]])</f>
        <v>10</v>
      </c>
      <c r="H239" s="31">
        <f>WEEKDAY(Order[[#This Row],[OrderDate]])</f>
        <v>7</v>
      </c>
      <c r="I239" s="31" t="str">
        <f>TEXT(Order[[#This Row],[WeekNumber]],"dddd")</f>
        <v>Saturday</v>
      </c>
      <c r="J239" s="14">
        <v>20201029</v>
      </c>
      <c r="K239" t="s">
        <v>485</v>
      </c>
      <c r="L239" s="4">
        <v>749.52</v>
      </c>
      <c r="M239" s="4">
        <v>31.23</v>
      </c>
      <c r="N239" s="4">
        <v>31.23</v>
      </c>
      <c r="O239">
        <v>24</v>
      </c>
      <c r="P239" s="8">
        <v>0</v>
      </c>
      <c r="Q239" t="s">
        <v>380</v>
      </c>
      <c r="R239">
        <v>11</v>
      </c>
      <c r="S239" s="4">
        <v>12.929370209027901</v>
      </c>
      <c r="T239" t="s">
        <v>112</v>
      </c>
      <c r="U239" t="s">
        <v>201</v>
      </c>
      <c r="V239" t="s">
        <v>290</v>
      </c>
      <c r="W239" t="s">
        <v>509</v>
      </c>
      <c r="X239" t="s">
        <v>520</v>
      </c>
      <c r="Y239" t="s">
        <v>516</v>
      </c>
    </row>
    <row r="240" spans="1:25" ht="15" customHeight="1" x14ac:dyDescent="0.3">
      <c r="A240">
        <v>10337</v>
      </c>
      <c r="B240" t="s">
        <v>23</v>
      </c>
      <c r="C240">
        <v>36</v>
      </c>
      <c r="D240">
        <v>4</v>
      </c>
      <c r="E240" s="3">
        <v>44128</v>
      </c>
      <c r="F240" s="31">
        <f>YEAR(Order[[#This Row],[OrderDate]])</f>
        <v>2020</v>
      </c>
      <c r="G240" s="31">
        <f>MONTH(Order[[#This Row],[OrderDate]])</f>
        <v>10</v>
      </c>
      <c r="H240" s="31">
        <f>WEEKDAY(Order[[#This Row],[OrderDate]])</f>
        <v>7</v>
      </c>
      <c r="I240" s="31" t="str">
        <f>TEXT(Order[[#This Row],[WeekNumber]],"dddd")</f>
        <v>Saturday</v>
      </c>
      <c r="J240" s="14">
        <v>20201029</v>
      </c>
      <c r="K240" t="s">
        <v>485</v>
      </c>
      <c r="L240" s="4">
        <v>380</v>
      </c>
      <c r="M240" s="4">
        <v>19</v>
      </c>
      <c r="N240" s="4">
        <v>19</v>
      </c>
      <c r="O240">
        <v>20</v>
      </c>
      <c r="P240" s="8">
        <v>0</v>
      </c>
      <c r="Q240" t="s">
        <v>390</v>
      </c>
      <c r="R240">
        <v>17</v>
      </c>
      <c r="S240" s="4">
        <v>14.515505674132482</v>
      </c>
      <c r="T240" t="s">
        <v>112</v>
      </c>
      <c r="U240" t="s">
        <v>201</v>
      </c>
      <c r="V240" t="s">
        <v>290</v>
      </c>
      <c r="W240" t="s">
        <v>509</v>
      </c>
      <c r="X240" t="s">
        <v>520</v>
      </c>
      <c r="Y240" t="s">
        <v>514</v>
      </c>
    </row>
    <row r="241" spans="1:25" ht="15" customHeight="1" x14ac:dyDescent="0.3">
      <c r="A241">
        <v>10337</v>
      </c>
      <c r="B241" t="s">
        <v>23</v>
      </c>
      <c r="C241">
        <v>37</v>
      </c>
      <c r="D241">
        <v>4</v>
      </c>
      <c r="E241" s="3">
        <v>44128</v>
      </c>
      <c r="F241" s="31">
        <f>YEAR(Order[[#This Row],[OrderDate]])</f>
        <v>2020</v>
      </c>
      <c r="G241" s="31">
        <f>MONTH(Order[[#This Row],[OrderDate]])</f>
        <v>10</v>
      </c>
      <c r="H241" s="31">
        <f>WEEKDAY(Order[[#This Row],[OrderDate]])</f>
        <v>7</v>
      </c>
      <c r="I241" s="31" t="str">
        <f>TEXT(Order[[#This Row],[WeekNumber]],"dddd")</f>
        <v>Saturday</v>
      </c>
      <c r="J241" s="14">
        <v>20201029</v>
      </c>
      <c r="K241" t="s">
        <v>485</v>
      </c>
      <c r="L241" s="4">
        <v>728</v>
      </c>
      <c r="M241" s="4">
        <v>26</v>
      </c>
      <c r="N241" s="4">
        <v>26</v>
      </c>
      <c r="O241">
        <v>28</v>
      </c>
      <c r="P241" s="8">
        <v>0</v>
      </c>
      <c r="Q241" t="s">
        <v>391</v>
      </c>
      <c r="R241">
        <v>17</v>
      </c>
      <c r="S241" s="4">
        <v>19.481444194755529</v>
      </c>
      <c r="T241" t="s">
        <v>112</v>
      </c>
      <c r="U241" t="s">
        <v>201</v>
      </c>
      <c r="V241" t="s">
        <v>290</v>
      </c>
      <c r="W241" t="s">
        <v>509</v>
      </c>
      <c r="X241" t="s">
        <v>520</v>
      </c>
      <c r="Y241" t="s">
        <v>514</v>
      </c>
    </row>
    <row r="242" spans="1:25" ht="15" customHeight="1" x14ac:dyDescent="0.3">
      <c r="A242">
        <v>10337</v>
      </c>
      <c r="B242" t="s">
        <v>23</v>
      </c>
      <c r="C242">
        <v>72</v>
      </c>
      <c r="D242">
        <v>4</v>
      </c>
      <c r="E242" s="3">
        <v>44128</v>
      </c>
      <c r="F242" s="31">
        <f>YEAR(Order[[#This Row],[OrderDate]])</f>
        <v>2020</v>
      </c>
      <c r="G242" s="31">
        <f>MONTH(Order[[#This Row],[OrderDate]])</f>
        <v>10</v>
      </c>
      <c r="H242" s="31">
        <f>WEEKDAY(Order[[#This Row],[OrderDate]])</f>
        <v>7</v>
      </c>
      <c r="I242" s="31" t="str">
        <f>TEXT(Order[[#This Row],[WeekNumber]],"dddd")</f>
        <v>Saturday</v>
      </c>
      <c r="J242" s="14">
        <v>20201029</v>
      </c>
      <c r="K242" t="s">
        <v>485</v>
      </c>
      <c r="L242" s="4">
        <v>869.99999999999989</v>
      </c>
      <c r="M242" s="4">
        <v>34.799999999999997</v>
      </c>
      <c r="N242" s="4">
        <v>34.799999999999997</v>
      </c>
      <c r="O242">
        <v>25</v>
      </c>
      <c r="P242" s="8">
        <v>0</v>
      </c>
      <c r="Q242" t="s">
        <v>426</v>
      </c>
      <c r="R242">
        <v>14</v>
      </c>
      <c r="S242" s="4">
        <v>14.902797245173618</v>
      </c>
      <c r="T242" t="s">
        <v>112</v>
      </c>
      <c r="U242" t="s">
        <v>201</v>
      </c>
      <c r="V242" t="s">
        <v>290</v>
      </c>
      <c r="W242" t="s">
        <v>509</v>
      </c>
      <c r="X242" t="s">
        <v>520</v>
      </c>
      <c r="Y242" t="s">
        <v>511</v>
      </c>
    </row>
    <row r="243" spans="1:25" ht="15" customHeight="1" x14ac:dyDescent="0.3">
      <c r="A243">
        <v>10338</v>
      </c>
      <c r="B243" t="s">
        <v>53</v>
      </c>
      <c r="C243">
        <v>17</v>
      </c>
      <c r="D243">
        <v>4</v>
      </c>
      <c r="E243" s="3">
        <v>44129</v>
      </c>
      <c r="F243" s="31">
        <f>YEAR(Order[[#This Row],[OrderDate]])</f>
        <v>2020</v>
      </c>
      <c r="G243" s="31">
        <f>MONTH(Order[[#This Row],[OrderDate]])</f>
        <v>10</v>
      </c>
      <c r="H243" s="31">
        <f>WEEKDAY(Order[[#This Row],[OrderDate]])</f>
        <v>1</v>
      </c>
      <c r="I243" s="31" t="str">
        <f>TEXT(Order[[#This Row],[WeekNumber]],"dddd")</f>
        <v>Sunday</v>
      </c>
      <c r="J243" s="14">
        <v>20201029</v>
      </c>
      <c r="K243" t="s">
        <v>485</v>
      </c>
      <c r="L243" s="4">
        <v>780</v>
      </c>
      <c r="M243" s="4">
        <v>39</v>
      </c>
      <c r="N243" s="4">
        <v>39</v>
      </c>
      <c r="O243">
        <v>20</v>
      </c>
      <c r="P243" s="8">
        <v>0</v>
      </c>
      <c r="Q243" t="s">
        <v>371</v>
      </c>
      <c r="R243">
        <v>7</v>
      </c>
      <c r="S243" s="4">
        <v>24.774912809223483</v>
      </c>
      <c r="T243" t="s">
        <v>142</v>
      </c>
      <c r="U243" t="s">
        <v>231</v>
      </c>
      <c r="V243" t="s">
        <v>317</v>
      </c>
      <c r="W243" t="s">
        <v>510</v>
      </c>
      <c r="X243" t="s">
        <v>353</v>
      </c>
      <c r="Y243" t="s">
        <v>518</v>
      </c>
    </row>
    <row r="244" spans="1:25" ht="15" customHeight="1" x14ac:dyDescent="0.3">
      <c r="A244">
        <v>10338</v>
      </c>
      <c r="B244" t="s">
        <v>53</v>
      </c>
      <c r="C244">
        <v>30</v>
      </c>
      <c r="D244">
        <v>4</v>
      </c>
      <c r="E244" s="3">
        <v>44129</v>
      </c>
      <c r="F244" s="31">
        <f>YEAR(Order[[#This Row],[OrderDate]])</f>
        <v>2020</v>
      </c>
      <c r="G244" s="31">
        <f>MONTH(Order[[#This Row],[OrderDate]])</f>
        <v>10</v>
      </c>
      <c r="H244" s="31">
        <f>WEEKDAY(Order[[#This Row],[OrderDate]])</f>
        <v>1</v>
      </c>
      <c r="I244" s="31" t="str">
        <f>TEXT(Order[[#This Row],[WeekNumber]],"dddd")</f>
        <v>Sunday</v>
      </c>
      <c r="J244" s="14">
        <v>20201104</v>
      </c>
      <c r="K244" t="s">
        <v>485</v>
      </c>
      <c r="L244" s="4">
        <v>388.35</v>
      </c>
      <c r="M244" s="4">
        <v>25.89</v>
      </c>
      <c r="N244" s="4">
        <v>25.89</v>
      </c>
      <c r="O244">
        <v>15</v>
      </c>
      <c r="P244" s="8">
        <v>0</v>
      </c>
      <c r="Q244" t="s">
        <v>384</v>
      </c>
      <c r="R244">
        <v>13</v>
      </c>
      <c r="S244" s="4">
        <v>15.141134761320492</v>
      </c>
      <c r="T244" t="s">
        <v>142</v>
      </c>
      <c r="U244" t="s">
        <v>231</v>
      </c>
      <c r="V244" t="s">
        <v>317</v>
      </c>
      <c r="W244" t="s">
        <v>510</v>
      </c>
      <c r="X244" t="s">
        <v>353</v>
      </c>
      <c r="Y244" t="s">
        <v>514</v>
      </c>
    </row>
    <row r="245" spans="1:25" ht="15" customHeight="1" x14ac:dyDescent="0.3">
      <c r="A245">
        <v>10339</v>
      </c>
      <c r="B245" t="s">
        <v>49</v>
      </c>
      <c r="C245">
        <v>4</v>
      </c>
      <c r="D245">
        <v>2</v>
      </c>
      <c r="E245" s="3">
        <v>44132</v>
      </c>
      <c r="F245" s="31">
        <f>YEAR(Order[[#This Row],[OrderDate]])</f>
        <v>2020</v>
      </c>
      <c r="G245" s="31">
        <f>MONTH(Order[[#This Row],[OrderDate]])</f>
        <v>10</v>
      </c>
      <c r="H245" s="31">
        <f>WEEKDAY(Order[[#This Row],[OrderDate]])</f>
        <v>4</v>
      </c>
      <c r="I245" s="31" t="str">
        <f>TEXT(Order[[#This Row],[WeekNumber]],"dddd")</f>
        <v>Wednesday</v>
      </c>
      <c r="J245" s="14">
        <v>20201104</v>
      </c>
      <c r="K245" t="s">
        <v>484</v>
      </c>
      <c r="L245" s="4">
        <v>220</v>
      </c>
      <c r="M245" s="4">
        <v>22</v>
      </c>
      <c r="N245" s="4">
        <v>22</v>
      </c>
      <c r="O245">
        <v>10</v>
      </c>
      <c r="P245" s="8">
        <v>0</v>
      </c>
      <c r="Q245" t="s">
        <v>358</v>
      </c>
      <c r="R245">
        <v>2</v>
      </c>
      <c r="S245" s="4">
        <v>13.396192586104789</v>
      </c>
      <c r="T245" t="s">
        <v>138</v>
      </c>
      <c r="U245" t="s">
        <v>227</v>
      </c>
      <c r="V245" t="s">
        <v>314</v>
      </c>
      <c r="W245" t="s">
        <v>510</v>
      </c>
      <c r="X245" t="s">
        <v>531</v>
      </c>
      <c r="Y245" t="s">
        <v>515</v>
      </c>
    </row>
    <row r="246" spans="1:25" ht="15" customHeight="1" x14ac:dyDescent="0.3">
      <c r="A246">
        <v>10339</v>
      </c>
      <c r="B246" t="s">
        <v>49</v>
      </c>
      <c r="C246">
        <v>17</v>
      </c>
      <c r="D246">
        <v>2</v>
      </c>
      <c r="E246" s="3">
        <v>44132</v>
      </c>
      <c r="F246" s="31">
        <f>YEAR(Order[[#This Row],[OrderDate]])</f>
        <v>2020</v>
      </c>
      <c r="G246" s="31">
        <f>MONTH(Order[[#This Row],[OrderDate]])</f>
        <v>10</v>
      </c>
      <c r="H246" s="31">
        <f>WEEKDAY(Order[[#This Row],[OrderDate]])</f>
        <v>4</v>
      </c>
      <c r="I246" s="31" t="str">
        <f>TEXT(Order[[#This Row],[WeekNumber]],"dddd")</f>
        <v>Wednesday</v>
      </c>
      <c r="J246" s="14">
        <v>20201104</v>
      </c>
      <c r="K246" t="s">
        <v>484</v>
      </c>
      <c r="L246" s="4">
        <v>2593.4999979659915</v>
      </c>
      <c r="M246" s="4">
        <v>39</v>
      </c>
      <c r="N246" s="4">
        <v>37.049999970942736</v>
      </c>
      <c r="O246">
        <v>70</v>
      </c>
      <c r="P246" s="8">
        <v>5.000000074505806E-2</v>
      </c>
      <c r="Q246" t="s">
        <v>371</v>
      </c>
      <c r="R246">
        <v>7</v>
      </c>
      <c r="S246" s="4">
        <v>24.774912809223483</v>
      </c>
      <c r="T246" t="s">
        <v>138</v>
      </c>
      <c r="U246" t="s">
        <v>227</v>
      </c>
      <c r="V246" t="s">
        <v>314</v>
      </c>
      <c r="W246" t="s">
        <v>510</v>
      </c>
      <c r="X246" t="s">
        <v>531</v>
      </c>
      <c r="Y246" t="s">
        <v>518</v>
      </c>
    </row>
    <row r="247" spans="1:25" ht="15" customHeight="1" x14ac:dyDescent="0.3">
      <c r="A247">
        <v>10339</v>
      </c>
      <c r="B247" t="s">
        <v>49</v>
      </c>
      <c r="C247">
        <v>62</v>
      </c>
      <c r="D247">
        <v>2</v>
      </c>
      <c r="E247" s="3">
        <v>44132</v>
      </c>
      <c r="F247" s="31">
        <f>YEAR(Order[[#This Row],[OrderDate]])</f>
        <v>2020</v>
      </c>
      <c r="G247" s="31">
        <f>MONTH(Order[[#This Row],[OrderDate]])</f>
        <v>10</v>
      </c>
      <c r="H247" s="31">
        <f>WEEKDAY(Order[[#This Row],[OrderDate]])</f>
        <v>4</v>
      </c>
      <c r="I247" s="31" t="str">
        <f>TEXT(Order[[#This Row],[WeekNumber]],"dddd")</f>
        <v>Wednesday</v>
      </c>
      <c r="J247" s="14">
        <v>20201108</v>
      </c>
      <c r="K247" t="s">
        <v>484</v>
      </c>
      <c r="L247" s="4">
        <v>1380.3999999999999</v>
      </c>
      <c r="M247" s="4">
        <v>49.3</v>
      </c>
      <c r="N247" s="4">
        <v>49.3</v>
      </c>
      <c r="O247">
        <v>28</v>
      </c>
      <c r="P247" s="8">
        <v>0</v>
      </c>
      <c r="Q247" t="s">
        <v>416</v>
      </c>
      <c r="R247">
        <v>29</v>
      </c>
      <c r="S247" s="4">
        <v>34.868075459270003</v>
      </c>
      <c r="T247" t="s">
        <v>138</v>
      </c>
      <c r="U247" t="s">
        <v>227</v>
      </c>
      <c r="V247" t="s">
        <v>314</v>
      </c>
      <c r="W247" t="s">
        <v>510</v>
      </c>
      <c r="X247" t="s">
        <v>531</v>
      </c>
      <c r="Y247" t="s">
        <v>516</v>
      </c>
    </row>
    <row r="248" spans="1:25" ht="15" customHeight="1" x14ac:dyDescent="0.3">
      <c r="A248">
        <v>10340</v>
      </c>
      <c r="B248" t="s">
        <v>8</v>
      </c>
      <c r="C248">
        <v>18</v>
      </c>
      <c r="D248">
        <v>1</v>
      </c>
      <c r="E248" s="3">
        <v>44133</v>
      </c>
      <c r="F248" s="31">
        <f>YEAR(Order[[#This Row],[OrderDate]])</f>
        <v>2020</v>
      </c>
      <c r="G248" s="31">
        <f>MONTH(Order[[#This Row],[OrderDate]])</f>
        <v>10</v>
      </c>
      <c r="H248" s="31">
        <f>WEEKDAY(Order[[#This Row],[OrderDate]])</f>
        <v>5</v>
      </c>
      <c r="I248" s="31" t="str">
        <f>TEXT(Order[[#This Row],[WeekNumber]],"dddd")</f>
        <v>Thursday</v>
      </c>
      <c r="J248" s="14">
        <v>20201108</v>
      </c>
      <c r="K248" t="s">
        <v>485</v>
      </c>
      <c r="L248" s="4">
        <v>1187.4999990686774</v>
      </c>
      <c r="M248" s="4">
        <v>62.5</v>
      </c>
      <c r="N248" s="4">
        <v>59.374999953433871</v>
      </c>
      <c r="O248">
        <v>20</v>
      </c>
      <c r="P248" s="8">
        <v>5.000000074505806E-2</v>
      </c>
      <c r="Q248" t="s">
        <v>372</v>
      </c>
      <c r="R248">
        <v>7</v>
      </c>
      <c r="S248" s="4">
        <v>20.144415838276313</v>
      </c>
      <c r="T248" t="s">
        <v>97</v>
      </c>
      <c r="U248" t="s">
        <v>186</v>
      </c>
      <c r="V248" t="s">
        <v>275</v>
      </c>
      <c r="W248" t="s">
        <v>509</v>
      </c>
      <c r="X248" t="s">
        <v>519</v>
      </c>
      <c r="Y248" t="s">
        <v>514</v>
      </c>
    </row>
    <row r="249" spans="1:25" ht="15" customHeight="1" x14ac:dyDescent="0.3">
      <c r="A249">
        <v>10340</v>
      </c>
      <c r="B249" t="s">
        <v>8</v>
      </c>
      <c r="C249">
        <v>41</v>
      </c>
      <c r="D249">
        <v>1</v>
      </c>
      <c r="E249" s="3">
        <v>44133</v>
      </c>
      <c r="F249" s="31">
        <f>YEAR(Order[[#This Row],[OrderDate]])</f>
        <v>2020</v>
      </c>
      <c r="G249" s="31">
        <f>MONTH(Order[[#This Row],[OrderDate]])</f>
        <v>10</v>
      </c>
      <c r="H249" s="31">
        <f>WEEKDAY(Order[[#This Row],[OrderDate]])</f>
        <v>5</v>
      </c>
      <c r="I249" s="31" t="str">
        <f>TEXT(Order[[#This Row],[WeekNumber]],"dddd")</f>
        <v>Thursday</v>
      </c>
      <c r="J249" s="14">
        <v>20201108</v>
      </c>
      <c r="K249" t="s">
        <v>485</v>
      </c>
      <c r="L249" s="4">
        <v>110.00999991372228</v>
      </c>
      <c r="M249" s="4">
        <v>9.65</v>
      </c>
      <c r="N249" s="4">
        <v>9.1674999928101908</v>
      </c>
      <c r="O249">
        <v>12</v>
      </c>
      <c r="P249" s="8">
        <v>5.000000074505806E-2</v>
      </c>
      <c r="Q249" t="s">
        <v>395</v>
      </c>
      <c r="R249">
        <v>19</v>
      </c>
      <c r="S249" s="4">
        <v>6.0463867884479576</v>
      </c>
      <c r="T249" t="s">
        <v>97</v>
      </c>
      <c r="U249" t="s">
        <v>186</v>
      </c>
      <c r="V249" t="s">
        <v>275</v>
      </c>
      <c r="W249" t="s">
        <v>509</v>
      </c>
      <c r="X249" t="s">
        <v>519</v>
      </c>
      <c r="Y249" t="s">
        <v>514</v>
      </c>
    </row>
    <row r="250" spans="1:25" ht="15" customHeight="1" x14ac:dyDescent="0.3">
      <c r="A250">
        <v>10340</v>
      </c>
      <c r="B250" t="s">
        <v>8</v>
      </c>
      <c r="C250">
        <v>43</v>
      </c>
      <c r="D250">
        <v>1</v>
      </c>
      <c r="E250" s="3">
        <v>44133</v>
      </c>
      <c r="F250" s="31">
        <f>YEAR(Order[[#This Row],[OrderDate]])</f>
        <v>2020</v>
      </c>
      <c r="G250" s="31">
        <f>MONTH(Order[[#This Row],[OrderDate]])</f>
        <v>10</v>
      </c>
      <c r="H250" s="31">
        <f>WEEKDAY(Order[[#This Row],[OrderDate]])</f>
        <v>5</v>
      </c>
      <c r="I250" s="31" t="str">
        <f>TEXT(Order[[#This Row],[WeekNumber]],"dddd")</f>
        <v>Thursday</v>
      </c>
      <c r="J250" s="14">
        <v>20201105</v>
      </c>
      <c r="K250" t="s">
        <v>485</v>
      </c>
      <c r="L250" s="4">
        <v>1747.9999986290932</v>
      </c>
      <c r="M250" s="4">
        <v>46</v>
      </c>
      <c r="N250" s="4">
        <v>43.699999965727329</v>
      </c>
      <c r="O250">
        <v>40</v>
      </c>
      <c r="P250" s="8">
        <v>5.000000074505806E-2</v>
      </c>
      <c r="Q250" t="s">
        <v>397</v>
      </c>
      <c r="R250">
        <v>20</v>
      </c>
      <c r="S250" s="4">
        <v>33.719701744549674</v>
      </c>
      <c r="T250" t="s">
        <v>97</v>
      </c>
      <c r="U250" t="s">
        <v>186</v>
      </c>
      <c r="V250" t="s">
        <v>275</v>
      </c>
      <c r="W250" t="s">
        <v>509</v>
      </c>
      <c r="X250" t="s">
        <v>519</v>
      </c>
      <c r="Y250" t="s">
        <v>517</v>
      </c>
    </row>
    <row r="251" spans="1:25" x14ac:dyDescent="0.3">
      <c r="A251">
        <v>10341</v>
      </c>
      <c r="B251" t="s">
        <v>70</v>
      </c>
      <c r="C251">
        <v>33</v>
      </c>
      <c r="D251">
        <v>7</v>
      </c>
      <c r="E251" s="3">
        <v>44133</v>
      </c>
      <c r="F251" s="31">
        <f>YEAR(Order[[#This Row],[OrderDate]])</f>
        <v>2020</v>
      </c>
      <c r="G251" s="31">
        <f>MONTH(Order[[#This Row],[OrderDate]])</f>
        <v>10</v>
      </c>
      <c r="H251" s="31">
        <f>WEEKDAY(Order[[#This Row],[OrderDate]])</f>
        <v>5</v>
      </c>
      <c r="I251" s="31" t="str">
        <f>TEXT(Order[[#This Row],[WeekNumber]],"dddd")</f>
        <v>Thursday</v>
      </c>
      <c r="J251" s="14">
        <v>20201105</v>
      </c>
      <c r="K251" t="s">
        <v>485</v>
      </c>
      <c r="L251" s="4">
        <v>200</v>
      </c>
      <c r="M251" s="4">
        <v>2.5</v>
      </c>
      <c r="N251" s="4">
        <v>2.5</v>
      </c>
      <c r="O251">
        <v>8</v>
      </c>
      <c r="P251" s="8">
        <v>0</v>
      </c>
      <c r="Q251" t="s">
        <v>387</v>
      </c>
      <c r="R251">
        <v>15</v>
      </c>
      <c r="S251" s="4">
        <v>1.3985746153494198</v>
      </c>
      <c r="T251" t="s">
        <v>159</v>
      </c>
      <c r="U251" t="s">
        <v>248</v>
      </c>
      <c r="V251" t="s">
        <v>333</v>
      </c>
      <c r="W251" t="s">
        <v>509</v>
      </c>
      <c r="X251" t="s">
        <v>532</v>
      </c>
      <c r="Y251" t="s">
        <v>511</v>
      </c>
    </row>
    <row r="252" spans="1:25" x14ac:dyDescent="0.3">
      <c r="A252">
        <v>10341</v>
      </c>
      <c r="B252" t="s">
        <v>70</v>
      </c>
      <c r="C252">
        <v>59</v>
      </c>
      <c r="D252">
        <v>7</v>
      </c>
      <c r="E252" s="3">
        <v>44133</v>
      </c>
      <c r="F252" s="31">
        <f>YEAR(Order[[#This Row],[OrderDate]])</f>
        <v>2020</v>
      </c>
      <c r="G252" s="31">
        <f>MONTH(Order[[#This Row],[OrderDate]])</f>
        <v>10</v>
      </c>
      <c r="H252" s="31">
        <f>WEEKDAY(Order[[#This Row],[OrderDate]])</f>
        <v>5</v>
      </c>
      <c r="I252" s="31" t="str">
        <f>TEXT(Order[[#This Row],[WeekNumber]],"dddd")</f>
        <v>Thursday</v>
      </c>
      <c r="J252" s="14">
        <v>20201104</v>
      </c>
      <c r="K252" t="s">
        <v>485</v>
      </c>
      <c r="L252" s="4">
        <v>420.74999704957008</v>
      </c>
      <c r="M252" s="4">
        <v>55</v>
      </c>
      <c r="N252" s="4">
        <v>46.749999672174454</v>
      </c>
      <c r="O252">
        <v>9</v>
      </c>
      <c r="P252" s="8">
        <v>0.15000000596046451</v>
      </c>
      <c r="Q252" t="s">
        <v>413</v>
      </c>
      <c r="R252">
        <v>28</v>
      </c>
      <c r="S252" s="4">
        <v>29.299646906924384</v>
      </c>
      <c r="T252" t="s">
        <v>159</v>
      </c>
      <c r="U252" t="s">
        <v>248</v>
      </c>
      <c r="V252" t="s">
        <v>333</v>
      </c>
      <c r="W252" t="s">
        <v>509</v>
      </c>
      <c r="X252" t="s">
        <v>532</v>
      </c>
      <c r="Y252" t="s">
        <v>511</v>
      </c>
    </row>
    <row r="253" spans="1:25" ht="15" customHeight="1" x14ac:dyDescent="0.3">
      <c r="A253">
        <v>10342</v>
      </c>
      <c r="B253" t="s">
        <v>23</v>
      </c>
      <c r="C253">
        <v>2</v>
      </c>
      <c r="D253">
        <v>4</v>
      </c>
      <c r="E253" s="3">
        <v>44134</v>
      </c>
      <c r="F253" s="31">
        <f>YEAR(Order[[#This Row],[OrderDate]])</f>
        <v>2020</v>
      </c>
      <c r="G253" s="31">
        <f>MONTH(Order[[#This Row],[OrderDate]])</f>
        <v>10</v>
      </c>
      <c r="H253" s="31">
        <f>WEEKDAY(Order[[#This Row],[OrderDate]])</f>
        <v>6</v>
      </c>
      <c r="I253" s="31" t="str">
        <f>TEXT(Order[[#This Row],[WeekNumber]],"dddd")</f>
        <v>Friday</v>
      </c>
      <c r="J253" s="14">
        <v>20201104</v>
      </c>
      <c r="K253" t="s">
        <v>484</v>
      </c>
      <c r="L253" s="4">
        <v>364.7999986410141</v>
      </c>
      <c r="M253" s="4">
        <v>19</v>
      </c>
      <c r="N253" s="4">
        <v>15.199999943375587</v>
      </c>
      <c r="O253">
        <v>24</v>
      </c>
      <c r="P253" s="8">
        <v>0.20000000298023221</v>
      </c>
      <c r="Q253" t="s">
        <v>356</v>
      </c>
      <c r="R253">
        <v>1</v>
      </c>
      <c r="S253" s="4">
        <v>9.9064127385757743</v>
      </c>
      <c r="T253" t="s">
        <v>112</v>
      </c>
      <c r="U253" t="s">
        <v>201</v>
      </c>
      <c r="V253" t="s">
        <v>290</v>
      </c>
      <c r="W253" t="s">
        <v>509</v>
      </c>
      <c r="X253" t="s">
        <v>520</v>
      </c>
      <c r="Y253" t="s">
        <v>517</v>
      </c>
    </row>
    <row r="254" spans="1:25" ht="15" customHeight="1" x14ac:dyDescent="0.3">
      <c r="A254">
        <v>10342</v>
      </c>
      <c r="B254" t="s">
        <v>23</v>
      </c>
      <c r="C254">
        <v>31</v>
      </c>
      <c r="D254">
        <v>4</v>
      </c>
      <c r="E254" s="3">
        <v>44134</v>
      </c>
      <c r="F254" s="31">
        <f>YEAR(Order[[#This Row],[OrderDate]])</f>
        <v>2020</v>
      </c>
      <c r="G254" s="31">
        <f>MONTH(Order[[#This Row],[OrderDate]])</f>
        <v>10</v>
      </c>
      <c r="H254" s="31">
        <f>WEEKDAY(Order[[#This Row],[OrderDate]])</f>
        <v>6</v>
      </c>
      <c r="I254" s="31" t="str">
        <f>TEXT(Order[[#This Row],[WeekNumber]],"dddd")</f>
        <v>Friday</v>
      </c>
      <c r="J254" s="14">
        <v>20201104</v>
      </c>
      <c r="K254" t="s">
        <v>484</v>
      </c>
      <c r="L254" s="4">
        <v>559.99999791383743</v>
      </c>
      <c r="M254" s="4">
        <v>12.5</v>
      </c>
      <c r="N254" s="4">
        <v>9.999999962747097</v>
      </c>
      <c r="O254">
        <v>56</v>
      </c>
      <c r="P254" s="8">
        <v>0.20000000298023221</v>
      </c>
      <c r="Q254" t="s">
        <v>385</v>
      </c>
      <c r="R254">
        <v>14</v>
      </c>
      <c r="S254" s="4">
        <v>8.9210025428745876</v>
      </c>
      <c r="T254" t="s">
        <v>112</v>
      </c>
      <c r="U254" t="s">
        <v>201</v>
      </c>
      <c r="V254" t="s">
        <v>290</v>
      </c>
      <c r="W254" t="s">
        <v>509</v>
      </c>
      <c r="X254" t="s">
        <v>520</v>
      </c>
      <c r="Y254" t="s">
        <v>511</v>
      </c>
    </row>
    <row r="255" spans="1:25" ht="15" customHeight="1" x14ac:dyDescent="0.3">
      <c r="A255">
        <v>10342</v>
      </c>
      <c r="B255" t="s">
        <v>23</v>
      </c>
      <c r="C255">
        <v>36</v>
      </c>
      <c r="D255">
        <v>4</v>
      </c>
      <c r="E255" s="3">
        <v>44134</v>
      </c>
      <c r="F255" s="31">
        <f>YEAR(Order[[#This Row],[OrderDate]])</f>
        <v>2020</v>
      </c>
      <c r="G255" s="31">
        <f>MONTH(Order[[#This Row],[OrderDate]])</f>
        <v>10</v>
      </c>
      <c r="H255" s="31">
        <f>WEEKDAY(Order[[#This Row],[OrderDate]])</f>
        <v>6</v>
      </c>
      <c r="I255" s="31" t="str">
        <f>TEXT(Order[[#This Row],[WeekNumber]],"dddd")</f>
        <v>Friday</v>
      </c>
      <c r="J255" s="14">
        <v>20201104</v>
      </c>
      <c r="K255" t="s">
        <v>484</v>
      </c>
      <c r="L255" s="4">
        <v>607.9999977350235</v>
      </c>
      <c r="M255" s="4">
        <v>19</v>
      </c>
      <c r="N255" s="4">
        <v>15.199999943375587</v>
      </c>
      <c r="O255">
        <v>40</v>
      </c>
      <c r="P255" s="8">
        <v>0.20000000298023221</v>
      </c>
      <c r="Q255" t="s">
        <v>390</v>
      </c>
      <c r="R255">
        <v>17</v>
      </c>
      <c r="S255" s="4">
        <v>14.515505674132482</v>
      </c>
      <c r="T255" t="s">
        <v>112</v>
      </c>
      <c r="U255" t="s">
        <v>201</v>
      </c>
      <c r="V255" t="s">
        <v>290</v>
      </c>
      <c r="W255" t="s">
        <v>509</v>
      </c>
      <c r="X255" t="s">
        <v>520</v>
      </c>
      <c r="Y255" t="s">
        <v>514</v>
      </c>
    </row>
    <row r="256" spans="1:25" ht="15" customHeight="1" x14ac:dyDescent="0.3">
      <c r="A256">
        <v>10342</v>
      </c>
      <c r="B256" t="s">
        <v>23</v>
      </c>
      <c r="C256">
        <v>55</v>
      </c>
      <c r="D256">
        <v>4</v>
      </c>
      <c r="E256" s="3">
        <v>44134</v>
      </c>
      <c r="F256" s="31">
        <f>YEAR(Order[[#This Row],[OrderDate]])</f>
        <v>2020</v>
      </c>
      <c r="G256" s="31">
        <f>MONTH(Order[[#This Row],[OrderDate]])</f>
        <v>10</v>
      </c>
      <c r="H256" s="31">
        <f>WEEKDAY(Order[[#This Row],[OrderDate]])</f>
        <v>6</v>
      </c>
      <c r="I256" s="31" t="str">
        <f>TEXT(Order[[#This Row],[WeekNumber]],"dddd")</f>
        <v>Friday</v>
      </c>
      <c r="J256" s="14">
        <v>20201106</v>
      </c>
      <c r="K256" t="s">
        <v>484</v>
      </c>
      <c r="L256" s="4">
        <v>767.99999713897705</v>
      </c>
      <c r="M256" s="4">
        <v>24</v>
      </c>
      <c r="N256" s="4">
        <v>19.199999928474426</v>
      </c>
      <c r="O256">
        <v>40</v>
      </c>
      <c r="P256" s="8">
        <v>0.20000000298023221</v>
      </c>
      <c r="Q256" t="s">
        <v>409</v>
      </c>
      <c r="R256">
        <v>25</v>
      </c>
      <c r="S256" s="4">
        <v>18.144678468561601</v>
      </c>
      <c r="T256" t="s">
        <v>112</v>
      </c>
      <c r="U256" t="s">
        <v>201</v>
      </c>
      <c r="V256" t="s">
        <v>290</v>
      </c>
      <c r="W256" t="s">
        <v>509</v>
      </c>
      <c r="X256" t="s">
        <v>520</v>
      </c>
      <c r="Y256" t="s">
        <v>518</v>
      </c>
    </row>
    <row r="257" spans="1:25" ht="15" customHeight="1" x14ac:dyDescent="0.3">
      <c r="A257">
        <v>10343</v>
      </c>
      <c r="B257" t="s">
        <v>42</v>
      </c>
      <c r="C257">
        <v>64</v>
      </c>
      <c r="D257">
        <v>4</v>
      </c>
      <c r="E257" s="3">
        <v>44135</v>
      </c>
      <c r="F257" s="31">
        <f>YEAR(Order[[#This Row],[OrderDate]])</f>
        <v>2020</v>
      </c>
      <c r="G257" s="31">
        <f>MONTH(Order[[#This Row],[OrderDate]])</f>
        <v>10</v>
      </c>
      <c r="H257" s="31">
        <f>WEEKDAY(Order[[#This Row],[OrderDate]])</f>
        <v>7</v>
      </c>
      <c r="I257" s="31" t="str">
        <f>TEXT(Order[[#This Row],[WeekNumber]],"dddd")</f>
        <v>Saturday</v>
      </c>
      <c r="J257" s="14">
        <v>20201106</v>
      </c>
      <c r="K257" t="s">
        <v>486</v>
      </c>
      <c r="L257" s="4">
        <v>1662.5</v>
      </c>
      <c r="M257" s="4">
        <v>33.25</v>
      </c>
      <c r="N257" s="4">
        <v>33.25</v>
      </c>
      <c r="O257">
        <v>50</v>
      </c>
      <c r="P257" s="8">
        <v>0</v>
      </c>
      <c r="Q257" t="s">
        <v>418</v>
      </c>
      <c r="R257">
        <v>12</v>
      </c>
      <c r="S257" s="4">
        <v>21.348702933885775</v>
      </c>
      <c r="T257" t="s">
        <v>131</v>
      </c>
      <c r="U257" t="s">
        <v>220</v>
      </c>
      <c r="V257" t="s">
        <v>307</v>
      </c>
      <c r="W257" t="s">
        <v>509</v>
      </c>
      <c r="X257" t="s">
        <v>520</v>
      </c>
      <c r="Y257" t="s">
        <v>512</v>
      </c>
    </row>
    <row r="258" spans="1:25" ht="15" customHeight="1" x14ac:dyDescent="0.3">
      <c r="A258">
        <v>10343</v>
      </c>
      <c r="B258" t="s">
        <v>42</v>
      </c>
      <c r="C258">
        <v>68</v>
      </c>
      <c r="D258">
        <v>4</v>
      </c>
      <c r="E258" s="3">
        <v>44135</v>
      </c>
      <c r="F258" s="31">
        <f>YEAR(Order[[#This Row],[OrderDate]])</f>
        <v>2020</v>
      </c>
      <c r="G258" s="31">
        <f>MONTH(Order[[#This Row],[OrderDate]])</f>
        <v>10</v>
      </c>
      <c r="H258" s="31">
        <f>WEEKDAY(Order[[#This Row],[OrderDate]])</f>
        <v>7</v>
      </c>
      <c r="I258" s="31" t="str">
        <f>TEXT(Order[[#This Row],[WeekNumber]],"dddd")</f>
        <v>Saturday</v>
      </c>
      <c r="J258" s="14">
        <v>20201106</v>
      </c>
      <c r="K258" t="s">
        <v>486</v>
      </c>
      <c r="L258" s="4">
        <v>47.499999962747097</v>
      </c>
      <c r="M258" s="4">
        <v>12.5</v>
      </c>
      <c r="N258" s="4">
        <v>11.874999990686774</v>
      </c>
      <c r="O258">
        <v>4</v>
      </c>
      <c r="P258" s="8">
        <v>5.000000074505806E-2</v>
      </c>
      <c r="Q258" t="s">
        <v>422</v>
      </c>
      <c r="R258">
        <v>8</v>
      </c>
      <c r="S258" s="4">
        <v>9.881917469522989</v>
      </c>
      <c r="T258" t="s">
        <v>131</v>
      </c>
      <c r="U258" t="s">
        <v>220</v>
      </c>
      <c r="V258" t="s">
        <v>307</v>
      </c>
      <c r="W258" t="s">
        <v>509</v>
      </c>
      <c r="X258" t="s">
        <v>520</v>
      </c>
      <c r="Y258" t="s">
        <v>516</v>
      </c>
    </row>
    <row r="259" spans="1:25" ht="15" customHeight="1" x14ac:dyDescent="0.3">
      <c r="A259">
        <v>10343</v>
      </c>
      <c r="B259" t="s">
        <v>42</v>
      </c>
      <c r="C259">
        <v>76</v>
      </c>
      <c r="D259">
        <v>4</v>
      </c>
      <c r="E259" s="3">
        <v>44135</v>
      </c>
      <c r="F259" s="31">
        <f>YEAR(Order[[#This Row],[OrderDate]])</f>
        <v>2020</v>
      </c>
      <c r="G259" s="31">
        <f>MONTH(Order[[#This Row],[OrderDate]])</f>
        <v>10</v>
      </c>
      <c r="H259" s="31">
        <f>WEEKDAY(Order[[#This Row],[OrderDate]])</f>
        <v>7</v>
      </c>
      <c r="I259" s="31" t="str">
        <f>TEXT(Order[[#This Row],[WeekNumber]],"dddd")</f>
        <v>Saturday</v>
      </c>
      <c r="J259" s="14">
        <v>20201105</v>
      </c>
      <c r="K259" t="s">
        <v>486</v>
      </c>
      <c r="L259" s="4">
        <v>270</v>
      </c>
      <c r="M259" s="4">
        <v>18</v>
      </c>
      <c r="N259" s="4">
        <v>18</v>
      </c>
      <c r="O259">
        <v>15</v>
      </c>
      <c r="P259" s="8">
        <v>0</v>
      </c>
      <c r="Q259" t="s">
        <v>430</v>
      </c>
      <c r="R259">
        <v>23</v>
      </c>
      <c r="S259" s="4">
        <v>11.35067307451974</v>
      </c>
      <c r="T259" t="s">
        <v>131</v>
      </c>
      <c r="U259" t="s">
        <v>220</v>
      </c>
      <c r="V259" t="s">
        <v>307</v>
      </c>
      <c r="W259" t="s">
        <v>509</v>
      </c>
      <c r="X259" t="s">
        <v>520</v>
      </c>
      <c r="Y259" t="s">
        <v>517</v>
      </c>
    </row>
    <row r="260" spans="1:25" ht="15" customHeight="1" x14ac:dyDescent="0.3">
      <c r="A260">
        <v>10344</v>
      </c>
      <c r="B260" t="s">
        <v>86</v>
      </c>
      <c r="C260">
        <v>4</v>
      </c>
      <c r="D260">
        <v>4</v>
      </c>
      <c r="E260" s="3">
        <v>44136</v>
      </c>
      <c r="F260" s="31">
        <f>YEAR(Order[[#This Row],[OrderDate]])</f>
        <v>2020</v>
      </c>
      <c r="G260" s="31">
        <f>MONTH(Order[[#This Row],[OrderDate]])</f>
        <v>11</v>
      </c>
      <c r="H260" s="31">
        <f>WEEKDAY(Order[[#This Row],[OrderDate]])</f>
        <v>1</v>
      </c>
      <c r="I260" s="31" t="str">
        <f>TEXT(Order[[#This Row],[WeekNumber]],"dddd")</f>
        <v>Sunday</v>
      </c>
      <c r="J260" s="14">
        <v>20201105</v>
      </c>
      <c r="K260" t="s">
        <v>484</v>
      </c>
      <c r="L260" s="4">
        <v>770</v>
      </c>
      <c r="M260" s="4">
        <v>22</v>
      </c>
      <c r="N260" s="4">
        <v>22</v>
      </c>
      <c r="O260">
        <v>35</v>
      </c>
      <c r="P260" s="8">
        <v>0</v>
      </c>
      <c r="Q260" t="s">
        <v>358</v>
      </c>
      <c r="R260">
        <v>2</v>
      </c>
      <c r="S260" s="4">
        <v>13.396192586104789</v>
      </c>
      <c r="T260" t="s">
        <v>175</v>
      </c>
      <c r="U260" t="s">
        <v>264</v>
      </c>
      <c r="V260" t="s">
        <v>348</v>
      </c>
      <c r="W260" t="s">
        <v>510</v>
      </c>
      <c r="X260" t="s">
        <v>353</v>
      </c>
      <c r="Y260" t="s">
        <v>515</v>
      </c>
    </row>
    <row r="261" spans="1:25" ht="15" customHeight="1" x14ac:dyDescent="0.3">
      <c r="A261">
        <v>10344</v>
      </c>
      <c r="B261" t="s">
        <v>86</v>
      </c>
      <c r="C261">
        <v>8</v>
      </c>
      <c r="D261">
        <v>4</v>
      </c>
      <c r="E261" s="3">
        <v>44136</v>
      </c>
      <c r="F261" s="31">
        <f>YEAR(Order[[#This Row],[OrderDate]])</f>
        <v>2020</v>
      </c>
      <c r="G261" s="31">
        <f>MONTH(Order[[#This Row],[OrderDate]])</f>
        <v>11</v>
      </c>
      <c r="H261" s="31">
        <f>WEEKDAY(Order[[#This Row],[OrderDate]])</f>
        <v>1</v>
      </c>
      <c r="I261" s="31" t="str">
        <f>TEXT(Order[[#This Row],[WeekNumber]],"dddd")</f>
        <v>Sunday</v>
      </c>
      <c r="J261" s="14">
        <v>20201111</v>
      </c>
      <c r="K261" t="s">
        <v>484</v>
      </c>
      <c r="L261" s="4">
        <v>2100</v>
      </c>
      <c r="M261" s="4">
        <v>40</v>
      </c>
      <c r="N261" s="4">
        <v>30</v>
      </c>
      <c r="O261">
        <v>70</v>
      </c>
      <c r="P261" s="8">
        <v>0.25</v>
      </c>
      <c r="Q261" t="s">
        <v>362</v>
      </c>
      <c r="R261">
        <v>3</v>
      </c>
      <c r="S261" s="4">
        <v>29.042861179974402</v>
      </c>
      <c r="T261" t="s">
        <v>175</v>
      </c>
      <c r="U261" t="s">
        <v>264</v>
      </c>
      <c r="V261" t="s">
        <v>348</v>
      </c>
      <c r="W261" t="s">
        <v>510</v>
      </c>
      <c r="X261" t="s">
        <v>353</v>
      </c>
      <c r="Y261" t="s">
        <v>515</v>
      </c>
    </row>
    <row r="262" spans="1:25" ht="15" customHeight="1" x14ac:dyDescent="0.3">
      <c r="A262">
        <v>10345</v>
      </c>
      <c r="B262" t="s">
        <v>60</v>
      </c>
      <c r="C262">
        <v>8</v>
      </c>
      <c r="D262">
        <v>2</v>
      </c>
      <c r="E262" s="3">
        <v>44139</v>
      </c>
      <c r="F262" s="31">
        <f>YEAR(Order[[#This Row],[OrderDate]])</f>
        <v>2020</v>
      </c>
      <c r="G262" s="31">
        <f>MONTH(Order[[#This Row],[OrderDate]])</f>
        <v>11</v>
      </c>
      <c r="H262" s="31">
        <f>WEEKDAY(Order[[#This Row],[OrderDate]])</f>
        <v>4</v>
      </c>
      <c r="I262" s="31" t="str">
        <f>TEXT(Order[[#This Row],[WeekNumber]],"dddd")</f>
        <v>Wednesday</v>
      </c>
      <c r="J262" s="14">
        <v>20201111</v>
      </c>
      <c r="K262" t="s">
        <v>484</v>
      </c>
      <c r="L262" s="4">
        <v>2800</v>
      </c>
      <c r="M262" s="4">
        <v>40</v>
      </c>
      <c r="N262" s="4">
        <v>40</v>
      </c>
      <c r="O262">
        <v>70</v>
      </c>
      <c r="P262" s="8">
        <v>0</v>
      </c>
      <c r="Q262" t="s">
        <v>362</v>
      </c>
      <c r="R262">
        <v>3</v>
      </c>
      <c r="S262" s="4">
        <v>29.042861179974402</v>
      </c>
      <c r="T262" t="s">
        <v>149</v>
      </c>
      <c r="U262" t="s">
        <v>238</v>
      </c>
      <c r="V262" t="s">
        <v>324</v>
      </c>
      <c r="W262" t="s">
        <v>509</v>
      </c>
      <c r="X262" t="s">
        <v>520</v>
      </c>
      <c r="Y262" t="s">
        <v>515</v>
      </c>
    </row>
    <row r="263" spans="1:25" ht="15" customHeight="1" x14ac:dyDescent="0.3">
      <c r="A263">
        <v>10345</v>
      </c>
      <c r="B263" t="s">
        <v>60</v>
      </c>
      <c r="C263">
        <v>19</v>
      </c>
      <c r="D263">
        <v>2</v>
      </c>
      <c r="E263" s="3">
        <v>44139</v>
      </c>
      <c r="F263" s="31">
        <f>YEAR(Order[[#This Row],[OrderDate]])</f>
        <v>2020</v>
      </c>
      <c r="G263" s="31">
        <f>MONTH(Order[[#This Row],[OrderDate]])</f>
        <v>11</v>
      </c>
      <c r="H263" s="31">
        <f>WEEKDAY(Order[[#This Row],[OrderDate]])</f>
        <v>4</v>
      </c>
      <c r="I263" s="31" t="str">
        <f>TEXT(Order[[#This Row],[WeekNumber]],"dddd")</f>
        <v>Wednesday</v>
      </c>
      <c r="J263" s="14">
        <v>20201111</v>
      </c>
      <c r="K263" t="s">
        <v>484</v>
      </c>
      <c r="L263" s="4">
        <v>736</v>
      </c>
      <c r="M263" s="4">
        <v>9.1999999999999993</v>
      </c>
      <c r="N263" s="4">
        <v>9.1999999999999993</v>
      </c>
      <c r="O263">
        <v>80</v>
      </c>
      <c r="P263" s="8">
        <v>0</v>
      </c>
      <c r="Q263" t="s">
        <v>373</v>
      </c>
      <c r="R263">
        <v>8</v>
      </c>
      <c r="S263" s="4">
        <v>7.994614939930428</v>
      </c>
      <c r="T263" t="s">
        <v>149</v>
      </c>
      <c r="U263" t="s">
        <v>238</v>
      </c>
      <c r="V263" t="s">
        <v>324</v>
      </c>
      <c r="W263" t="s">
        <v>509</v>
      </c>
      <c r="X263" t="s">
        <v>520</v>
      </c>
      <c r="Y263" t="s">
        <v>516</v>
      </c>
    </row>
    <row r="264" spans="1:25" ht="15" customHeight="1" x14ac:dyDescent="0.3">
      <c r="A264">
        <v>10345</v>
      </c>
      <c r="B264" t="s">
        <v>60</v>
      </c>
      <c r="C264">
        <v>42</v>
      </c>
      <c r="D264">
        <v>2</v>
      </c>
      <c r="E264" s="3">
        <v>44139</v>
      </c>
      <c r="F264" s="31">
        <f>YEAR(Order[[#This Row],[OrderDate]])</f>
        <v>2020</v>
      </c>
      <c r="G264" s="31">
        <f>MONTH(Order[[#This Row],[OrderDate]])</f>
        <v>11</v>
      </c>
      <c r="H264" s="31">
        <f>WEEKDAY(Order[[#This Row],[OrderDate]])</f>
        <v>4</v>
      </c>
      <c r="I264" s="31" t="str">
        <f>TEXT(Order[[#This Row],[WeekNumber]],"dddd")</f>
        <v>Wednesday</v>
      </c>
      <c r="J264" s="14">
        <v>20201108</v>
      </c>
      <c r="K264" t="s">
        <v>484</v>
      </c>
      <c r="L264" s="4">
        <v>126</v>
      </c>
      <c r="M264" s="4">
        <v>14</v>
      </c>
      <c r="N264" s="4">
        <v>14</v>
      </c>
      <c r="O264">
        <v>9</v>
      </c>
      <c r="P264" s="8">
        <v>0</v>
      </c>
      <c r="Q264" t="s">
        <v>396</v>
      </c>
      <c r="R264">
        <v>20</v>
      </c>
      <c r="S264" s="4">
        <v>10.762412487567216</v>
      </c>
      <c r="T264" t="s">
        <v>149</v>
      </c>
      <c r="U264" t="s">
        <v>238</v>
      </c>
      <c r="V264" t="s">
        <v>324</v>
      </c>
      <c r="W264" t="s">
        <v>509</v>
      </c>
      <c r="X264" t="s">
        <v>520</v>
      </c>
      <c r="Y264" t="s">
        <v>512</v>
      </c>
    </row>
    <row r="265" spans="1:25" ht="15" customHeight="1" x14ac:dyDescent="0.3">
      <c r="A265">
        <v>10346</v>
      </c>
      <c r="B265" t="s">
        <v>62</v>
      </c>
      <c r="C265">
        <v>17</v>
      </c>
      <c r="D265">
        <v>3</v>
      </c>
      <c r="E265" s="3">
        <v>44140</v>
      </c>
      <c r="F265" s="31">
        <f>YEAR(Order[[#This Row],[OrderDate]])</f>
        <v>2020</v>
      </c>
      <c r="G265" s="31">
        <f>MONTH(Order[[#This Row],[OrderDate]])</f>
        <v>11</v>
      </c>
      <c r="H265" s="31">
        <f>WEEKDAY(Order[[#This Row],[OrderDate]])</f>
        <v>5</v>
      </c>
      <c r="I265" s="31" t="str">
        <f>TEXT(Order[[#This Row],[WeekNumber]],"dddd")</f>
        <v>Thursday</v>
      </c>
      <c r="J265" s="14">
        <v>20201108</v>
      </c>
      <c r="K265" t="s">
        <v>485</v>
      </c>
      <c r="L265" s="4">
        <v>1263.599997907877</v>
      </c>
      <c r="M265" s="4">
        <v>39</v>
      </c>
      <c r="N265" s="4">
        <v>35.099999941885471</v>
      </c>
      <c r="O265">
        <v>36</v>
      </c>
      <c r="P265" s="8">
        <v>0.10000000149011611</v>
      </c>
      <c r="Q265" t="s">
        <v>371</v>
      </c>
      <c r="R265">
        <v>7</v>
      </c>
      <c r="S265" s="4">
        <v>24.774912809223483</v>
      </c>
      <c r="T265" t="s">
        <v>151</v>
      </c>
      <c r="U265" t="s">
        <v>240</v>
      </c>
      <c r="V265" t="s">
        <v>325</v>
      </c>
      <c r="W265" t="s">
        <v>510</v>
      </c>
      <c r="X265" t="s">
        <v>353</v>
      </c>
      <c r="Y265" t="s">
        <v>518</v>
      </c>
    </row>
    <row r="266" spans="1:25" ht="15" customHeight="1" x14ac:dyDescent="0.3">
      <c r="A266">
        <v>10346</v>
      </c>
      <c r="B266" t="s">
        <v>62</v>
      </c>
      <c r="C266">
        <v>56</v>
      </c>
      <c r="D266">
        <v>3</v>
      </c>
      <c r="E266" s="3">
        <v>44140</v>
      </c>
      <c r="F266" s="31">
        <f>YEAR(Order[[#This Row],[OrderDate]])</f>
        <v>2020</v>
      </c>
      <c r="G266" s="31">
        <f>MONTH(Order[[#This Row],[OrderDate]])</f>
        <v>11</v>
      </c>
      <c r="H266" s="31">
        <f>WEEKDAY(Order[[#This Row],[OrderDate]])</f>
        <v>5</v>
      </c>
      <c r="I266" s="31" t="str">
        <f>TEXT(Order[[#This Row],[WeekNumber]],"dddd")</f>
        <v>Thursday</v>
      </c>
      <c r="J266" s="14">
        <v>20201108</v>
      </c>
      <c r="K266" t="s">
        <v>485</v>
      </c>
      <c r="L266" s="4">
        <v>760</v>
      </c>
      <c r="M266" s="4">
        <v>38</v>
      </c>
      <c r="N266" s="4">
        <v>38</v>
      </c>
      <c r="O266">
        <v>20</v>
      </c>
      <c r="P266" s="8">
        <v>0</v>
      </c>
      <c r="Q266" t="s">
        <v>410</v>
      </c>
      <c r="R266">
        <v>26</v>
      </c>
      <c r="S266" s="4">
        <v>12.985049050340091</v>
      </c>
      <c r="T266" t="s">
        <v>151</v>
      </c>
      <c r="U266" t="s">
        <v>240</v>
      </c>
      <c r="V266" t="s">
        <v>325</v>
      </c>
      <c r="W266" t="s">
        <v>510</v>
      </c>
      <c r="X266" t="s">
        <v>353</v>
      </c>
      <c r="Y266" t="s">
        <v>512</v>
      </c>
    </row>
    <row r="267" spans="1:25" ht="15" customHeight="1" x14ac:dyDescent="0.3">
      <c r="A267">
        <v>10347</v>
      </c>
      <c r="B267" t="s">
        <v>20</v>
      </c>
      <c r="C267">
        <v>25</v>
      </c>
      <c r="D267">
        <v>4</v>
      </c>
      <c r="E267" s="3">
        <v>44141</v>
      </c>
      <c r="F267" s="31">
        <f>YEAR(Order[[#This Row],[OrderDate]])</f>
        <v>2020</v>
      </c>
      <c r="G267" s="31">
        <f>MONTH(Order[[#This Row],[OrderDate]])</f>
        <v>11</v>
      </c>
      <c r="H267" s="31">
        <f>WEEKDAY(Order[[#This Row],[OrderDate]])</f>
        <v>6</v>
      </c>
      <c r="I267" s="31" t="str">
        <f>TEXT(Order[[#This Row],[WeekNumber]],"dddd")</f>
        <v>Friday</v>
      </c>
      <c r="J267" s="14">
        <v>20201108</v>
      </c>
      <c r="K267" t="s">
        <v>485</v>
      </c>
      <c r="L267" s="4">
        <v>140</v>
      </c>
      <c r="M267" s="4">
        <v>14</v>
      </c>
      <c r="N267" s="4">
        <v>14</v>
      </c>
      <c r="O267">
        <v>10</v>
      </c>
      <c r="P267" s="8">
        <v>0</v>
      </c>
      <c r="Q267" t="s">
        <v>379</v>
      </c>
      <c r="R267">
        <v>11</v>
      </c>
      <c r="S267" s="4">
        <v>5.7552439408246228</v>
      </c>
      <c r="T267" t="s">
        <v>109</v>
      </c>
      <c r="U267" t="s">
        <v>198</v>
      </c>
      <c r="V267" t="s">
        <v>287</v>
      </c>
      <c r="W267" t="s">
        <v>510</v>
      </c>
      <c r="X267" t="s">
        <v>521</v>
      </c>
      <c r="Y267" t="s">
        <v>516</v>
      </c>
    </row>
    <row r="268" spans="1:25" ht="15" customHeight="1" x14ac:dyDescent="0.3">
      <c r="A268">
        <v>10347</v>
      </c>
      <c r="B268" t="s">
        <v>20</v>
      </c>
      <c r="C268">
        <v>39</v>
      </c>
      <c r="D268">
        <v>4</v>
      </c>
      <c r="E268" s="3">
        <v>44141</v>
      </c>
      <c r="F268" s="31">
        <f>YEAR(Order[[#This Row],[OrderDate]])</f>
        <v>2020</v>
      </c>
      <c r="G268" s="31">
        <f>MONTH(Order[[#This Row],[OrderDate]])</f>
        <v>11</v>
      </c>
      <c r="H268" s="31">
        <f>WEEKDAY(Order[[#This Row],[OrderDate]])</f>
        <v>6</v>
      </c>
      <c r="I268" s="31" t="str">
        <f>TEXT(Order[[#This Row],[WeekNumber]],"dddd")</f>
        <v>Friday</v>
      </c>
      <c r="J268" s="14">
        <v>20201108</v>
      </c>
      <c r="K268" t="s">
        <v>485</v>
      </c>
      <c r="L268" s="4">
        <v>764.99999463558197</v>
      </c>
      <c r="M268" s="4">
        <v>18</v>
      </c>
      <c r="N268" s="4">
        <v>15.299999892711639</v>
      </c>
      <c r="O268">
        <v>50</v>
      </c>
      <c r="P268" s="8">
        <v>0.15000000596046451</v>
      </c>
      <c r="Q268" t="s">
        <v>393</v>
      </c>
      <c r="R268">
        <v>18</v>
      </c>
      <c r="S268" s="4">
        <v>13.522215154598831</v>
      </c>
      <c r="T268" t="s">
        <v>109</v>
      </c>
      <c r="U268" t="s">
        <v>198</v>
      </c>
      <c r="V268" t="s">
        <v>287</v>
      </c>
      <c r="W268" t="s">
        <v>510</v>
      </c>
      <c r="X268" t="s">
        <v>521</v>
      </c>
      <c r="Y268" t="s">
        <v>517</v>
      </c>
    </row>
    <row r="269" spans="1:25" ht="15" customHeight="1" x14ac:dyDescent="0.3">
      <c r="A269">
        <v>10347</v>
      </c>
      <c r="B269" t="s">
        <v>20</v>
      </c>
      <c r="C269">
        <v>40</v>
      </c>
      <c r="D269">
        <v>4</v>
      </c>
      <c r="E269" s="3">
        <v>44141</v>
      </c>
      <c r="F269" s="31">
        <f>YEAR(Order[[#This Row],[OrderDate]])</f>
        <v>2020</v>
      </c>
      <c r="G269" s="31">
        <f>MONTH(Order[[#This Row],[OrderDate]])</f>
        <v>11</v>
      </c>
      <c r="H269" s="31">
        <f>WEEKDAY(Order[[#This Row],[OrderDate]])</f>
        <v>6</v>
      </c>
      <c r="I269" s="31" t="str">
        <f>TEXT(Order[[#This Row],[WeekNumber]],"dddd")</f>
        <v>Friday</v>
      </c>
      <c r="J269" s="14">
        <v>20201108</v>
      </c>
      <c r="K269" t="s">
        <v>485</v>
      </c>
      <c r="L269" s="4">
        <v>73.599999999999994</v>
      </c>
      <c r="M269" s="4">
        <v>18.399999999999999</v>
      </c>
      <c r="N269" s="4">
        <v>18.399999999999999</v>
      </c>
      <c r="O269">
        <v>4</v>
      </c>
      <c r="P269" s="8">
        <v>0</v>
      </c>
      <c r="Q269" t="s">
        <v>394</v>
      </c>
      <c r="R269">
        <v>19</v>
      </c>
      <c r="S269" s="4">
        <v>11.939905659925371</v>
      </c>
      <c r="T269" t="s">
        <v>109</v>
      </c>
      <c r="U269" t="s">
        <v>198</v>
      </c>
      <c r="V269" t="s">
        <v>287</v>
      </c>
      <c r="W269" t="s">
        <v>510</v>
      </c>
      <c r="X269" t="s">
        <v>521</v>
      </c>
      <c r="Y269" t="s">
        <v>514</v>
      </c>
    </row>
    <row r="270" spans="1:25" ht="15" customHeight="1" x14ac:dyDescent="0.3">
      <c r="A270">
        <v>10347</v>
      </c>
      <c r="B270" t="s">
        <v>20</v>
      </c>
      <c r="C270">
        <v>75</v>
      </c>
      <c r="D270">
        <v>4</v>
      </c>
      <c r="E270" s="3">
        <v>44141</v>
      </c>
      <c r="F270" s="31">
        <f>YEAR(Order[[#This Row],[OrderDate]])</f>
        <v>2020</v>
      </c>
      <c r="G270" s="31">
        <f>MONTH(Order[[#This Row],[OrderDate]])</f>
        <v>11</v>
      </c>
      <c r="H270" s="31">
        <f>WEEKDAY(Order[[#This Row],[OrderDate]])</f>
        <v>6</v>
      </c>
      <c r="I270" s="31" t="str">
        <f>TEXT(Order[[#This Row],[WeekNumber]],"dddd")</f>
        <v>Friday</v>
      </c>
      <c r="J270" s="14">
        <v>20201115</v>
      </c>
      <c r="K270" t="s">
        <v>485</v>
      </c>
      <c r="L270" s="4">
        <v>39.524999722838402</v>
      </c>
      <c r="M270" s="4">
        <v>7.75</v>
      </c>
      <c r="N270" s="4">
        <v>6.5874999538064003</v>
      </c>
      <c r="O270">
        <v>6</v>
      </c>
      <c r="P270" s="8">
        <v>0.15000000596046451</v>
      </c>
      <c r="Q270" t="s">
        <v>429</v>
      </c>
      <c r="R270">
        <v>12</v>
      </c>
      <c r="S270" s="4">
        <v>3.8495729671919596</v>
      </c>
      <c r="T270" t="s">
        <v>109</v>
      </c>
      <c r="U270" t="s">
        <v>198</v>
      </c>
      <c r="V270" t="s">
        <v>287</v>
      </c>
      <c r="W270" t="s">
        <v>510</v>
      </c>
      <c r="X270" t="s">
        <v>521</v>
      </c>
      <c r="Y270" t="s">
        <v>517</v>
      </c>
    </row>
    <row r="271" spans="1:25" ht="15" customHeight="1" x14ac:dyDescent="0.3">
      <c r="A271">
        <v>10348</v>
      </c>
      <c r="B271" t="s">
        <v>83</v>
      </c>
      <c r="C271">
        <v>1</v>
      </c>
      <c r="D271">
        <v>4</v>
      </c>
      <c r="E271" s="3">
        <v>44142</v>
      </c>
      <c r="F271" s="31">
        <f>YEAR(Order[[#This Row],[OrderDate]])</f>
        <v>2020</v>
      </c>
      <c r="G271" s="31">
        <f>MONTH(Order[[#This Row],[OrderDate]])</f>
        <v>11</v>
      </c>
      <c r="H271" s="31">
        <f>WEEKDAY(Order[[#This Row],[OrderDate]])</f>
        <v>7</v>
      </c>
      <c r="I271" s="31" t="str">
        <f>TEXT(Order[[#This Row],[WeekNumber]],"dddd")</f>
        <v>Saturday</v>
      </c>
      <c r="J271" s="14">
        <v>20201115</v>
      </c>
      <c r="K271" t="s">
        <v>484</v>
      </c>
      <c r="L271" s="4">
        <v>229.49999839067459</v>
      </c>
      <c r="M271" s="4">
        <v>18</v>
      </c>
      <c r="N271" s="4">
        <v>15.299999892711639</v>
      </c>
      <c r="O271">
        <v>15</v>
      </c>
      <c r="P271" s="8">
        <v>0.15000000596046451</v>
      </c>
      <c r="Q271" t="s">
        <v>355</v>
      </c>
      <c r="R271">
        <v>1</v>
      </c>
      <c r="S271" s="4">
        <v>9.9412796083453241</v>
      </c>
      <c r="T271" t="s">
        <v>172</v>
      </c>
      <c r="U271" t="s">
        <v>261</v>
      </c>
      <c r="V271" t="s">
        <v>345</v>
      </c>
      <c r="W271" t="s">
        <v>509</v>
      </c>
      <c r="X271" t="s">
        <v>520</v>
      </c>
      <c r="Y271" t="s">
        <v>517</v>
      </c>
    </row>
    <row r="272" spans="1:25" ht="15" customHeight="1" x14ac:dyDescent="0.3">
      <c r="A272">
        <v>10348</v>
      </c>
      <c r="B272" t="s">
        <v>83</v>
      </c>
      <c r="C272">
        <v>23</v>
      </c>
      <c r="D272">
        <v>4</v>
      </c>
      <c r="E272" s="3">
        <v>44142</v>
      </c>
      <c r="F272" s="31">
        <f>YEAR(Order[[#This Row],[OrderDate]])</f>
        <v>2020</v>
      </c>
      <c r="G272" s="31">
        <f>MONTH(Order[[#This Row],[OrderDate]])</f>
        <v>11</v>
      </c>
      <c r="H272" s="31">
        <f>WEEKDAY(Order[[#This Row],[OrderDate]])</f>
        <v>7</v>
      </c>
      <c r="I272" s="31" t="str">
        <f>TEXT(Order[[#This Row],[WeekNumber]],"dddd")</f>
        <v>Saturday</v>
      </c>
      <c r="J272" s="14">
        <v>20201115</v>
      </c>
      <c r="K272" t="s">
        <v>484</v>
      </c>
      <c r="L272" s="4">
        <v>225</v>
      </c>
      <c r="M272" s="4">
        <v>9</v>
      </c>
      <c r="N272" s="4">
        <v>9</v>
      </c>
      <c r="O272">
        <v>25</v>
      </c>
      <c r="P272" s="8">
        <v>0</v>
      </c>
      <c r="Q272" t="s">
        <v>377</v>
      </c>
      <c r="R272">
        <v>9</v>
      </c>
      <c r="S272" s="4">
        <v>5.2140991742329925</v>
      </c>
      <c r="T272" t="s">
        <v>172</v>
      </c>
      <c r="U272" t="s">
        <v>261</v>
      </c>
      <c r="V272" t="s">
        <v>345</v>
      </c>
      <c r="W272" t="s">
        <v>509</v>
      </c>
      <c r="X272" t="s">
        <v>520</v>
      </c>
      <c r="Y272" t="s">
        <v>512</v>
      </c>
    </row>
    <row r="273" spans="1:25" x14ac:dyDescent="0.3">
      <c r="A273">
        <v>10349</v>
      </c>
      <c r="B273" t="s">
        <v>72</v>
      </c>
      <c r="C273">
        <v>54</v>
      </c>
      <c r="D273">
        <v>7</v>
      </c>
      <c r="E273" s="3">
        <v>44143</v>
      </c>
      <c r="F273" s="31">
        <f>YEAR(Order[[#This Row],[OrderDate]])</f>
        <v>2020</v>
      </c>
      <c r="G273" s="31">
        <f>MONTH(Order[[#This Row],[OrderDate]])</f>
        <v>11</v>
      </c>
      <c r="H273" s="31">
        <f>WEEKDAY(Order[[#This Row],[OrderDate]])</f>
        <v>1</v>
      </c>
      <c r="I273" s="31" t="str">
        <f>TEXT(Order[[#This Row],[WeekNumber]],"dddd")</f>
        <v>Sunday</v>
      </c>
      <c r="J273" s="14">
        <v>20201203</v>
      </c>
      <c r="K273" t="s">
        <v>486</v>
      </c>
      <c r="L273" s="4">
        <v>178.8</v>
      </c>
      <c r="M273" s="4">
        <v>7.45</v>
      </c>
      <c r="N273" s="4">
        <v>7.45</v>
      </c>
      <c r="O273">
        <v>24</v>
      </c>
      <c r="P273" s="8">
        <v>0</v>
      </c>
      <c r="Q273" t="s">
        <v>408</v>
      </c>
      <c r="R273">
        <v>25</v>
      </c>
      <c r="S273" s="4">
        <v>5.7031720626915998</v>
      </c>
      <c r="T273" t="s">
        <v>161</v>
      </c>
      <c r="U273" t="s">
        <v>250</v>
      </c>
      <c r="V273" t="s">
        <v>335</v>
      </c>
      <c r="W273" t="s">
        <v>510</v>
      </c>
      <c r="X273" t="s">
        <v>353</v>
      </c>
      <c r="Y273" t="s">
        <v>518</v>
      </c>
    </row>
    <row r="274" spans="1:25" x14ac:dyDescent="0.3">
      <c r="A274">
        <v>10350</v>
      </c>
      <c r="B274" t="s">
        <v>39</v>
      </c>
      <c r="C274">
        <v>50</v>
      </c>
      <c r="D274">
        <v>6</v>
      </c>
      <c r="E274" s="3">
        <v>44146</v>
      </c>
      <c r="F274" s="31">
        <f>YEAR(Order[[#This Row],[OrderDate]])</f>
        <v>2020</v>
      </c>
      <c r="G274" s="31">
        <f>MONTH(Order[[#This Row],[OrderDate]])</f>
        <v>11</v>
      </c>
      <c r="H274" s="31">
        <f>WEEKDAY(Order[[#This Row],[OrderDate]])</f>
        <v>4</v>
      </c>
      <c r="I274" s="31" t="str">
        <f>TEXT(Order[[#This Row],[WeekNumber]],"dddd")</f>
        <v>Wednesday</v>
      </c>
      <c r="J274" s="14">
        <v>20201203</v>
      </c>
      <c r="K274" t="s">
        <v>484</v>
      </c>
      <c r="L274" s="4">
        <v>219.3749996367842</v>
      </c>
      <c r="M274" s="4">
        <v>16.25</v>
      </c>
      <c r="N274" s="4">
        <v>14.624999975785613</v>
      </c>
      <c r="O274">
        <v>15</v>
      </c>
      <c r="P274" s="8">
        <v>0.10000000149011611</v>
      </c>
      <c r="Q274" t="s">
        <v>404</v>
      </c>
      <c r="R274">
        <v>23</v>
      </c>
      <c r="S274" s="4">
        <v>6.542170529867021</v>
      </c>
      <c r="T274" t="s">
        <v>128</v>
      </c>
      <c r="U274" t="s">
        <v>217</v>
      </c>
      <c r="V274" t="s">
        <v>304</v>
      </c>
      <c r="W274" t="s">
        <v>509</v>
      </c>
      <c r="X274" t="s">
        <v>519</v>
      </c>
      <c r="Y274" t="s">
        <v>516</v>
      </c>
    </row>
    <row r="275" spans="1:25" x14ac:dyDescent="0.3">
      <c r="A275">
        <v>10350</v>
      </c>
      <c r="B275" t="s">
        <v>39</v>
      </c>
      <c r="C275">
        <v>69</v>
      </c>
      <c r="D275">
        <v>6</v>
      </c>
      <c r="E275" s="3">
        <v>44146</v>
      </c>
      <c r="F275" s="31">
        <f>YEAR(Order[[#This Row],[OrderDate]])</f>
        <v>2020</v>
      </c>
      <c r="G275" s="31">
        <f>MONTH(Order[[#This Row],[OrderDate]])</f>
        <v>11</v>
      </c>
      <c r="H275" s="31">
        <f>WEEKDAY(Order[[#This Row],[OrderDate]])</f>
        <v>4</v>
      </c>
      <c r="I275" s="31" t="str">
        <f>TEXT(Order[[#This Row],[WeekNumber]],"dddd")</f>
        <v>Wednesday</v>
      </c>
      <c r="J275" s="14">
        <v>20201120</v>
      </c>
      <c r="K275" t="s">
        <v>484</v>
      </c>
      <c r="L275" s="4">
        <v>583.19999903440475</v>
      </c>
      <c r="M275" s="4">
        <v>36</v>
      </c>
      <c r="N275" s="4">
        <v>32.39999994635582</v>
      </c>
      <c r="O275">
        <v>18</v>
      </c>
      <c r="P275" s="8">
        <v>0.10000000149011611</v>
      </c>
      <c r="Q275" t="s">
        <v>423</v>
      </c>
      <c r="R275">
        <v>15</v>
      </c>
      <c r="S275" s="4">
        <v>12.894008605174344</v>
      </c>
      <c r="T275" t="s">
        <v>128</v>
      </c>
      <c r="U275" t="s">
        <v>217</v>
      </c>
      <c r="V275" t="s">
        <v>304</v>
      </c>
      <c r="W275" t="s">
        <v>509</v>
      </c>
      <c r="X275" t="s">
        <v>519</v>
      </c>
      <c r="Y275" t="s">
        <v>511</v>
      </c>
    </row>
    <row r="276" spans="1:25" ht="15" customHeight="1" x14ac:dyDescent="0.3">
      <c r="A276">
        <v>10351</v>
      </c>
      <c r="B276" t="s">
        <v>19</v>
      </c>
      <c r="C276">
        <v>38</v>
      </c>
      <c r="D276">
        <v>1</v>
      </c>
      <c r="E276" s="3">
        <v>44146</v>
      </c>
      <c r="F276" s="31">
        <f>YEAR(Order[[#This Row],[OrderDate]])</f>
        <v>2020</v>
      </c>
      <c r="G276" s="31">
        <f>MONTH(Order[[#This Row],[OrderDate]])</f>
        <v>11</v>
      </c>
      <c r="H276" s="31">
        <f>WEEKDAY(Order[[#This Row],[OrderDate]])</f>
        <v>4</v>
      </c>
      <c r="I276" s="31" t="str">
        <f>TEXT(Order[[#This Row],[WeekNumber]],"dddd")</f>
        <v>Wednesday</v>
      </c>
      <c r="J276" s="14">
        <v>20201120</v>
      </c>
      <c r="K276" t="s">
        <v>486</v>
      </c>
      <c r="L276" s="4">
        <v>5006.499996073544</v>
      </c>
      <c r="M276" s="4">
        <v>263.5</v>
      </c>
      <c r="N276" s="4">
        <v>250.3249998036772</v>
      </c>
      <c r="O276">
        <v>20</v>
      </c>
      <c r="P276" s="8">
        <v>5.000000074505806E-2</v>
      </c>
      <c r="Q276" t="s">
        <v>392</v>
      </c>
      <c r="R276">
        <v>18</v>
      </c>
      <c r="S276" s="4">
        <v>194.17724636053271</v>
      </c>
      <c r="T276" t="s">
        <v>108</v>
      </c>
      <c r="U276" t="s">
        <v>197</v>
      </c>
      <c r="V276" t="s">
        <v>286</v>
      </c>
      <c r="W276" t="s">
        <v>509</v>
      </c>
      <c r="X276" t="s">
        <v>524</v>
      </c>
      <c r="Y276" t="s">
        <v>517</v>
      </c>
    </row>
    <row r="277" spans="1:25" ht="15" customHeight="1" x14ac:dyDescent="0.3">
      <c r="A277">
        <v>10351</v>
      </c>
      <c r="B277" t="s">
        <v>19</v>
      </c>
      <c r="C277">
        <v>41</v>
      </c>
      <c r="D277">
        <v>1</v>
      </c>
      <c r="E277" s="3">
        <v>44146</v>
      </c>
      <c r="F277" s="31">
        <f>YEAR(Order[[#This Row],[OrderDate]])</f>
        <v>2020</v>
      </c>
      <c r="G277" s="31">
        <f>MONTH(Order[[#This Row],[OrderDate]])</f>
        <v>11</v>
      </c>
      <c r="H277" s="31">
        <f>WEEKDAY(Order[[#This Row],[OrderDate]])</f>
        <v>4</v>
      </c>
      <c r="I277" s="31" t="str">
        <f>TEXT(Order[[#This Row],[WeekNumber]],"dddd")</f>
        <v>Wednesday</v>
      </c>
      <c r="J277" s="14">
        <v>20201120</v>
      </c>
      <c r="K277" t="s">
        <v>486</v>
      </c>
      <c r="L277" s="4">
        <v>125.45</v>
      </c>
      <c r="M277" s="4">
        <v>9.65</v>
      </c>
      <c r="N277" s="4">
        <v>9.65</v>
      </c>
      <c r="O277">
        <v>13</v>
      </c>
      <c r="P277" s="8">
        <v>0</v>
      </c>
      <c r="Q277" t="s">
        <v>395</v>
      </c>
      <c r="R277">
        <v>19</v>
      </c>
      <c r="S277" s="4">
        <v>6.0463867884479576</v>
      </c>
      <c r="T277" t="s">
        <v>108</v>
      </c>
      <c r="U277" t="s">
        <v>197</v>
      </c>
      <c r="V277" t="s">
        <v>286</v>
      </c>
      <c r="W277" t="s">
        <v>509</v>
      </c>
      <c r="X277" t="s">
        <v>524</v>
      </c>
      <c r="Y277" t="s">
        <v>514</v>
      </c>
    </row>
    <row r="278" spans="1:25" ht="15" customHeight="1" x14ac:dyDescent="0.3">
      <c r="A278">
        <v>10351</v>
      </c>
      <c r="B278" t="s">
        <v>19</v>
      </c>
      <c r="C278">
        <v>44</v>
      </c>
      <c r="D278">
        <v>1</v>
      </c>
      <c r="E278" s="3">
        <v>44146</v>
      </c>
      <c r="F278" s="31">
        <f>YEAR(Order[[#This Row],[OrderDate]])</f>
        <v>2020</v>
      </c>
      <c r="G278" s="31">
        <f>MONTH(Order[[#This Row],[OrderDate]])</f>
        <v>11</v>
      </c>
      <c r="H278" s="31">
        <f>WEEKDAY(Order[[#This Row],[OrderDate]])</f>
        <v>4</v>
      </c>
      <c r="I278" s="31" t="str">
        <f>TEXT(Order[[#This Row],[WeekNumber]],"dddd")</f>
        <v>Wednesday</v>
      </c>
      <c r="J278" s="14">
        <v>20201120</v>
      </c>
      <c r="K278" t="s">
        <v>486</v>
      </c>
      <c r="L278" s="4">
        <v>1422.7674988841636</v>
      </c>
      <c r="M278" s="4">
        <v>19.45</v>
      </c>
      <c r="N278" s="4">
        <v>18.477499985508619</v>
      </c>
      <c r="O278">
        <v>77</v>
      </c>
      <c r="P278" s="8">
        <v>5.000000074505806E-2</v>
      </c>
      <c r="Q278" t="s">
        <v>398</v>
      </c>
      <c r="R278">
        <v>20</v>
      </c>
      <c r="S278" s="4">
        <v>10.842050263532254</v>
      </c>
      <c r="T278" t="s">
        <v>108</v>
      </c>
      <c r="U278" t="s">
        <v>197</v>
      </c>
      <c r="V278" t="s">
        <v>286</v>
      </c>
      <c r="W278" t="s">
        <v>509</v>
      </c>
      <c r="X278" t="s">
        <v>524</v>
      </c>
      <c r="Y278" t="s">
        <v>515</v>
      </c>
    </row>
    <row r="279" spans="1:25" ht="15" customHeight="1" x14ac:dyDescent="0.3">
      <c r="A279">
        <v>10351</v>
      </c>
      <c r="B279" t="s">
        <v>19</v>
      </c>
      <c r="C279">
        <v>65</v>
      </c>
      <c r="D279">
        <v>1</v>
      </c>
      <c r="E279" s="3">
        <v>44146</v>
      </c>
      <c r="F279" s="31">
        <f>YEAR(Order[[#This Row],[OrderDate]])</f>
        <v>2020</v>
      </c>
      <c r="G279" s="31">
        <f>MONTH(Order[[#This Row],[OrderDate]])</f>
        <v>11</v>
      </c>
      <c r="H279" s="31">
        <f>WEEKDAY(Order[[#This Row],[OrderDate]])</f>
        <v>4</v>
      </c>
      <c r="I279" s="31" t="str">
        <f>TEXT(Order[[#This Row],[WeekNumber]],"dddd")</f>
        <v>Wednesday</v>
      </c>
      <c r="J279" s="14">
        <v>20201118</v>
      </c>
      <c r="K279" t="s">
        <v>486</v>
      </c>
      <c r="L279" s="4">
        <v>199.97499984316531</v>
      </c>
      <c r="M279" s="4">
        <v>21.05</v>
      </c>
      <c r="N279" s="4">
        <v>19.99749998431653</v>
      </c>
      <c r="O279">
        <v>10</v>
      </c>
      <c r="P279" s="8">
        <v>5.000000074505806E-2</v>
      </c>
      <c r="Q279" t="s">
        <v>419</v>
      </c>
      <c r="R279">
        <v>2</v>
      </c>
      <c r="S279" s="4">
        <v>12.356901002694999</v>
      </c>
      <c r="T279" t="s">
        <v>108</v>
      </c>
      <c r="U279" t="s">
        <v>197</v>
      </c>
      <c r="V279" t="s">
        <v>286</v>
      </c>
      <c r="W279" t="s">
        <v>509</v>
      </c>
      <c r="X279" t="s">
        <v>524</v>
      </c>
      <c r="Y279" t="s">
        <v>515</v>
      </c>
    </row>
    <row r="280" spans="1:25" ht="15" customHeight="1" x14ac:dyDescent="0.3">
      <c r="A280">
        <v>10352</v>
      </c>
      <c r="B280" t="s">
        <v>26</v>
      </c>
      <c r="C280">
        <v>24</v>
      </c>
      <c r="D280">
        <v>3</v>
      </c>
      <c r="E280" s="3">
        <v>44147</v>
      </c>
      <c r="F280" s="31">
        <f>YEAR(Order[[#This Row],[OrderDate]])</f>
        <v>2020</v>
      </c>
      <c r="G280" s="31">
        <f>MONTH(Order[[#This Row],[OrderDate]])</f>
        <v>11</v>
      </c>
      <c r="H280" s="31">
        <f>WEEKDAY(Order[[#This Row],[OrderDate]])</f>
        <v>5</v>
      </c>
      <c r="I280" s="31" t="str">
        <f>TEXT(Order[[#This Row],[WeekNumber]],"dddd")</f>
        <v>Thursday</v>
      </c>
      <c r="J280" s="14">
        <v>20201118</v>
      </c>
      <c r="K280" t="s">
        <v>485</v>
      </c>
      <c r="L280" s="4">
        <v>45</v>
      </c>
      <c r="M280" s="4">
        <v>4.5</v>
      </c>
      <c r="N280" s="4">
        <v>4.5</v>
      </c>
      <c r="O280">
        <v>10</v>
      </c>
      <c r="P280" s="8">
        <v>0</v>
      </c>
      <c r="Q280" t="s">
        <v>378</v>
      </c>
      <c r="R280">
        <v>10</v>
      </c>
      <c r="S280" s="4">
        <v>2.1230577042655105</v>
      </c>
      <c r="T280" t="s">
        <v>115</v>
      </c>
      <c r="U280" t="s">
        <v>204</v>
      </c>
      <c r="V280" t="s">
        <v>292</v>
      </c>
      <c r="W280" t="s">
        <v>509</v>
      </c>
      <c r="X280" t="s">
        <v>352</v>
      </c>
      <c r="Y280" t="s">
        <v>517</v>
      </c>
    </row>
    <row r="281" spans="1:25" ht="15" customHeight="1" x14ac:dyDescent="0.3">
      <c r="A281">
        <v>10352</v>
      </c>
      <c r="B281" t="s">
        <v>26</v>
      </c>
      <c r="C281">
        <v>54</v>
      </c>
      <c r="D281">
        <v>3</v>
      </c>
      <c r="E281" s="3">
        <v>44147</v>
      </c>
      <c r="F281" s="31">
        <f>YEAR(Order[[#This Row],[OrderDate]])</f>
        <v>2020</v>
      </c>
      <c r="G281" s="31">
        <f>MONTH(Order[[#This Row],[OrderDate]])</f>
        <v>11</v>
      </c>
      <c r="H281" s="31">
        <f>WEEKDAY(Order[[#This Row],[OrderDate]])</f>
        <v>5</v>
      </c>
      <c r="I281" s="31" t="str">
        <f>TEXT(Order[[#This Row],[WeekNumber]],"dddd")</f>
        <v>Thursday</v>
      </c>
      <c r="J281" s="14">
        <v>20201125</v>
      </c>
      <c r="K281" t="s">
        <v>485</v>
      </c>
      <c r="L281" s="4">
        <v>126.64999911189079</v>
      </c>
      <c r="M281" s="4">
        <v>7.45</v>
      </c>
      <c r="N281" s="4">
        <v>6.3324999555945398</v>
      </c>
      <c r="O281">
        <v>20</v>
      </c>
      <c r="P281" s="8">
        <v>0.15000000596046451</v>
      </c>
      <c r="Q281" t="s">
        <v>408</v>
      </c>
      <c r="R281">
        <v>25</v>
      </c>
      <c r="S281" s="4">
        <v>5.7031720626915998</v>
      </c>
      <c r="T281" t="s">
        <v>115</v>
      </c>
      <c r="U281" t="s">
        <v>204</v>
      </c>
      <c r="V281" t="s">
        <v>292</v>
      </c>
      <c r="W281" t="s">
        <v>509</v>
      </c>
      <c r="X281" t="s">
        <v>352</v>
      </c>
      <c r="Y281" t="s">
        <v>518</v>
      </c>
    </row>
    <row r="282" spans="1:25" x14ac:dyDescent="0.3">
      <c r="A282">
        <v>10353</v>
      </c>
      <c r="B282" t="s">
        <v>56</v>
      </c>
      <c r="C282">
        <v>11</v>
      </c>
      <c r="D282">
        <v>7</v>
      </c>
      <c r="E282" s="3">
        <v>44148</v>
      </c>
      <c r="F282" s="31">
        <f>YEAR(Order[[#This Row],[OrderDate]])</f>
        <v>2020</v>
      </c>
      <c r="G282" s="31">
        <f>MONTH(Order[[#This Row],[OrderDate]])</f>
        <v>11</v>
      </c>
      <c r="H282" s="31">
        <f>WEEKDAY(Order[[#This Row],[OrderDate]])</f>
        <v>6</v>
      </c>
      <c r="I282" s="31" t="str">
        <f>TEXT(Order[[#This Row],[WeekNumber]],"dddd")</f>
        <v>Friday</v>
      </c>
      <c r="J282" s="14">
        <v>20201125</v>
      </c>
      <c r="K282" t="s">
        <v>485</v>
      </c>
      <c r="L282" s="4">
        <v>201.59999924898148</v>
      </c>
      <c r="M282" s="4">
        <v>21</v>
      </c>
      <c r="N282" s="4">
        <v>16.799999937415123</v>
      </c>
      <c r="O282">
        <v>12</v>
      </c>
      <c r="P282" s="8">
        <v>0.20000000298023221</v>
      </c>
      <c r="Q282" t="s">
        <v>365</v>
      </c>
      <c r="R282">
        <v>5</v>
      </c>
      <c r="S282" s="4">
        <v>7.3815383533820462</v>
      </c>
      <c r="T282" t="s">
        <v>145</v>
      </c>
      <c r="U282" t="s">
        <v>234</v>
      </c>
      <c r="V282" t="s">
        <v>320</v>
      </c>
      <c r="W282" t="s">
        <v>509</v>
      </c>
      <c r="X282" t="s">
        <v>524</v>
      </c>
      <c r="Y282" t="s">
        <v>511</v>
      </c>
    </row>
    <row r="283" spans="1:25" x14ac:dyDescent="0.3">
      <c r="A283">
        <v>10353</v>
      </c>
      <c r="B283" t="s">
        <v>56</v>
      </c>
      <c r="C283">
        <v>38</v>
      </c>
      <c r="D283">
        <v>7</v>
      </c>
      <c r="E283" s="3">
        <v>44148</v>
      </c>
      <c r="F283" s="31">
        <f>YEAR(Order[[#This Row],[OrderDate]])</f>
        <v>2020</v>
      </c>
      <c r="G283" s="31">
        <f>MONTH(Order[[#This Row],[OrderDate]])</f>
        <v>11</v>
      </c>
      <c r="H283" s="31">
        <f>WEEKDAY(Order[[#This Row],[OrderDate]])</f>
        <v>6</v>
      </c>
      <c r="I283" s="31" t="str">
        <f>TEXT(Order[[#This Row],[WeekNumber]],"dddd")</f>
        <v>Friday</v>
      </c>
      <c r="J283" s="14">
        <v>20201120</v>
      </c>
      <c r="K283" t="s">
        <v>485</v>
      </c>
      <c r="L283" s="4">
        <v>10039.9999607354</v>
      </c>
      <c r="M283" s="4">
        <v>263.5</v>
      </c>
      <c r="N283" s="4">
        <v>210.79999921470881</v>
      </c>
      <c r="O283">
        <v>50</v>
      </c>
      <c r="P283" s="8">
        <v>0.20000000298023221</v>
      </c>
      <c r="Q283" t="s">
        <v>392</v>
      </c>
      <c r="R283">
        <v>18</v>
      </c>
      <c r="S283" s="4">
        <v>194.17724636053271</v>
      </c>
      <c r="T283" t="s">
        <v>145</v>
      </c>
      <c r="U283" t="s">
        <v>234</v>
      </c>
      <c r="V283" t="s">
        <v>320</v>
      </c>
      <c r="W283" t="s">
        <v>509</v>
      </c>
      <c r="X283" t="s">
        <v>524</v>
      </c>
      <c r="Y283" t="s">
        <v>517</v>
      </c>
    </row>
    <row r="284" spans="1:25" ht="15" customHeight="1" x14ac:dyDescent="0.3">
      <c r="A284">
        <v>10354</v>
      </c>
      <c r="B284" t="s">
        <v>55</v>
      </c>
      <c r="C284">
        <v>1</v>
      </c>
      <c r="D284">
        <v>8</v>
      </c>
      <c r="E284" s="3">
        <v>44149</v>
      </c>
      <c r="F284" s="31">
        <f>YEAR(Order[[#This Row],[OrderDate]])</f>
        <v>2020</v>
      </c>
      <c r="G284" s="31">
        <f>MONTH(Order[[#This Row],[OrderDate]])</f>
        <v>11</v>
      </c>
      <c r="H284" s="31">
        <f>WEEKDAY(Order[[#This Row],[OrderDate]])</f>
        <v>7</v>
      </c>
      <c r="I284" s="31" t="str">
        <f>TEXT(Order[[#This Row],[WeekNumber]],"dddd")</f>
        <v>Saturday</v>
      </c>
      <c r="J284" s="14">
        <v>20201120</v>
      </c>
      <c r="K284" t="s">
        <v>485</v>
      </c>
      <c r="L284" s="4">
        <v>216</v>
      </c>
      <c r="M284" s="4">
        <v>18</v>
      </c>
      <c r="N284" s="4">
        <v>18</v>
      </c>
      <c r="O284">
        <v>12</v>
      </c>
      <c r="P284" s="8">
        <v>0</v>
      </c>
      <c r="Q284" t="s">
        <v>355</v>
      </c>
      <c r="R284">
        <v>1</v>
      </c>
      <c r="S284" s="4">
        <v>9.9412796083453241</v>
      </c>
      <c r="T284" t="s">
        <v>144</v>
      </c>
      <c r="U284" t="s">
        <v>233</v>
      </c>
      <c r="V284" t="s">
        <v>319</v>
      </c>
      <c r="W284" t="s">
        <v>510</v>
      </c>
      <c r="X284" t="s">
        <v>525</v>
      </c>
      <c r="Y284" t="s">
        <v>517</v>
      </c>
    </row>
    <row r="285" spans="1:25" ht="15" customHeight="1" x14ac:dyDescent="0.3">
      <c r="A285">
        <v>10354</v>
      </c>
      <c r="B285" t="s">
        <v>55</v>
      </c>
      <c r="C285">
        <v>29</v>
      </c>
      <c r="D285">
        <v>8</v>
      </c>
      <c r="E285" s="3">
        <v>44149</v>
      </c>
      <c r="F285" s="31">
        <f>YEAR(Order[[#This Row],[OrderDate]])</f>
        <v>2020</v>
      </c>
      <c r="G285" s="31">
        <f>MONTH(Order[[#This Row],[OrderDate]])</f>
        <v>11</v>
      </c>
      <c r="H285" s="31">
        <f>WEEKDAY(Order[[#This Row],[OrderDate]])</f>
        <v>7</v>
      </c>
      <c r="I285" s="31" t="str">
        <f>TEXT(Order[[#This Row],[WeekNumber]],"dddd")</f>
        <v>Saturday</v>
      </c>
      <c r="J285" s="14">
        <v>20201120</v>
      </c>
      <c r="K285" t="s">
        <v>485</v>
      </c>
      <c r="L285" s="4">
        <v>495.16</v>
      </c>
      <c r="M285" s="4">
        <v>123.79</v>
      </c>
      <c r="N285" s="4">
        <v>123.79</v>
      </c>
      <c r="O285">
        <v>4</v>
      </c>
      <c r="P285" s="8">
        <v>0</v>
      </c>
      <c r="Q285" t="s">
        <v>383</v>
      </c>
      <c r="R285">
        <v>12</v>
      </c>
      <c r="S285" s="4">
        <v>78.453085124436214</v>
      </c>
      <c r="T285" t="s">
        <v>144</v>
      </c>
      <c r="U285" t="s">
        <v>233</v>
      </c>
      <c r="V285" t="s">
        <v>319</v>
      </c>
      <c r="W285" t="s">
        <v>510</v>
      </c>
      <c r="X285" t="s">
        <v>525</v>
      </c>
      <c r="Y285" t="s">
        <v>518</v>
      </c>
    </row>
    <row r="286" spans="1:25" x14ac:dyDescent="0.3">
      <c r="A286">
        <v>10355</v>
      </c>
      <c r="B286" t="s">
        <v>3</v>
      </c>
      <c r="C286">
        <v>24</v>
      </c>
      <c r="D286">
        <v>6</v>
      </c>
      <c r="E286" s="3">
        <v>44150</v>
      </c>
      <c r="F286" s="31">
        <f>YEAR(Order[[#This Row],[OrderDate]])</f>
        <v>2020</v>
      </c>
      <c r="G286" s="31">
        <f>MONTH(Order[[#This Row],[OrderDate]])</f>
        <v>11</v>
      </c>
      <c r="H286" s="31">
        <f>WEEKDAY(Order[[#This Row],[OrderDate]])</f>
        <v>1</v>
      </c>
      <c r="I286" s="31" t="str">
        <f>TEXT(Order[[#This Row],[WeekNumber]],"dddd")</f>
        <v>Sunday</v>
      </c>
      <c r="J286" s="14">
        <v>20201120</v>
      </c>
      <c r="K286" t="s">
        <v>486</v>
      </c>
      <c r="L286" s="4">
        <v>112.5</v>
      </c>
      <c r="M286" s="4">
        <v>4.5</v>
      </c>
      <c r="N286" s="4">
        <v>4.5</v>
      </c>
      <c r="O286">
        <v>25</v>
      </c>
      <c r="P286" s="8">
        <v>0</v>
      </c>
      <c r="Q286" t="s">
        <v>378</v>
      </c>
      <c r="R286">
        <v>10</v>
      </c>
      <c r="S286" s="4">
        <v>2.1230577042655105</v>
      </c>
      <c r="T286" t="s">
        <v>92</v>
      </c>
      <c r="U286" t="s">
        <v>181</v>
      </c>
      <c r="V286" t="s">
        <v>270</v>
      </c>
      <c r="W286" t="s">
        <v>509</v>
      </c>
      <c r="X286" t="s">
        <v>351</v>
      </c>
      <c r="Y286" t="s">
        <v>517</v>
      </c>
    </row>
    <row r="287" spans="1:25" x14ac:dyDescent="0.3">
      <c r="A287">
        <v>10355</v>
      </c>
      <c r="B287" t="s">
        <v>3</v>
      </c>
      <c r="C287">
        <v>57</v>
      </c>
      <c r="D287">
        <v>6</v>
      </c>
      <c r="E287" s="3">
        <v>44150</v>
      </c>
      <c r="F287" s="31">
        <f>YEAR(Order[[#This Row],[OrderDate]])</f>
        <v>2020</v>
      </c>
      <c r="G287" s="31">
        <f>MONTH(Order[[#This Row],[OrderDate]])</f>
        <v>11</v>
      </c>
      <c r="H287" s="31">
        <f>WEEKDAY(Order[[#This Row],[OrderDate]])</f>
        <v>1</v>
      </c>
      <c r="I287" s="31" t="str">
        <f>TEXT(Order[[#This Row],[WeekNumber]],"dddd")</f>
        <v>Sunday</v>
      </c>
      <c r="J287" s="14">
        <v>20201127</v>
      </c>
      <c r="K287" t="s">
        <v>486</v>
      </c>
      <c r="L287" s="4">
        <v>487.5</v>
      </c>
      <c r="M287" s="4">
        <v>19.5</v>
      </c>
      <c r="N287" s="4">
        <v>19.5</v>
      </c>
      <c r="O287">
        <v>25</v>
      </c>
      <c r="P287" s="8">
        <v>0</v>
      </c>
      <c r="Q287" t="s">
        <v>411</v>
      </c>
      <c r="R287">
        <v>26</v>
      </c>
      <c r="S287" s="4">
        <v>13.98469118449494</v>
      </c>
      <c r="T287" t="s">
        <v>92</v>
      </c>
      <c r="U287" t="s">
        <v>181</v>
      </c>
      <c r="V287" t="s">
        <v>270</v>
      </c>
      <c r="W287" t="s">
        <v>509</v>
      </c>
      <c r="X287" t="s">
        <v>351</v>
      </c>
      <c r="Y287" t="s">
        <v>512</v>
      </c>
    </row>
    <row r="288" spans="1:25" x14ac:dyDescent="0.3">
      <c r="A288">
        <v>10356</v>
      </c>
      <c r="B288" t="s">
        <v>83</v>
      </c>
      <c r="C288">
        <v>31</v>
      </c>
      <c r="D288">
        <v>6</v>
      </c>
      <c r="E288" s="3">
        <v>44153</v>
      </c>
      <c r="F288" s="31">
        <f>YEAR(Order[[#This Row],[OrderDate]])</f>
        <v>2020</v>
      </c>
      <c r="G288" s="31">
        <f>MONTH(Order[[#This Row],[OrderDate]])</f>
        <v>11</v>
      </c>
      <c r="H288" s="31">
        <f>WEEKDAY(Order[[#This Row],[OrderDate]])</f>
        <v>4</v>
      </c>
      <c r="I288" s="31" t="str">
        <f>TEXT(Order[[#This Row],[WeekNumber]],"dddd")</f>
        <v>Wednesday</v>
      </c>
      <c r="J288" s="14">
        <v>20201127</v>
      </c>
      <c r="K288" t="s">
        <v>484</v>
      </c>
      <c r="L288" s="4">
        <v>375</v>
      </c>
      <c r="M288" s="4">
        <v>12.5</v>
      </c>
      <c r="N288" s="4">
        <v>12.5</v>
      </c>
      <c r="O288">
        <v>30</v>
      </c>
      <c r="P288" s="8">
        <v>0</v>
      </c>
      <c r="Q288" t="s">
        <v>385</v>
      </c>
      <c r="R288">
        <v>14</v>
      </c>
      <c r="S288" s="4">
        <v>8.9210025428745876</v>
      </c>
      <c r="T288" t="s">
        <v>172</v>
      </c>
      <c r="U288" t="s">
        <v>261</v>
      </c>
      <c r="V288" t="s">
        <v>345</v>
      </c>
      <c r="W288" t="s">
        <v>509</v>
      </c>
      <c r="X288" t="s">
        <v>520</v>
      </c>
      <c r="Y288" t="s">
        <v>511</v>
      </c>
    </row>
    <row r="289" spans="1:25" x14ac:dyDescent="0.3">
      <c r="A289">
        <v>10356</v>
      </c>
      <c r="B289" t="s">
        <v>83</v>
      </c>
      <c r="C289">
        <v>55</v>
      </c>
      <c r="D289">
        <v>6</v>
      </c>
      <c r="E289" s="3">
        <v>44153</v>
      </c>
      <c r="F289" s="31">
        <f>YEAR(Order[[#This Row],[OrderDate]])</f>
        <v>2020</v>
      </c>
      <c r="G289" s="31">
        <f>MONTH(Order[[#This Row],[OrderDate]])</f>
        <v>11</v>
      </c>
      <c r="H289" s="31">
        <f>WEEKDAY(Order[[#This Row],[OrderDate]])</f>
        <v>4</v>
      </c>
      <c r="I289" s="31" t="str">
        <f>TEXT(Order[[#This Row],[WeekNumber]],"dddd")</f>
        <v>Wednesday</v>
      </c>
      <c r="J289" s="14">
        <v>20201127</v>
      </c>
      <c r="K289" t="s">
        <v>484</v>
      </c>
      <c r="L289" s="4">
        <v>288</v>
      </c>
      <c r="M289" s="4">
        <v>24</v>
      </c>
      <c r="N289" s="4">
        <v>24</v>
      </c>
      <c r="O289">
        <v>12</v>
      </c>
      <c r="P289" s="8">
        <v>0</v>
      </c>
      <c r="Q289" t="s">
        <v>409</v>
      </c>
      <c r="R289">
        <v>25</v>
      </c>
      <c r="S289" s="4">
        <v>18.144678468561601</v>
      </c>
      <c r="T289" t="s">
        <v>172</v>
      </c>
      <c r="U289" t="s">
        <v>261</v>
      </c>
      <c r="V289" t="s">
        <v>345</v>
      </c>
      <c r="W289" t="s">
        <v>509</v>
      </c>
      <c r="X289" t="s">
        <v>520</v>
      </c>
      <c r="Y289" t="s">
        <v>518</v>
      </c>
    </row>
    <row r="290" spans="1:25" x14ac:dyDescent="0.3">
      <c r="A290">
        <v>10356</v>
      </c>
      <c r="B290" t="s">
        <v>83</v>
      </c>
      <c r="C290">
        <v>69</v>
      </c>
      <c r="D290">
        <v>6</v>
      </c>
      <c r="E290" s="3">
        <v>44153</v>
      </c>
      <c r="F290" s="31">
        <f>YEAR(Order[[#This Row],[OrderDate]])</f>
        <v>2020</v>
      </c>
      <c r="G290" s="31">
        <f>MONTH(Order[[#This Row],[OrderDate]])</f>
        <v>11</v>
      </c>
      <c r="H290" s="31">
        <f>WEEKDAY(Order[[#This Row],[OrderDate]])</f>
        <v>4</v>
      </c>
      <c r="I290" s="31" t="str">
        <f>TEXT(Order[[#This Row],[WeekNumber]],"dddd")</f>
        <v>Wednesday</v>
      </c>
      <c r="J290" s="14">
        <v>20201202</v>
      </c>
      <c r="K290" t="s">
        <v>484</v>
      </c>
      <c r="L290" s="4">
        <v>720</v>
      </c>
      <c r="M290" s="4">
        <v>36</v>
      </c>
      <c r="N290" s="4">
        <v>36</v>
      </c>
      <c r="O290">
        <v>20</v>
      </c>
      <c r="P290" s="8">
        <v>0</v>
      </c>
      <c r="Q290" t="s">
        <v>423</v>
      </c>
      <c r="R290">
        <v>15</v>
      </c>
      <c r="S290" s="4">
        <v>12.894008605174344</v>
      </c>
      <c r="T290" t="s">
        <v>172</v>
      </c>
      <c r="U290" t="s">
        <v>261</v>
      </c>
      <c r="V290" t="s">
        <v>345</v>
      </c>
      <c r="W290" t="s">
        <v>509</v>
      </c>
      <c r="X290" t="s">
        <v>520</v>
      </c>
      <c r="Y290" t="s">
        <v>511</v>
      </c>
    </row>
    <row r="291" spans="1:25" ht="15" customHeight="1" x14ac:dyDescent="0.3">
      <c r="A291">
        <v>10357</v>
      </c>
      <c r="B291" t="s">
        <v>44</v>
      </c>
      <c r="C291">
        <v>10</v>
      </c>
      <c r="D291">
        <v>1</v>
      </c>
      <c r="E291" s="3">
        <v>44154</v>
      </c>
      <c r="F291" s="31">
        <f>YEAR(Order[[#This Row],[OrderDate]])</f>
        <v>2020</v>
      </c>
      <c r="G291" s="31">
        <f>MONTH(Order[[#This Row],[OrderDate]])</f>
        <v>11</v>
      </c>
      <c r="H291" s="31">
        <f>WEEKDAY(Order[[#This Row],[OrderDate]])</f>
        <v>5</v>
      </c>
      <c r="I291" s="31" t="str">
        <f>TEXT(Order[[#This Row],[WeekNumber]],"dddd")</f>
        <v>Thursday</v>
      </c>
      <c r="J291" s="14">
        <v>20201202</v>
      </c>
      <c r="K291" t="s">
        <v>485</v>
      </c>
      <c r="L291" s="4">
        <v>743.99999722838402</v>
      </c>
      <c r="M291" s="4">
        <v>31</v>
      </c>
      <c r="N291" s="4">
        <v>24.799999907612801</v>
      </c>
      <c r="O291">
        <v>30</v>
      </c>
      <c r="P291" s="8">
        <v>0.20000000298023221</v>
      </c>
      <c r="Q291" t="s">
        <v>364</v>
      </c>
      <c r="R291">
        <v>4</v>
      </c>
      <c r="S291" s="4">
        <v>11.047328272500083</v>
      </c>
      <c r="T291" t="s">
        <v>133</v>
      </c>
      <c r="U291" t="s">
        <v>222</v>
      </c>
      <c r="V291" t="s">
        <v>309</v>
      </c>
      <c r="W291" t="s">
        <v>510</v>
      </c>
      <c r="X291" t="s">
        <v>354</v>
      </c>
      <c r="Y291" t="s">
        <v>514</v>
      </c>
    </row>
    <row r="292" spans="1:25" ht="15" customHeight="1" x14ac:dyDescent="0.3">
      <c r="A292">
        <v>10357</v>
      </c>
      <c r="B292" t="s">
        <v>44</v>
      </c>
      <c r="C292">
        <v>26</v>
      </c>
      <c r="D292">
        <v>1</v>
      </c>
      <c r="E292" s="3">
        <v>44154</v>
      </c>
      <c r="F292" s="31">
        <f>YEAR(Order[[#This Row],[OrderDate]])</f>
        <v>2020</v>
      </c>
      <c r="G292" s="31">
        <f>MONTH(Order[[#This Row],[OrderDate]])</f>
        <v>11</v>
      </c>
      <c r="H292" s="31">
        <f>WEEKDAY(Order[[#This Row],[OrderDate]])</f>
        <v>5</v>
      </c>
      <c r="I292" s="31" t="str">
        <f>TEXT(Order[[#This Row],[WeekNumber]],"dddd")</f>
        <v>Thursday</v>
      </c>
      <c r="J292" s="14">
        <v>20201202</v>
      </c>
      <c r="K292" t="s">
        <v>485</v>
      </c>
      <c r="L292" s="4">
        <v>499.68</v>
      </c>
      <c r="M292" s="4">
        <v>31.23</v>
      </c>
      <c r="N292" s="4">
        <v>31.23</v>
      </c>
      <c r="O292">
        <v>16</v>
      </c>
      <c r="P292" s="8">
        <v>0</v>
      </c>
      <c r="Q292" t="s">
        <v>380</v>
      </c>
      <c r="R292">
        <v>11</v>
      </c>
      <c r="S292" s="4">
        <v>12.929370209027901</v>
      </c>
      <c r="T292" t="s">
        <v>133</v>
      </c>
      <c r="U292" t="s">
        <v>222</v>
      </c>
      <c r="V292" t="s">
        <v>309</v>
      </c>
      <c r="W292" t="s">
        <v>510</v>
      </c>
      <c r="X292" t="s">
        <v>354</v>
      </c>
      <c r="Y292" t="s">
        <v>516</v>
      </c>
    </row>
    <row r="293" spans="1:25" ht="15" customHeight="1" x14ac:dyDescent="0.3">
      <c r="A293">
        <v>10357</v>
      </c>
      <c r="B293" t="s">
        <v>44</v>
      </c>
      <c r="C293">
        <v>60</v>
      </c>
      <c r="D293">
        <v>1</v>
      </c>
      <c r="E293" s="3">
        <v>44154</v>
      </c>
      <c r="F293" s="31">
        <f>YEAR(Order[[#This Row],[OrderDate]])</f>
        <v>2020</v>
      </c>
      <c r="G293" s="31">
        <f>MONTH(Order[[#This Row],[OrderDate]])</f>
        <v>11</v>
      </c>
      <c r="H293" s="31">
        <f>WEEKDAY(Order[[#This Row],[OrderDate]])</f>
        <v>5</v>
      </c>
      <c r="I293" s="31" t="str">
        <f>TEXT(Order[[#This Row],[WeekNumber]],"dddd")</f>
        <v>Thursday</v>
      </c>
      <c r="J293" s="14">
        <v>20201127</v>
      </c>
      <c r="K293" t="s">
        <v>485</v>
      </c>
      <c r="L293" s="4">
        <v>217.59999918937683</v>
      </c>
      <c r="M293" s="4">
        <v>34</v>
      </c>
      <c r="N293" s="4">
        <v>27.199999898672104</v>
      </c>
      <c r="O293">
        <v>8</v>
      </c>
      <c r="P293" s="8">
        <v>0.20000000298023221</v>
      </c>
      <c r="Q293" t="s">
        <v>414</v>
      </c>
      <c r="R293">
        <v>28</v>
      </c>
      <c r="S293" s="4">
        <v>17.186056815854748</v>
      </c>
      <c r="T293" t="s">
        <v>133</v>
      </c>
      <c r="U293" t="s">
        <v>222</v>
      </c>
      <c r="V293" t="s">
        <v>309</v>
      </c>
      <c r="W293" t="s">
        <v>510</v>
      </c>
      <c r="X293" t="s">
        <v>354</v>
      </c>
      <c r="Y293" t="s">
        <v>511</v>
      </c>
    </row>
    <row r="294" spans="1:25" ht="15" customHeight="1" x14ac:dyDescent="0.3">
      <c r="A294">
        <v>10358</v>
      </c>
      <c r="B294" t="s">
        <v>39</v>
      </c>
      <c r="C294">
        <v>24</v>
      </c>
      <c r="D294">
        <v>5</v>
      </c>
      <c r="E294" s="3">
        <v>44155</v>
      </c>
      <c r="F294" s="31">
        <f>YEAR(Order[[#This Row],[OrderDate]])</f>
        <v>2020</v>
      </c>
      <c r="G294" s="31">
        <f>MONTH(Order[[#This Row],[OrderDate]])</f>
        <v>11</v>
      </c>
      <c r="H294" s="31">
        <f>WEEKDAY(Order[[#This Row],[OrderDate]])</f>
        <v>6</v>
      </c>
      <c r="I294" s="31" t="str">
        <f>TEXT(Order[[#This Row],[WeekNumber]],"dddd")</f>
        <v>Friday</v>
      </c>
      <c r="J294" s="14">
        <v>20201127</v>
      </c>
      <c r="K294" t="s">
        <v>486</v>
      </c>
      <c r="L294" s="4">
        <v>42.749999966472387</v>
      </c>
      <c r="M294" s="4">
        <v>4.5</v>
      </c>
      <c r="N294" s="4">
        <v>4.2749999966472387</v>
      </c>
      <c r="O294">
        <v>10</v>
      </c>
      <c r="P294" s="8">
        <v>5.000000074505806E-2</v>
      </c>
      <c r="Q294" t="s">
        <v>378</v>
      </c>
      <c r="R294">
        <v>10</v>
      </c>
      <c r="S294" s="4">
        <v>2.1230577042655105</v>
      </c>
      <c r="T294" t="s">
        <v>128</v>
      </c>
      <c r="U294" t="s">
        <v>217</v>
      </c>
      <c r="V294" t="s">
        <v>304</v>
      </c>
      <c r="W294" t="s">
        <v>509</v>
      </c>
      <c r="X294" t="s">
        <v>519</v>
      </c>
      <c r="Y294" t="s">
        <v>517</v>
      </c>
    </row>
    <row r="295" spans="1:25" ht="15" customHeight="1" x14ac:dyDescent="0.3">
      <c r="A295">
        <v>10358</v>
      </c>
      <c r="B295" t="s">
        <v>39</v>
      </c>
      <c r="C295">
        <v>34</v>
      </c>
      <c r="D295">
        <v>5</v>
      </c>
      <c r="E295" s="3">
        <v>44155</v>
      </c>
      <c r="F295" s="31">
        <f>YEAR(Order[[#This Row],[OrderDate]])</f>
        <v>2020</v>
      </c>
      <c r="G295" s="31">
        <f>MONTH(Order[[#This Row],[OrderDate]])</f>
        <v>11</v>
      </c>
      <c r="H295" s="31">
        <f>WEEKDAY(Order[[#This Row],[OrderDate]])</f>
        <v>6</v>
      </c>
      <c r="I295" s="31" t="str">
        <f>TEXT(Order[[#This Row],[WeekNumber]],"dddd")</f>
        <v>Friday</v>
      </c>
      <c r="J295" s="14">
        <v>20201127</v>
      </c>
      <c r="K295" t="s">
        <v>486</v>
      </c>
      <c r="L295" s="4">
        <v>132.99999989569187</v>
      </c>
      <c r="M295" s="4">
        <v>14</v>
      </c>
      <c r="N295" s="4">
        <v>13.299999989569187</v>
      </c>
      <c r="O295">
        <v>10</v>
      </c>
      <c r="P295" s="8">
        <v>5.000000074505806E-2</v>
      </c>
      <c r="Q295" t="s">
        <v>388</v>
      </c>
      <c r="R295">
        <v>16</v>
      </c>
      <c r="S295" s="4">
        <v>9.0738672986425506</v>
      </c>
      <c r="T295" t="s">
        <v>128</v>
      </c>
      <c r="U295" t="s">
        <v>217</v>
      </c>
      <c r="V295" t="s">
        <v>304</v>
      </c>
      <c r="W295" t="s">
        <v>509</v>
      </c>
      <c r="X295" t="s">
        <v>519</v>
      </c>
      <c r="Y295" t="s">
        <v>517</v>
      </c>
    </row>
    <row r="296" spans="1:25" ht="15" customHeight="1" x14ac:dyDescent="0.3">
      <c r="A296">
        <v>10358</v>
      </c>
      <c r="B296" t="s">
        <v>39</v>
      </c>
      <c r="C296">
        <v>36</v>
      </c>
      <c r="D296">
        <v>5</v>
      </c>
      <c r="E296" s="3">
        <v>44155</v>
      </c>
      <c r="F296" s="31">
        <f>YEAR(Order[[#This Row],[OrderDate]])</f>
        <v>2020</v>
      </c>
      <c r="G296" s="31">
        <f>MONTH(Order[[#This Row],[OrderDate]])</f>
        <v>11</v>
      </c>
      <c r="H296" s="31">
        <f>WEEKDAY(Order[[#This Row],[OrderDate]])</f>
        <v>6</v>
      </c>
      <c r="I296" s="31" t="str">
        <f>TEXT(Order[[#This Row],[WeekNumber]],"dddd")</f>
        <v>Friday</v>
      </c>
      <c r="J296" s="14">
        <v>20201126</v>
      </c>
      <c r="K296" t="s">
        <v>486</v>
      </c>
      <c r="L296" s="4">
        <v>360.99999971687794</v>
      </c>
      <c r="M296" s="4">
        <v>19</v>
      </c>
      <c r="N296" s="4">
        <v>18.049999985843897</v>
      </c>
      <c r="O296">
        <v>20</v>
      </c>
      <c r="P296" s="8">
        <v>5.000000074505806E-2</v>
      </c>
      <c r="Q296" t="s">
        <v>390</v>
      </c>
      <c r="R296">
        <v>17</v>
      </c>
      <c r="S296" s="4">
        <v>14.515505674132482</v>
      </c>
      <c r="T296" t="s">
        <v>128</v>
      </c>
      <c r="U296" t="s">
        <v>217</v>
      </c>
      <c r="V296" t="s">
        <v>304</v>
      </c>
      <c r="W296" t="s">
        <v>509</v>
      </c>
      <c r="X296" t="s">
        <v>519</v>
      </c>
      <c r="Y296" t="s">
        <v>514</v>
      </c>
    </row>
    <row r="297" spans="1:25" ht="15" customHeight="1" x14ac:dyDescent="0.3">
      <c r="A297">
        <v>10359</v>
      </c>
      <c r="B297" t="s">
        <v>69</v>
      </c>
      <c r="C297">
        <v>16</v>
      </c>
      <c r="D297">
        <v>5</v>
      </c>
      <c r="E297" s="3">
        <v>44156</v>
      </c>
      <c r="F297" s="31">
        <f>YEAR(Order[[#This Row],[OrderDate]])</f>
        <v>2020</v>
      </c>
      <c r="G297" s="31">
        <f>MONTH(Order[[#This Row],[OrderDate]])</f>
        <v>11</v>
      </c>
      <c r="H297" s="31">
        <f>WEEKDAY(Order[[#This Row],[OrderDate]])</f>
        <v>7</v>
      </c>
      <c r="I297" s="31" t="str">
        <f>TEXT(Order[[#This Row],[WeekNumber]],"dddd")</f>
        <v>Saturday</v>
      </c>
      <c r="J297" s="14">
        <v>20201126</v>
      </c>
      <c r="K297" t="s">
        <v>485</v>
      </c>
      <c r="L297" s="4">
        <v>928.33999927192917</v>
      </c>
      <c r="M297" s="4">
        <v>17.45</v>
      </c>
      <c r="N297" s="4">
        <v>16.577499986998735</v>
      </c>
      <c r="O297">
        <v>56</v>
      </c>
      <c r="P297" s="8">
        <v>5.000000074505806E-2</v>
      </c>
      <c r="Q297" t="s">
        <v>370</v>
      </c>
      <c r="R297">
        <v>7</v>
      </c>
      <c r="S297" s="4">
        <v>12.75283918323947</v>
      </c>
      <c r="T297" t="s">
        <v>158</v>
      </c>
      <c r="U297" t="s">
        <v>247</v>
      </c>
      <c r="V297" t="s">
        <v>332</v>
      </c>
      <c r="W297" t="s">
        <v>509</v>
      </c>
      <c r="X297" t="s">
        <v>351</v>
      </c>
      <c r="Y297" t="s">
        <v>516</v>
      </c>
    </row>
    <row r="298" spans="1:25" ht="15" customHeight="1" x14ac:dyDescent="0.3">
      <c r="A298">
        <v>10359</v>
      </c>
      <c r="B298" t="s">
        <v>69</v>
      </c>
      <c r="C298">
        <v>31</v>
      </c>
      <c r="D298">
        <v>5</v>
      </c>
      <c r="E298" s="3">
        <v>44156</v>
      </c>
      <c r="F298" s="31">
        <f>YEAR(Order[[#This Row],[OrderDate]])</f>
        <v>2020</v>
      </c>
      <c r="G298" s="31">
        <f>MONTH(Order[[#This Row],[OrderDate]])</f>
        <v>11</v>
      </c>
      <c r="H298" s="31">
        <f>WEEKDAY(Order[[#This Row],[OrderDate]])</f>
        <v>7</v>
      </c>
      <c r="I298" s="31" t="str">
        <f>TEXT(Order[[#This Row],[WeekNumber]],"dddd")</f>
        <v>Saturday</v>
      </c>
      <c r="J298" s="14">
        <v>20201126</v>
      </c>
      <c r="K298" t="s">
        <v>485</v>
      </c>
      <c r="L298" s="4">
        <v>831.2499993480742</v>
      </c>
      <c r="M298" s="4">
        <v>12.5</v>
      </c>
      <c r="N298" s="4">
        <v>11.874999990686774</v>
      </c>
      <c r="O298">
        <v>70</v>
      </c>
      <c r="P298" s="8">
        <v>5.000000074505806E-2</v>
      </c>
      <c r="Q298" t="s">
        <v>385</v>
      </c>
      <c r="R298">
        <v>14</v>
      </c>
      <c r="S298" s="4">
        <v>8.9210025428745876</v>
      </c>
      <c r="T298" t="s">
        <v>158</v>
      </c>
      <c r="U298" t="s">
        <v>247</v>
      </c>
      <c r="V298" t="s">
        <v>332</v>
      </c>
      <c r="W298" t="s">
        <v>509</v>
      </c>
      <c r="X298" t="s">
        <v>351</v>
      </c>
      <c r="Y298" t="s">
        <v>511</v>
      </c>
    </row>
    <row r="299" spans="1:25" ht="15" customHeight="1" x14ac:dyDescent="0.3">
      <c r="A299">
        <v>10359</v>
      </c>
      <c r="B299" t="s">
        <v>69</v>
      </c>
      <c r="C299">
        <v>60</v>
      </c>
      <c r="D299">
        <v>5</v>
      </c>
      <c r="E299" s="3">
        <v>44156</v>
      </c>
      <c r="F299" s="31">
        <f>YEAR(Order[[#This Row],[OrderDate]])</f>
        <v>2020</v>
      </c>
      <c r="G299" s="31">
        <f>MONTH(Order[[#This Row],[OrderDate]])</f>
        <v>11</v>
      </c>
      <c r="H299" s="31">
        <f>WEEKDAY(Order[[#This Row],[OrderDate]])</f>
        <v>7</v>
      </c>
      <c r="I299" s="31" t="str">
        <f>TEXT(Order[[#This Row],[WeekNumber]],"dddd")</f>
        <v>Saturday</v>
      </c>
      <c r="J299" s="14">
        <v>20201202</v>
      </c>
      <c r="K299" t="s">
        <v>485</v>
      </c>
      <c r="L299" s="4">
        <v>2583.9999979734421</v>
      </c>
      <c r="M299" s="4">
        <v>34</v>
      </c>
      <c r="N299" s="4">
        <v>32.299999974668026</v>
      </c>
      <c r="O299">
        <v>80</v>
      </c>
      <c r="P299" s="8">
        <v>5.000000074505806E-2</v>
      </c>
      <c r="Q299" t="s">
        <v>414</v>
      </c>
      <c r="R299">
        <v>28</v>
      </c>
      <c r="S299" s="4">
        <v>17.186056815854748</v>
      </c>
      <c r="T299" t="s">
        <v>158</v>
      </c>
      <c r="U299" t="s">
        <v>247</v>
      </c>
      <c r="V299" t="s">
        <v>332</v>
      </c>
      <c r="W299" t="s">
        <v>509</v>
      </c>
      <c r="X299" t="s">
        <v>351</v>
      </c>
      <c r="Y299" t="s">
        <v>511</v>
      </c>
    </row>
    <row r="300" spans="1:25" ht="15" customHeight="1" x14ac:dyDescent="0.3">
      <c r="A300">
        <v>10360</v>
      </c>
      <c r="B300" t="s">
        <v>6</v>
      </c>
      <c r="C300">
        <v>28</v>
      </c>
      <c r="D300">
        <v>4</v>
      </c>
      <c r="E300" s="3">
        <v>44157</v>
      </c>
      <c r="F300" s="31">
        <f>YEAR(Order[[#This Row],[OrderDate]])</f>
        <v>2020</v>
      </c>
      <c r="G300" s="31">
        <f>MONTH(Order[[#This Row],[OrderDate]])</f>
        <v>11</v>
      </c>
      <c r="H300" s="31">
        <f>WEEKDAY(Order[[#This Row],[OrderDate]])</f>
        <v>1</v>
      </c>
      <c r="I300" s="31" t="str">
        <f>TEXT(Order[[#This Row],[WeekNumber]],"dddd")</f>
        <v>Sunday</v>
      </c>
      <c r="J300" s="14">
        <v>20201202</v>
      </c>
      <c r="K300" t="s">
        <v>485</v>
      </c>
      <c r="L300" s="4">
        <v>1368</v>
      </c>
      <c r="M300" s="4">
        <v>45.6</v>
      </c>
      <c r="N300" s="4">
        <v>45.6</v>
      </c>
      <c r="O300">
        <v>30</v>
      </c>
      <c r="P300" s="8">
        <v>0</v>
      </c>
      <c r="Q300" t="s">
        <v>382</v>
      </c>
      <c r="R300">
        <v>12</v>
      </c>
      <c r="S300" s="4">
        <v>23.763027335506571</v>
      </c>
      <c r="T300" t="s">
        <v>95</v>
      </c>
      <c r="U300" t="s">
        <v>184</v>
      </c>
      <c r="V300" t="s">
        <v>273</v>
      </c>
      <c r="W300" t="s">
        <v>509</v>
      </c>
      <c r="X300" t="s">
        <v>519</v>
      </c>
      <c r="Y300" t="s">
        <v>513</v>
      </c>
    </row>
    <row r="301" spans="1:25" ht="15" customHeight="1" x14ac:dyDescent="0.3">
      <c r="A301">
        <v>10360</v>
      </c>
      <c r="B301" t="s">
        <v>6</v>
      </c>
      <c r="C301">
        <v>29</v>
      </c>
      <c r="D301">
        <v>4</v>
      </c>
      <c r="E301" s="3">
        <v>44157</v>
      </c>
      <c r="F301" s="31">
        <f>YEAR(Order[[#This Row],[OrderDate]])</f>
        <v>2020</v>
      </c>
      <c r="G301" s="31">
        <f>MONTH(Order[[#This Row],[OrderDate]])</f>
        <v>11</v>
      </c>
      <c r="H301" s="31">
        <f>WEEKDAY(Order[[#This Row],[OrderDate]])</f>
        <v>1</v>
      </c>
      <c r="I301" s="31" t="str">
        <f>TEXT(Order[[#This Row],[WeekNumber]],"dddd")</f>
        <v>Sunday</v>
      </c>
      <c r="J301" s="14">
        <v>20201202</v>
      </c>
      <c r="K301" t="s">
        <v>485</v>
      </c>
      <c r="L301" s="4">
        <v>4332.6500000000005</v>
      </c>
      <c r="M301" s="4">
        <v>123.79</v>
      </c>
      <c r="N301" s="4">
        <v>123.79</v>
      </c>
      <c r="O301">
        <v>35</v>
      </c>
      <c r="P301" s="8">
        <v>0</v>
      </c>
      <c r="Q301" t="s">
        <v>383</v>
      </c>
      <c r="R301">
        <v>12</v>
      </c>
      <c r="S301" s="4">
        <v>78.453085124436214</v>
      </c>
      <c r="T301" t="s">
        <v>95</v>
      </c>
      <c r="U301" t="s">
        <v>184</v>
      </c>
      <c r="V301" t="s">
        <v>273</v>
      </c>
      <c r="W301" t="s">
        <v>509</v>
      </c>
      <c r="X301" t="s">
        <v>519</v>
      </c>
      <c r="Y301" t="s">
        <v>518</v>
      </c>
    </row>
    <row r="302" spans="1:25" ht="15" customHeight="1" x14ac:dyDescent="0.3">
      <c r="A302">
        <v>10360</v>
      </c>
      <c r="B302" t="s">
        <v>6</v>
      </c>
      <c r="C302">
        <v>38</v>
      </c>
      <c r="D302">
        <v>4</v>
      </c>
      <c r="E302" s="3">
        <v>44157</v>
      </c>
      <c r="F302" s="31">
        <f>YEAR(Order[[#This Row],[OrderDate]])</f>
        <v>2020</v>
      </c>
      <c r="G302" s="31">
        <f>MONTH(Order[[#This Row],[OrderDate]])</f>
        <v>11</v>
      </c>
      <c r="H302" s="31">
        <f>WEEKDAY(Order[[#This Row],[OrderDate]])</f>
        <v>1</v>
      </c>
      <c r="I302" s="31" t="str">
        <f>TEXT(Order[[#This Row],[WeekNumber]],"dddd")</f>
        <v>Sunday</v>
      </c>
      <c r="J302" s="14">
        <v>20201202</v>
      </c>
      <c r="K302" t="s">
        <v>485</v>
      </c>
      <c r="L302" s="4">
        <v>2635</v>
      </c>
      <c r="M302" s="4">
        <v>263.5</v>
      </c>
      <c r="N302" s="4">
        <v>263.5</v>
      </c>
      <c r="O302">
        <v>10</v>
      </c>
      <c r="P302" s="8">
        <v>0</v>
      </c>
      <c r="Q302" t="s">
        <v>392</v>
      </c>
      <c r="R302">
        <v>18</v>
      </c>
      <c r="S302" s="4">
        <v>194.17724636053271</v>
      </c>
      <c r="T302" t="s">
        <v>95</v>
      </c>
      <c r="U302" t="s">
        <v>184</v>
      </c>
      <c r="V302" t="s">
        <v>273</v>
      </c>
      <c r="W302" t="s">
        <v>509</v>
      </c>
      <c r="X302" t="s">
        <v>519</v>
      </c>
      <c r="Y302" t="s">
        <v>517</v>
      </c>
    </row>
    <row r="303" spans="1:25" ht="15" customHeight="1" x14ac:dyDescent="0.3">
      <c r="A303">
        <v>10360</v>
      </c>
      <c r="B303" t="s">
        <v>6</v>
      </c>
      <c r="C303">
        <v>49</v>
      </c>
      <c r="D303">
        <v>4</v>
      </c>
      <c r="E303" s="3">
        <v>44157</v>
      </c>
      <c r="F303" s="31">
        <f>YEAR(Order[[#This Row],[OrderDate]])</f>
        <v>2020</v>
      </c>
      <c r="G303" s="31">
        <f>MONTH(Order[[#This Row],[OrderDate]])</f>
        <v>11</v>
      </c>
      <c r="H303" s="31">
        <f>WEEKDAY(Order[[#This Row],[OrderDate]])</f>
        <v>1</v>
      </c>
      <c r="I303" s="31" t="str">
        <f>TEXT(Order[[#This Row],[WeekNumber]],"dddd")</f>
        <v>Sunday</v>
      </c>
      <c r="J303" s="14">
        <v>20201202</v>
      </c>
      <c r="K303" t="s">
        <v>485</v>
      </c>
      <c r="L303" s="4">
        <v>700</v>
      </c>
      <c r="M303" s="4">
        <v>20</v>
      </c>
      <c r="N303" s="4">
        <v>20</v>
      </c>
      <c r="O303">
        <v>35</v>
      </c>
      <c r="P303" s="8">
        <v>0</v>
      </c>
      <c r="Q303" t="s">
        <v>403</v>
      </c>
      <c r="R303">
        <v>23</v>
      </c>
      <c r="S303" s="4">
        <v>12.545683485741497</v>
      </c>
      <c r="T303" t="s">
        <v>95</v>
      </c>
      <c r="U303" t="s">
        <v>184</v>
      </c>
      <c r="V303" t="s">
        <v>273</v>
      </c>
      <c r="W303" t="s">
        <v>509</v>
      </c>
      <c r="X303" t="s">
        <v>519</v>
      </c>
      <c r="Y303" t="s">
        <v>516</v>
      </c>
    </row>
    <row r="304" spans="1:25" ht="15" customHeight="1" x14ac:dyDescent="0.3">
      <c r="A304">
        <v>10360</v>
      </c>
      <c r="B304" t="s">
        <v>6</v>
      </c>
      <c r="C304">
        <v>54</v>
      </c>
      <c r="D304">
        <v>4</v>
      </c>
      <c r="E304" s="3">
        <v>44157</v>
      </c>
      <c r="F304" s="31">
        <f>YEAR(Order[[#This Row],[OrderDate]])</f>
        <v>2020</v>
      </c>
      <c r="G304" s="31">
        <f>MONTH(Order[[#This Row],[OrderDate]])</f>
        <v>11</v>
      </c>
      <c r="H304" s="31">
        <f>WEEKDAY(Order[[#This Row],[OrderDate]])</f>
        <v>1</v>
      </c>
      <c r="I304" s="31" t="str">
        <f>TEXT(Order[[#This Row],[WeekNumber]],"dddd")</f>
        <v>Sunday</v>
      </c>
      <c r="J304" s="14">
        <v>20201203</v>
      </c>
      <c r="K304" t="s">
        <v>485</v>
      </c>
      <c r="L304" s="4">
        <v>208.6</v>
      </c>
      <c r="M304" s="4">
        <v>7.45</v>
      </c>
      <c r="N304" s="4">
        <v>7.45</v>
      </c>
      <c r="O304">
        <v>28</v>
      </c>
      <c r="P304" s="8">
        <v>0</v>
      </c>
      <c r="Q304" t="s">
        <v>408</v>
      </c>
      <c r="R304">
        <v>25</v>
      </c>
      <c r="S304" s="4">
        <v>5.7031720626915998</v>
      </c>
      <c r="T304" t="s">
        <v>95</v>
      </c>
      <c r="U304" t="s">
        <v>184</v>
      </c>
      <c r="V304" t="s">
        <v>273</v>
      </c>
      <c r="W304" t="s">
        <v>509</v>
      </c>
      <c r="X304" t="s">
        <v>519</v>
      </c>
      <c r="Y304" t="s">
        <v>518</v>
      </c>
    </row>
    <row r="305" spans="1:25" ht="15" customHeight="1" x14ac:dyDescent="0.3">
      <c r="A305">
        <v>10361</v>
      </c>
      <c r="B305" t="s">
        <v>60</v>
      </c>
      <c r="C305">
        <v>39</v>
      </c>
      <c r="D305">
        <v>1</v>
      </c>
      <c r="E305" s="3">
        <v>44157</v>
      </c>
      <c r="F305" s="31">
        <f>YEAR(Order[[#This Row],[OrderDate]])</f>
        <v>2020</v>
      </c>
      <c r="G305" s="31">
        <f>MONTH(Order[[#This Row],[OrderDate]])</f>
        <v>11</v>
      </c>
      <c r="H305" s="31">
        <f>WEEKDAY(Order[[#This Row],[OrderDate]])</f>
        <v>1</v>
      </c>
      <c r="I305" s="31" t="str">
        <f>TEXT(Order[[#This Row],[WeekNumber]],"dddd")</f>
        <v>Sunday</v>
      </c>
      <c r="J305" s="14">
        <v>20201203</v>
      </c>
      <c r="K305" t="s">
        <v>484</v>
      </c>
      <c r="L305" s="4">
        <v>874.79999855160713</v>
      </c>
      <c r="M305" s="4">
        <v>18</v>
      </c>
      <c r="N305" s="4">
        <v>16.19999997317791</v>
      </c>
      <c r="O305">
        <v>54</v>
      </c>
      <c r="P305" s="8">
        <v>0.10000000149011611</v>
      </c>
      <c r="Q305" t="s">
        <v>393</v>
      </c>
      <c r="R305">
        <v>18</v>
      </c>
      <c r="S305" s="4">
        <v>13.522215154598831</v>
      </c>
      <c r="T305" t="s">
        <v>149</v>
      </c>
      <c r="U305" t="s">
        <v>238</v>
      </c>
      <c r="V305" t="s">
        <v>324</v>
      </c>
      <c r="W305" t="s">
        <v>509</v>
      </c>
      <c r="X305" t="s">
        <v>520</v>
      </c>
      <c r="Y305" t="s">
        <v>517</v>
      </c>
    </row>
    <row r="306" spans="1:25" ht="15" customHeight="1" x14ac:dyDescent="0.3">
      <c r="A306">
        <v>10361</v>
      </c>
      <c r="B306" t="s">
        <v>60</v>
      </c>
      <c r="C306">
        <v>60</v>
      </c>
      <c r="D306">
        <v>1</v>
      </c>
      <c r="E306" s="3">
        <v>44157</v>
      </c>
      <c r="F306" s="31">
        <f>YEAR(Order[[#This Row],[OrderDate]])</f>
        <v>2020</v>
      </c>
      <c r="G306" s="31">
        <f>MONTH(Order[[#This Row],[OrderDate]])</f>
        <v>11</v>
      </c>
      <c r="H306" s="31">
        <f>WEEKDAY(Order[[#This Row],[OrderDate]])</f>
        <v>1</v>
      </c>
      <c r="I306" s="31" t="str">
        <f>TEXT(Order[[#This Row],[WeekNumber]],"dddd")</f>
        <v>Sunday</v>
      </c>
      <c r="J306" s="14">
        <v>20201128</v>
      </c>
      <c r="K306" t="s">
        <v>484</v>
      </c>
      <c r="L306" s="4">
        <v>1682.9999972134829</v>
      </c>
      <c r="M306" s="4">
        <v>34</v>
      </c>
      <c r="N306" s="4">
        <v>30.599999949336052</v>
      </c>
      <c r="O306">
        <v>55</v>
      </c>
      <c r="P306" s="8">
        <v>0.10000000149011611</v>
      </c>
      <c r="Q306" t="s">
        <v>414</v>
      </c>
      <c r="R306">
        <v>28</v>
      </c>
      <c r="S306" s="4">
        <v>17.186056815854748</v>
      </c>
      <c r="T306" t="s">
        <v>149</v>
      </c>
      <c r="U306" t="s">
        <v>238</v>
      </c>
      <c r="V306" t="s">
        <v>324</v>
      </c>
      <c r="W306" t="s">
        <v>509</v>
      </c>
      <c r="X306" t="s">
        <v>520</v>
      </c>
      <c r="Y306" t="s">
        <v>511</v>
      </c>
    </row>
    <row r="307" spans="1:25" ht="15" customHeight="1" x14ac:dyDescent="0.3">
      <c r="A307">
        <v>10362</v>
      </c>
      <c r="B307" t="s">
        <v>8</v>
      </c>
      <c r="C307">
        <v>25</v>
      </c>
      <c r="D307">
        <v>3</v>
      </c>
      <c r="E307" s="3">
        <v>44160</v>
      </c>
      <c r="F307" s="31">
        <f>YEAR(Order[[#This Row],[OrderDate]])</f>
        <v>2020</v>
      </c>
      <c r="G307" s="31">
        <f>MONTH(Order[[#This Row],[OrderDate]])</f>
        <v>11</v>
      </c>
      <c r="H307" s="31">
        <f>WEEKDAY(Order[[#This Row],[OrderDate]])</f>
        <v>4</v>
      </c>
      <c r="I307" s="31" t="str">
        <f>TEXT(Order[[#This Row],[WeekNumber]],"dddd")</f>
        <v>Wednesday</v>
      </c>
      <c r="J307" s="14">
        <v>20201128</v>
      </c>
      <c r="K307" t="s">
        <v>486</v>
      </c>
      <c r="L307" s="4">
        <v>700</v>
      </c>
      <c r="M307" s="4">
        <v>14</v>
      </c>
      <c r="N307" s="4">
        <v>14</v>
      </c>
      <c r="O307">
        <v>50</v>
      </c>
      <c r="P307" s="8">
        <v>0</v>
      </c>
      <c r="Q307" t="s">
        <v>379</v>
      </c>
      <c r="R307">
        <v>11</v>
      </c>
      <c r="S307" s="4">
        <v>5.7552439408246228</v>
      </c>
      <c r="T307" t="s">
        <v>97</v>
      </c>
      <c r="U307" t="s">
        <v>186</v>
      </c>
      <c r="V307" t="s">
        <v>275</v>
      </c>
      <c r="W307" t="s">
        <v>509</v>
      </c>
      <c r="X307" t="s">
        <v>519</v>
      </c>
      <c r="Y307" t="s">
        <v>516</v>
      </c>
    </row>
    <row r="308" spans="1:25" ht="15" customHeight="1" x14ac:dyDescent="0.3">
      <c r="A308">
        <v>10362</v>
      </c>
      <c r="B308" t="s">
        <v>8</v>
      </c>
      <c r="C308">
        <v>51</v>
      </c>
      <c r="D308">
        <v>3</v>
      </c>
      <c r="E308" s="3">
        <v>44160</v>
      </c>
      <c r="F308" s="31">
        <f>YEAR(Order[[#This Row],[OrderDate]])</f>
        <v>2020</v>
      </c>
      <c r="G308" s="31">
        <f>MONTH(Order[[#This Row],[OrderDate]])</f>
        <v>11</v>
      </c>
      <c r="H308" s="31">
        <f>WEEKDAY(Order[[#This Row],[OrderDate]])</f>
        <v>4</v>
      </c>
      <c r="I308" s="31" t="str">
        <f>TEXT(Order[[#This Row],[WeekNumber]],"dddd")</f>
        <v>Wednesday</v>
      </c>
      <c r="J308" s="14">
        <v>20201128</v>
      </c>
      <c r="K308" t="s">
        <v>486</v>
      </c>
      <c r="L308" s="4">
        <v>1060</v>
      </c>
      <c r="M308" s="4">
        <v>53</v>
      </c>
      <c r="N308" s="4">
        <v>53</v>
      </c>
      <c r="O308">
        <v>20</v>
      </c>
      <c r="P308" s="8">
        <v>0</v>
      </c>
      <c r="Q308" t="s">
        <v>405</v>
      </c>
      <c r="R308">
        <v>24</v>
      </c>
      <c r="S308" s="4">
        <v>18.835525116961144</v>
      </c>
      <c r="T308" t="s">
        <v>97</v>
      </c>
      <c r="U308" t="s">
        <v>186</v>
      </c>
      <c r="V308" t="s">
        <v>275</v>
      </c>
      <c r="W308" t="s">
        <v>509</v>
      </c>
      <c r="X308" t="s">
        <v>519</v>
      </c>
      <c r="Y308" t="s">
        <v>513</v>
      </c>
    </row>
    <row r="309" spans="1:25" ht="15" customHeight="1" x14ac:dyDescent="0.3">
      <c r="A309">
        <v>10362</v>
      </c>
      <c r="B309" t="s">
        <v>8</v>
      </c>
      <c r="C309">
        <v>54</v>
      </c>
      <c r="D309">
        <v>3</v>
      </c>
      <c r="E309" s="3">
        <v>44160</v>
      </c>
      <c r="F309" s="31">
        <f>YEAR(Order[[#This Row],[OrderDate]])</f>
        <v>2020</v>
      </c>
      <c r="G309" s="31">
        <f>MONTH(Order[[#This Row],[OrderDate]])</f>
        <v>11</v>
      </c>
      <c r="H309" s="31">
        <f>WEEKDAY(Order[[#This Row],[OrderDate]])</f>
        <v>4</v>
      </c>
      <c r="I309" s="31" t="str">
        <f>TEXT(Order[[#This Row],[WeekNumber]],"dddd")</f>
        <v>Wednesday</v>
      </c>
      <c r="J309" s="14">
        <v>20201204</v>
      </c>
      <c r="K309" t="s">
        <v>486</v>
      </c>
      <c r="L309" s="4">
        <v>178.8</v>
      </c>
      <c r="M309" s="4">
        <v>7.45</v>
      </c>
      <c r="N309" s="4">
        <v>7.45</v>
      </c>
      <c r="O309">
        <v>24</v>
      </c>
      <c r="P309" s="8">
        <v>0</v>
      </c>
      <c r="Q309" t="s">
        <v>408</v>
      </c>
      <c r="R309">
        <v>25</v>
      </c>
      <c r="S309" s="4">
        <v>5.7031720626915998</v>
      </c>
      <c r="T309" t="s">
        <v>97</v>
      </c>
      <c r="U309" t="s">
        <v>186</v>
      </c>
      <c r="V309" t="s">
        <v>275</v>
      </c>
      <c r="W309" t="s">
        <v>509</v>
      </c>
      <c r="X309" t="s">
        <v>519</v>
      </c>
      <c r="Y309" t="s">
        <v>518</v>
      </c>
    </row>
    <row r="310" spans="1:25" ht="15" customHeight="1" x14ac:dyDescent="0.3">
      <c r="A310">
        <v>10363</v>
      </c>
      <c r="B310" t="s">
        <v>16</v>
      </c>
      <c r="C310">
        <v>31</v>
      </c>
      <c r="D310">
        <v>4</v>
      </c>
      <c r="E310" s="3">
        <v>44161</v>
      </c>
      <c r="F310" s="31">
        <f>YEAR(Order[[#This Row],[OrderDate]])</f>
        <v>2020</v>
      </c>
      <c r="G310" s="31">
        <f>MONTH(Order[[#This Row],[OrderDate]])</f>
        <v>11</v>
      </c>
      <c r="H310" s="31">
        <f>WEEKDAY(Order[[#This Row],[OrderDate]])</f>
        <v>5</v>
      </c>
      <c r="I310" s="31" t="str">
        <f>TEXT(Order[[#This Row],[WeekNumber]],"dddd")</f>
        <v>Thursday</v>
      </c>
      <c r="J310" s="14">
        <v>20201204</v>
      </c>
      <c r="K310" t="s">
        <v>485</v>
      </c>
      <c r="L310" s="4">
        <v>250</v>
      </c>
      <c r="M310" s="4">
        <v>12.5</v>
      </c>
      <c r="N310" s="4">
        <v>12.5</v>
      </c>
      <c r="O310">
        <v>20</v>
      </c>
      <c r="P310" s="8">
        <v>0</v>
      </c>
      <c r="Q310" t="s">
        <v>385</v>
      </c>
      <c r="R310">
        <v>14</v>
      </c>
      <c r="S310" s="4">
        <v>8.9210025428745876</v>
      </c>
      <c r="T310" t="s">
        <v>105</v>
      </c>
      <c r="U310" t="s">
        <v>194</v>
      </c>
      <c r="V310" t="s">
        <v>283</v>
      </c>
      <c r="W310" t="s">
        <v>509</v>
      </c>
      <c r="X310" t="s">
        <v>520</v>
      </c>
      <c r="Y310" t="s">
        <v>511</v>
      </c>
    </row>
    <row r="311" spans="1:25" ht="15" customHeight="1" x14ac:dyDescent="0.3">
      <c r="A311">
        <v>10363</v>
      </c>
      <c r="B311" t="s">
        <v>16</v>
      </c>
      <c r="C311">
        <v>75</v>
      </c>
      <c r="D311">
        <v>4</v>
      </c>
      <c r="E311" s="3">
        <v>44161</v>
      </c>
      <c r="F311" s="31">
        <f>YEAR(Order[[#This Row],[OrderDate]])</f>
        <v>2020</v>
      </c>
      <c r="G311" s="31">
        <f>MONTH(Order[[#This Row],[OrderDate]])</f>
        <v>11</v>
      </c>
      <c r="H311" s="31">
        <f>WEEKDAY(Order[[#This Row],[OrderDate]])</f>
        <v>5</v>
      </c>
      <c r="I311" s="31" t="str">
        <f>TEXT(Order[[#This Row],[WeekNumber]],"dddd")</f>
        <v>Thursday</v>
      </c>
      <c r="J311" s="14">
        <v>20201204</v>
      </c>
      <c r="K311" t="s">
        <v>485</v>
      </c>
      <c r="L311" s="4">
        <v>93</v>
      </c>
      <c r="M311" s="4">
        <v>7.75</v>
      </c>
      <c r="N311" s="4">
        <v>7.75</v>
      </c>
      <c r="O311">
        <v>12</v>
      </c>
      <c r="P311" s="8">
        <v>0</v>
      </c>
      <c r="Q311" t="s">
        <v>429</v>
      </c>
      <c r="R311">
        <v>12</v>
      </c>
      <c r="S311" s="4">
        <v>3.8495729671919596</v>
      </c>
      <c r="T311" t="s">
        <v>105</v>
      </c>
      <c r="U311" t="s">
        <v>194</v>
      </c>
      <c r="V311" t="s">
        <v>283</v>
      </c>
      <c r="W311" t="s">
        <v>509</v>
      </c>
      <c r="X311" t="s">
        <v>520</v>
      </c>
      <c r="Y311" t="s">
        <v>517</v>
      </c>
    </row>
    <row r="312" spans="1:25" ht="15" customHeight="1" x14ac:dyDescent="0.3">
      <c r="A312">
        <v>10363</v>
      </c>
      <c r="B312" t="s">
        <v>16</v>
      </c>
      <c r="C312">
        <v>76</v>
      </c>
      <c r="D312">
        <v>4</v>
      </c>
      <c r="E312" s="3">
        <v>44161</v>
      </c>
      <c r="F312" s="31">
        <f>YEAR(Order[[#This Row],[OrderDate]])</f>
        <v>2020</v>
      </c>
      <c r="G312" s="31">
        <f>MONTH(Order[[#This Row],[OrderDate]])</f>
        <v>11</v>
      </c>
      <c r="H312" s="31">
        <f>WEEKDAY(Order[[#This Row],[OrderDate]])</f>
        <v>5</v>
      </c>
      <c r="I312" s="31" t="str">
        <f>TEXT(Order[[#This Row],[WeekNumber]],"dddd")</f>
        <v>Thursday</v>
      </c>
      <c r="J312" s="14">
        <v>20201204</v>
      </c>
      <c r="K312" t="s">
        <v>485</v>
      </c>
      <c r="L312" s="4">
        <v>216</v>
      </c>
      <c r="M312" s="4">
        <v>18</v>
      </c>
      <c r="N312" s="4">
        <v>18</v>
      </c>
      <c r="O312">
        <v>12</v>
      </c>
      <c r="P312" s="8">
        <v>0</v>
      </c>
      <c r="Q312" t="s">
        <v>430</v>
      </c>
      <c r="R312">
        <v>23</v>
      </c>
      <c r="S312" s="4">
        <v>11.35067307451974</v>
      </c>
      <c r="T312" t="s">
        <v>105</v>
      </c>
      <c r="U312" t="s">
        <v>194</v>
      </c>
      <c r="V312" t="s">
        <v>283</v>
      </c>
      <c r="W312" t="s">
        <v>509</v>
      </c>
      <c r="X312" t="s">
        <v>520</v>
      </c>
      <c r="Y312" t="s">
        <v>517</v>
      </c>
    </row>
    <row r="313" spans="1:25" ht="15" customHeight="1" x14ac:dyDescent="0.3">
      <c r="A313">
        <v>10364</v>
      </c>
      <c r="B313" t="s">
        <v>18</v>
      </c>
      <c r="C313">
        <v>69</v>
      </c>
      <c r="D313">
        <v>1</v>
      </c>
      <c r="E313" s="3">
        <v>44161</v>
      </c>
      <c r="F313" s="31">
        <f>YEAR(Order[[#This Row],[OrderDate]])</f>
        <v>2020</v>
      </c>
      <c r="G313" s="31">
        <f>MONTH(Order[[#This Row],[OrderDate]])</f>
        <v>11</v>
      </c>
      <c r="H313" s="31">
        <f>WEEKDAY(Order[[#This Row],[OrderDate]])</f>
        <v>5</v>
      </c>
      <c r="I313" s="31" t="str">
        <f>TEXT(Order[[#This Row],[WeekNumber]],"dddd")</f>
        <v>Thursday</v>
      </c>
      <c r="J313" s="14">
        <v>20201204</v>
      </c>
      <c r="K313" t="s">
        <v>486</v>
      </c>
      <c r="L313" s="4">
        <v>1080</v>
      </c>
      <c r="M313" s="4">
        <v>36</v>
      </c>
      <c r="N313" s="4">
        <v>36</v>
      </c>
      <c r="O313">
        <v>30</v>
      </c>
      <c r="P313" s="8">
        <v>0</v>
      </c>
      <c r="Q313" t="s">
        <v>423</v>
      </c>
      <c r="R313">
        <v>15</v>
      </c>
      <c r="S313" s="4">
        <v>12.894008605174344</v>
      </c>
      <c r="T313" t="s">
        <v>107</v>
      </c>
      <c r="U313" t="s">
        <v>196</v>
      </c>
      <c r="V313" t="s">
        <v>285</v>
      </c>
      <c r="W313" t="s">
        <v>509</v>
      </c>
      <c r="X313" t="s">
        <v>351</v>
      </c>
      <c r="Y313" t="s">
        <v>511</v>
      </c>
    </row>
    <row r="314" spans="1:25" ht="15" customHeight="1" x14ac:dyDescent="0.3">
      <c r="A314">
        <v>10364</v>
      </c>
      <c r="B314" t="s">
        <v>18</v>
      </c>
      <c r="C314">
        <v>71</v>
      </c>
      <c r="D314">
        <v>1</v>
      </c>
      <c r="E314" s="3">
        <v>44161</v>
      </c>
      <c r="F314" s="31">
        <f>YEAR(Order[[#This Row],[OrderDate]])</f>
        <v>2020</v>
      </c>
      <c r="G314" s="31">
        <f>MONTH(Order[[#This Row],[OrderDate]])</f>
        <v>11</v>
      </c>
      <c r="H314" s="31">
        <f>WEEKDAY(Order[[#This Row],[OrderDate]])</f>
        <v>5</v>
      </c>
      <c r="I314" s="31" t="str">
        <f>TEXT(Order[[#This Row],[WeekNumber]],"dddd")</f>
        <v>Thursday</v>
      </c>
      <c r="J314" s="14">
        <v>20201202</v>
      </c>
      <c r="K314" t="s">
        <v>486</v>
      </c>
      <c r="L314" s="4">
        <v>107.5</v>
      </c>
      <c r="M314" s="4">
        <v>21.5</v>
      </c>
      <c r="N314" s="4">
        <v>21.5</v>
      </c>
      <c r="O314">
        <v>5</v>
      </c>
      <c r="P314" s="8">
        <v>0</v>
      </c>
      <c r="Q314" t="s">
        <v>425</v>
      </c>
      <c r="R314">
        <v>15</v>
      </c>
      <c r="S314" s="4">
        <v>15.813450604529082</v>
      </c>
      <c r="T314" t="s">
        <v>107</v>
      </c>
      <c r="U314" t="s">
        <v>196</v>
      </c>
      <c r="V314" t="s">
        <v>285</v>
      </c>
      <c r="W314" t="s">
        <v>509</v>
      </c>
      <c r="X314" t="s">
        <v>351</v>
      </c>
      <c r="Y314" t="s">
        <v>511</v>
      </c>
    </row>
    <row r="315" spans="1:25" ht="15" customHeight="1" x14ac:dyDescent="0.3">
      <c r="A315">
        <v>10365</v>
      </c>
      <c r="B315" t="s">
        <v>2</v>
      </c>
      <c r="C315">
        <v>11</v>
      </c>
      <c r="D315">
        <v>3</v>
      </c>
      <c r="E315" s="3">
        <v>44162</v>
      </c>
      <c r="F315" s="31">
        <f>YEAR(Order[[#This Row],[OrderDate]])</f>
        <v>2020</v>
      </c>
      <c r="G315" s="31">
        <f>MONTH(Order[[#This Row],[OrderDate]])</f>
        <v>11</v>
      </c>
      <c r="H315" s="31">
        <f>WEEKDAY(Order[[#This Row],[OrderDate]])</f>
        <v>6</v>
      </c>
      <c r="I315" s="31" t="str">
        <f>TEXT(Order[[#This Row],[WeekNumber]],"dddd")</f>
        <v>Friday</v>
      </c>
      <c r="J315" s="14">
        <v>20201230</v>
      </c>
      <c r="K315" t="s">
        <v>484</v>
      </c>
      <c r="L315" s="4">
        <v>504</v>
      </c>
      <c r="M315" s="4">
        <v>21</v>
      </c>
      <c r="N315" s="4">
        <v>21</v>
      </c>
      <c r="O315">
        <v>24</v>
      </c>
      <c r="P315" s="8">
        <v>0</v>
      </c>
      <c r="Q315" t="s">
        <v>365</v>
      </c>
      <c r="R315">
        <v>5</v>
      </c>
      <c r="S315" s="4">
        <v>7.3815383533820462</v>
      </c>
      <c r="T315" t="s">
        <v>91</v>
      </c>
      <c r="U315" t="s">
        <v>180</v>
      </c>
      <c r="V315" t="s">
        <v>269</v>
      </c>
      <c r="W315" t="s">
        <v>510</v>
      </c>
      <c r="X315" t="s">
        <v>525</v>
      </c>
      <c r="Y315" t="s">
        <v>511</v>
      </c>
    </row>
    <row r="316" spans="1:25" ht="15" customHeight="1" x14ac:dyDescent="0.3">
      <c r="A316">
        <v>10366</v>
      </c>
      <c r="B316" t="s">
        <v>27</v>
      </c>
      <c r="C316">
        <v>65</v>
      </c>
      <c r="D316">
        <v>8</v>
      </c>
      <c r="E316" s="3">
        <v>44163</v>
      </c>
      <c r="F316" s="31">
        <f>YEAR(Order[[#This Row],[OrderDate]])</f>
        <v>2020</v>
      </c>
      <c r="G316" s="31">
        <f>MONTH(Order[[#This Row],[OrderDate]])</f>
        <v>11</v>
      </c>
      <c r="H316" s="31">
        <f>WEEKDAY(Order[[#This Row],[OrderDate]])</f>
        <v>7</v>
      </c>
      <c r="I316" s="31" t="str">
        <f>TEXT(Order[[#This Row],[WeekNumber]],"dddd")</f>
        <v>Saturday</v>
      </c>
      <c r="J316" s="14">
        <v>20201230</v>
      </c>
      <c r="K316" t="s">
        <v>484</v>
      </c>
      <c r="L316" s="4">
        <v>105.25</v>
      </c>
      <c r="M316" s="4">
        <v>21.05</v>
      </c>
      <c r="N316" s="4">
        <v>21.05</v>
      </c>
      <c r="O316">
        <v>5</v>
      </c>
      <c r="P316" s="8">
        <v>0</v>
      </c>
      <c r="Q316" t="s">
        <v>419</v>
      </c>
      <c r="R316">
        <v>2</v>
      </c>
      <c r="S316" s="4">
        <v>12.356901002694999</v>
      </c>
      <c r="T316" t="s">
        <v>116</v>
      </c>
      <c r="U316" t="s">
        <v>205</v>
      </c>
      <c r="V316" t="s">
        <v>293</v>
      </c>
      <c r="W316" t="s">
        <v>509</v>
      </c>
      <c r="X316" t="s">
        <v>529</v>
      </c>
      <c r="Y316" t="s">
        <v>515</v>
      </c>
    </row>
    <row r="317" spans="1:25" ht="15" customHeight="1" x14ac:dyDescent="0.3">
      <c r="A317">
        <v>10366</v>
      </c>
      <c r="B317" t="s">
        <v>27</v>
      </c>
      <c r="C317">
        <v>77</v>
      </c>
      <c r="D317">
        <v>8</v>
      </c>
      <c r="E317" s="3">
        <v>44163</v>
      </c>
      <c r="F317" s="31">
        <f>YEAR(Order[[#This Row],[OrderDate]])</f>
        <v>2020</v>
      </c>
      <c r="G317" s="31">
        <f>MONTH(Order[[#This Row],[OrderDate]])</f>
        <v>11</v>
      </c>
      <c r="H317" s="31">
        <f>WEEKDAY(Order[[#This Row],[OrderDate]])</f>
        <v>7</v>
      </c>
      <c r="I317" s="31" t="str">
        <f>TEXT(Order[[#This Row],[WeekNumber]],"dddd")</f>
        <v>Saturday</v>
      </c>
      <c r="J317" s="14">
        <v>20201202</v>
      </c>
      <c r="K317" t="s">
        <v>484</v>
      </c>
      <c r="L317" s="4">
        <v>65</v>
      </c>
      <c r="M317" s="4">
        <v>13</v>
      </c>
      <c r="N317" s="4">
        <v>13</v>
      </c>
      <c r="O317">
        <v>5</v>
      </c>
      <c r="P317" s="8">
        <v>0</v>
      </c>
      <c r="Q317" t="s">
        <v>431</v>
      </c>
      <c r="R317">
        <v>12</v>
      </c>
      <c r="S317" s="4">
        <v>9.7871799999999993</v>
      </c>
      <c r="T317" t="s">
        <v>116</v>
      </c>
      <c r="U317" t="s">
        <v>205</v>
      </c>
      <c r="V317" t="s">
        <v>293</v>
      </c>
      <c r="W317" t="s">
        <v>509</v>
      </c>
      <c r="X317" t="s">
        <v>529</v>
      </c>
      <c r="Y317" t="s">
        <v>515</v>
      </c>
    </row>
    <row r="318" spans="1:25" x14ac:dyDescent="0.3">
      <c r="A318">
        <v>10367</v>
      </c>
      <c r="B318" t="s">
        <v>80</v>
      </c>
      <c r="C318">
        <v>34</v>
      </c>
      <c r="D318">
        <v>7</v>
      </c>
      <c r="E318" s="3">
        <v>44163</v>
      </c>
      <c r="F318" s="31">
        <f>YEAR(Order[[#This Row],[OrderDate]])</f>
        <v>2020</v>
      </c>
      <c r="G318" s="31">
        <f>MONTH(Order[[#This Row],[OrderDate]])</f>
        <v>11</v>
      </c>
      <c r="H318" s="31">
        <f>WEEKDAY(Order[[#This Row],[OrderDate]])</f>
        <v>7</v>
      </c>
      <c r="I318" s="31" t="str">
        <f>TEXT(Order[[#This Row],[WeekNumber]],"dddd")</f>
        <v>Saturday</v>
      </c>
      <c r="J318" s="14">
        <v>20201202</v>
      </c>
      <c r="K318" t="s">
        <v>485</v>
      </c>
      <c r="L318" s="4">
        <v>504</v>
      </c>
      <c r="M318" s="4">
        <v>14</v>
      </c>
      <c r="N318" s="4">
        <v>14</v>
      </c>
      <c r="O318">
        <v>36</v>
      </c>
      <c r="P318" s="8">
        <v>0</v>
      </c>
      <c r="Q318" t="s">
        <v>388</v>
      </c>
      <c r="R318">
        <v>16</v>
      </c>
      <c r="S318" s="4">
        <v>9.0738672986425506</v>
      </c>
      <c r="T318" t="s">
        <v>169</v>
      </c>
      <c r="U318" t="s">
        <v>258</v>
      </c>
      <c r="V318" t="s">
        <v>342</v>
      </c>
      <c r="W318" t="s">
        <v>509</v>
      </c>
      <c r="X318" t="s">
        <v>532</v>
      </c>
      <c r="Y318" t="s">
        <v>517</v>
      </c>
    </row>
    <row r="319" spans="1:25" x14ac:dyDescent="0.3">
      <c r="A319">
        <v>10367</v>
      </c>
      <c r="B319" t="s">
        <v>80</v>
      </c>
      <c r="C319">
        <v>54</v>
      </c>
      <c r="D319">
        <v>7</v>
      </c>
      <c r="E319" s="3">
        <v>44163</v>
      </c>
      <c r="F319" s="31">
        <f>YEAR(Order[[#This Row],[OrderDate]])</f>
        <v>2020</v>
      </c>
      <c r="G319" s="31">
        <f>MONTH(Order[[#This Row],[OrderDate]])</f>
        <v>11</v>
      </c>
      <c r="H319" s="31">
        <f>WEEKDAY(Order[[#This Row],[OrderDate]])</f>
        <v>7</v>
      </c>
      <c r="I319" s="31" t="str">
        <f>TEXT(Order[[#This Row],[WeekNumber]],"dddd")</f>
        <v>Saturday</v>
      </c>
      <c r="J319" s="14">
        <v>20201202</v>
      </c>
      <c r="K319" t="s">
        <v>485</v>
      </c>
      <c r="L319" s="4">
        <v>134.1</v>
      </c>
      <c r="M319" s="4">
        <v>7.45</v>
      </c>
      <c r="N319" s="4">
        <v>7.45</v>
      </c>
      <c r="O319">
        <v>18</v>
      </c>
      <c r="P319" s="8">
        <v>0</v>
      </c>
      <c r="Q319" t="s">
        <v>408</v>
      </c>
      <c r="R319">
        <v>25</v>
      </c>
      <c r="S319" s="4">
        <v>5.7031720626915998</v>
      </c>
      <c r="T319" t="s">
        <v>169</v>
      </c>
      <c r="U319" t="s">
        <v>258</v>
      </c>
      <c r="V319" t="s">
        <v>342</v>
      </c>
      <c r="W319" t="s">
        <v>509</v>
      </c>
      <c r="X319" t="s">
        <v>532</v>
      </c>
      <c r="Y319" t="s">
        <v>518</v>
      </c>
    </row>
    <row r="320" spans="1:25" x14ac:dyDescent="0.3">
      <c r="A320">
        <v>10367</v>
      </c>
      <c r="B320" t="s">
        <v>80</v>
      </c>
      <c r="C320">
        <v>65</v>
      </c>
      <c r="D320">
        <v>7</v>
      </c>
      <c r="E320" s="3">
        <v>44163</v>
      </c>
      <c r="F320" s="31">
        <f>YEAR(Order[[#This Row],[OrderDate]])</f>
        <v>2020</v>
      </c>
      <c r="G320" s="31">
        <f>MONTH(Order[[#This Row],[OrderDate]])</f>
        <v>11</v>
      </c>
      <c r="H320" s="31">
        <f>WEEKDAY(Order[[#This Row],[OrderDate]])</f>
        <v>7</v>
      </c>
      <c r="I320" s="31" t="str">
        <f>TEXT(Order[[#This Row],[WeekNumber]],"dddd")</f>
        <v>Saturday</v>
      </c>
      <c r="J320" s="14">
        <v>20201202</v>
      </c>
      <c r="K320" t="s">
        <v>485</v>
      </c>
      <c r="L320" s="4">
        <v>315.75</v>
      </c>
      <c r="M320" s="4">
        <v>21.05</v>
      </c>
      <c r="N320" s="4">
        <v>21.05</v>
      </c>
      <c r="O320">
        <v>15</v>
      </c>
      <c r="P320" s="8">
        <v>0</v>
      </c>
      <c r="Q320" t="s">
        <v>419</v>
      </c>
      <c r="R320">
        <v>2</v>
      </c>
      <c r="S320" s="4">
        <v>12.356901002694999</v>
      </c>
      <c r="T320" t="s">
        <v>169</v>
      </c>
      <c r="U320" t="s">
        <v>258</v>
      </c>
      <c r="V320" t="s">
        <v>342</v>
      </c>
      <c r="W320" t="s">
        <v>509</v>
      </c>
      <c r="X320" t="s">
        <v>532</v>
      </c>
      <c r="Y320" t="s">
        <v>515</v>
      </c>
    </row>
    <row r="321" spans="1:25" x14ac:dyDescent="0.3">
      <c r="A321">
        <v>10367</v>
      </c>
      <c r="B321" t="s">
        <v>80</v>
      </c>
      <c r="C321">
        <v>77</v>
      </c>
      <c r="D321">
        <v>7</v>
      </c>
      <c r="E321" s="3">
        <v>44163</v>
      </c>
      <c r="F321" s="31">
        <f>YEAR(Order[[#This Row],[OrderDate]])</f>
        <v>2020</v>
      </c>
      <c r="G321" s="31">
        <f>MONTH(Order[[#This Row],[OrderDate]])</f>
        <v>11</v>
      </c>
      <c r="H321" s="31">
        <f>WEEKDAY(Order[[#This Row],[OrderDate]])</f>
        <v>7</v>
      </c>
      <c r="I321" s="31" t="str">
        <f>TEXT(Order[[#This Row],[WeekNumber]],"dddd")</f>
        <v>Saturday</v>
      </c>
      <c r="J321" s="14">
        <v>20201202</v>
      </c>
      <c r="K321" t="s">
        <v>485</v>
      </c>
      <c r="L321" s="4">
        <v>91</v>
      </c>
      <c r="M321" s="4">
        <v>13</v>
      </c>
      <c r="N321" s="4">
        <v>13</v>
      </c>
      <c r="O321">
        <v>7</v>
      </c>
      <c r="P321" s="8">
        <v>0</v>
      </c>
      <c r="Q321" t="s">
        <v>431</v>
      </c>
      <c r="R321">
        <v>12</v>
      </c>
      <c r="S321" s="4">
        <v>9.7871799999999993</v>
      </c>
      <c r="T321" t="s">
        <v>169</v>
      </c>
      <c r="U321" t="s">
        <v>258</v>
      </c>
      <c r="V321" t="s">
        <v>342</v>
      </c>
      <c r="W321" t="s">
        <v>509</v>
      </c>
      <c r="X321" t="s">
        <v>532</v>
      </c>
      <c r="Y321" t="s">
        <v>515</v>
      </c>
    </row>
    <row r="322" spans="1:25" ht="15" customHeight="1" x14ac:dyDescent="0.3">
      <c r="A322">
        <v>10368</v>
      </c>
      <c r="B322" t="s">
        <v>19</v>
      </c>
      <c r="C322">
        <v>21</v>
      </c>
      <c r="D322">
        <v>2</v>
      </c>
      <c r="E322" s="3">
        <v>44164</v>
      </c>
      <c r="F322" s="31">
        <f>YEAR(Order[[#This Row],[OrderDate]])</f>
        <v>2020</v>
      </c>
      <c r="G322" s="31">
        <f>MONTH(Order[[#This Row],[OrderDate]])</f>
        <v>11</v>
      </c>
      <c r="H322" s="31">
        <f>WEEKDAY(Order[[#This Row],[OrderDate]])</f>
        <v>1</v>
      </c>
      <c r="I322" s="31" t="str">
        <f>TEXT(Order[[#This Row],[WeekNumber]],"dddd")</f>
        <v>Sunday</v>
      </c>
      <c r="J322" s="14">
        <v>20201202</v>
      </c>
      <c r="K322" t="s">
        <v>484</v>
      </c>
      <c r="L322" s="4">
        <v>44.999999925494194</v>
      </c>
      <c r="M322" s="4">
        <v>10</v>
      </c>
      <c r="N322" s="4">
        <v>8.9999999850988388</v>
      </c>
      <c r="O322">
        <v>5</v>
      </c>
      <c r="P322" s="8">
        <v>0.10000000149011611</v>
      </c>
      <c r="Q322" t="s">
        <v>375</v>
      </c>
      <c r="R322">
        <v>8</v>
      </c>
      <c r="S322" s="4">
        <v>8.5451596278118238</v>
      </c>
      <c r="T322" t="s">
        <v>108</v>
      </c>
      <c r="U322" t="s">
        <v>197</v>
      </c>
      <c r="V322" t="s">
        <v>286</v>
      </c>
      <c r="W322" t="s">
        <v>509</v>
      </c>
      <c r="X322" t="s">
        <v>524</v>
      </c>
      <c r="Y322" t="s">
        <v>516</v>
      </c>
    </row>
    <row r="323" spans="1:25" ht="15" customHeight="1" x14ac:dyDescent="0.3">
      <c r="A323">
        <v>10368</v>
      </c>
      <c r="B323" t="s">
        <v>19</v>
      </c>
      <c r="C323">
        <v>28</v>
      </c>
      <c r="D323">
        <v>2</v>
      </c>
      <c r="E323" s="3">
        <v>44164</v>
      </c>
      <c r="F323" s="31">
        <f>YEAR(Order[[#This Row],[OrderDate]])</f>
        <v>2020</v>
      </c>
      <c r="G323" s="31">
        <f>MONTH(Order[[#This Row],[OrderDate]])</f>
        <v>11</v>
      </c>
      <c r="H323" s="31">
        <f>WEEKDAY(Order[[#This Row],[OrderDate]])</f>
        <v>1</v>
      </c>
      <c r="I323" s="31" t="str">
        <f>TEXT(Order[[#This Row],[WeekNumber]],"dddd")</f>
        <v>Sunday</v>
      </c>
      <c r="J323" s="14">
        <v>20201202</v>
      </c>
      <c r="K323" t="s">
        <v>484</v>
      </c>
      <c r="L323" s="4">
        <v>533.51999911665916</v>
      </c>
      <c r="M323" s="4">
        <v>45.6</v>
      </c>
      <c r="N323" s="4">
        <v>41.039999932050705</v>
      </c>
      <c r="O323">
        <v>13</v>
      </c>
      <c r="P323" s="8">
        <v>0.10000000149011611</v>
      </c>
      <c r="Q323" t="s">
        <v>382</v>
      </c>
      <c r="R323">
        <v>12</v>
      </c>
      <c r="S323" s="4">
        <v>23.763027335506571</v>
      </c>
      <c r="T323" t="s">
        <v>108</v>
      </c>
      <c r="U323" t="s">
        <v>197</v>
      </c>
      <c r="V323" t="s">
        <v>286</v>
      </c>
      <c r="W323" t="s">
        <v>509</v>
      </c>
      <c r="X323" t="s">
        <v>524</v>
      </c>
      <c r="Y323" t="s">
        <v>513</v>
      </c>
    </row>
    <row r="324" spans="1:25" ht="15" customHeight="1" x14ac:dyDescent="0.3">
      <c r="A324">
        <v>10368</v>
      </c>
      <c r="B324" t="s">
        <v>19</v>
      </c>
      <c r="C324">
        <v>57</v>
      </c>
      <c r="D324">
        <v>2</v>
      </c>
      <c r="E324" s="3">
        <v>44164</v>
      </c>
      <c r="F324" s="31">
        <f>YEAR(Order[[#This Row],[OrderDate]])</f>
        <v>2020</v>
      </c>
      <c r="G324" s="31">
        <f>MONTH(Order[[#This Row],[OrderDate]])</f>
        <v>11</v>
      </c>
      <c r="H324" s="31">
        <f>WEEKDAY(Order[[#This Row],[OrderDate]])</f>
        <v>1</v>
      </c>
      <c r="I324" s="31" t="str">
        <f>TEXT(Order[[#This Row],[WeekNumber]],"dddd")</f>
        <v>Sunday</v>
      </c>
      <c r="J324" s="14">
        <v>20201202</v>
      </c>
      <c r="K324" t="s">
        <v>484</v>
      </c>
      <c r="L324" s="4">
        <v>487.5</v>
      </c>
      <c r="M324" s="4">
        <v>19.5</v>
      </c>
      <c r="N324" s="4">
        <v>19.5</v>
      </c>
      <c r="O324">
        <v>25</v>
      </c>
      <c r="P324" s="8">
        <v>0</v>
      </c>
      <c r="Q324" t="s">
        <v>411</v>
      </c>
      <c r="R324">
        <v>26</v>
      </c>
      <c r="S324" s="4">
        <v>13.98469118449494</v>
      </c>
      <c r="T324" t="s">
        <v>108</v>
      </c>
      <c r="U324" t="s">
        <v>197</v>
      </c>
      <c r="V324" t="s">
        <v>286</v>
      </c>
      <c r="W324" t="s">
        <v>509</v>
      </c>
      <c r="X324" t="s">
        <v>524</v>
      </c>
      <c r="Y324" t="s">
        <v>512</v>
      </c>
    </row>
    <row r="325" spans="1:25" ht="15" customHeight="1" x14ac:dyDescent="0.3">
      <c r="A325">
        <v>10368</v>
      </c>
      <c r="B325" t="s">
        <v>19</v>
      </c>
      <c r="C325">
        <v>64</v>
      </c>
      <c r="D325">
        <v>2</v>
      </c>
      <c r="E325" s="3">
        <v>44164</v>
      </c>
      <c r="F325" s="31">
        <f>YEAR(Order[[#This Row],[OrderDate]])</f>
        <v>2020</v>
      </c>
      <c r="G325" s="31">
        <f>MONTH(Order[[#This Row],[OrderDate]])</f>
        <v>11</v>
      </c>
      <c r="H325" s="31">
        <f>WEEKDAY(Order[[#This Row],[OrderDate]])</f>
        <v>1</v>
      </c>
      <c r="I325" s="31" t="str">
        <f>TEXT(Order[[#This Row],[WeekNumber]],"dddd")</f>
        <v>Sunday</v>
      </c>
      <c r="J325" s="14">
        <v>20201209</v>
      </c>
      <c r="K325" t="s">
        <v>484</v>
      </c>
      <c r="L325" s="4">
        <v>1047.3749982658774</v>
      </c>
      <c r="M325" s="4">
        <v>33.25</v>
      </c>
      <c r="N325" s="4">
        <v>29.924999950453639</v>
      </c>
      <c r="O325">
        <v>35</v>
      </c>
      <c r="P325" s="8">
        <v>0.10000000149011611</v>
      </c>
      <c r="Q325" t="s">
        <v>418</v>
      </c>
      <c r="R325">
        <v>12</v>
      </c>
      <c r="S325" s="4">
        <v>21.348702933885775</v>
      </c>
      <c r="T325" t="s">
        <v>108</v>
      </c>
      <c r="U325" t="s">
        <v>197</v>
      </c>
      <c r="V325" t="s">
        <v>286</v>
      </c>
      <c r="W325" t="s">
        <v>509</v>
      </c>
      <c r="X325" t="s">
        <v>524</v>
      </c>
      <c r="Y325" t="s">
        <v>512</v>
      </c>
    </row>
    <row r="326" spans="1:25" ht="15" customHeight="1" x14ac:dyDescent="0.3">
      <c r="A326">
        <v>10369</v>
      </c>
      <c r="B326" t="s">
        <v>72</v>
      </c>
      <c r="C326">
        <v>29</v>
      </c>
      <c r="D326">
        <v>8</v>
      </c>
      <c r="E326" s="3">
        <v>44167</v>
      </c>
      <c r="F326" s="31">
        <f>YEAR(Order[[#This Row],[OrderDate]])</f>
        <v>2020</v>
      </c>
      <c r="G326" s="31">
        <f>MONTH(Order[[#This Row],[OrderDate]])</f>
        <v>12</v>
      </c>
      <c r="H326" s="31">
        <f>WEEKDAY(Order[[#This Row],[OrderDate]])</f>
        <v>4</v>
      </c>
      <c r="I326" s="31" t="str">
        <f>TEXT(Order[[#This Row],[WeekNumber]],"dddd")</f>
        <v>Wednesday</v>
      </c>
      <c r="J326" s="14">
        <v>20201209</v>
      </c>
      <c r="K326" t="s">
        <v>484</v>
      </c>
      <c r="L326" s="4">
        <v>2475.8000000000002</v>
      </c>
      <c r="M326" s="4">
        <v>123.79</v>
      </c>
      <c r="N326" s="4">
        <v>123.79</v>
      </c>
      <c r="O326">
        <v>20</v>
      </c>
      <c r="P326" s="8">
        <v>0</v>
      </c>
      <c r="Q326" t="s">
        <v>383</v>
      </c>
      <c r="R326">
        <v>12</v>
      </c>
      <c r="S326" s="4">
        <v>78.453085124436214</v>
      </c>
      <c r="T326" t="s">
        <v>161</v>
      </c>
      <c r="U326" t="s">
        <v>250</v>
      </c>
      <c r="V326" t="s">
        <v>335</v>
      </c>
      <c r="W326" t="s">
        <v>510</v>
      </c>
      <c r="X326" t="s">
        <v>353</v>
      </c>
      <c r="Y326" t="s">
        <v>518</v>
      </c>
    </row>
    <row r="327" spans="1:25" ht="15" customHeight="1" x14ac:dyDescent="0.3">
      <c r="A327">
        <v>10369</v>
      </c>
      <c r="B327" t="s">
        <v>72</v>
      </c>
      <c r="C327">
        <v>56</v>
      </c>
      <c r="D327">
        <v>8</v>
      </c>
      <c r="E327" s="3">
        <v>44167</v>
      </c>
      <c r="F327" s="31">
        <f>YEAR(Order[[#This Row],[OrderDate]])</f>
        <v>2020</v>
      </c>
      <c r="G327" s="31">
        <f>MONTH(Order[[#This Row],[OrderDate]])</f>
        <v>12</v>
      </c>
      <c r="H327" s="31">
        <f>WEEKDAY(Order[[#This Row],[OrderDate]])</f>
        <v>4</v>
      </c>
      <c r="I327" s="31" t="str">
        <f>TEXT(Order[[#This Row],[WeekNumber]],"dddd")</f>
        <v>Wednesday</v>
      </c>
      <c r="J327" s="14">
        <v>20201227</v>
      </c>
      <c r="K327" t="s">
        <v>484</v>
      </c>
      <c r="L327" s="4">
        <v>513</v>
      </c>
      <c r="M327" s="4">
        <v>38</v>
      </c>
      <c r="N327" s="4">
        <v>28.5</v>
      </c>
      <c r="O327">
        <v>18</v>
      </c>
      <c r="P327" s="8">
        <v>0.25</v>
      </c>
      <c r="Q327" t="s">
        <v>410</v>
      </c>
      <c r="R327">
        <v>26</v>
      </c>
      <c r="S327" s="4">
        <v>12.985049050340091</v>
      </c>
      <c r="T327" t="s">
        <v>161</v>
      </c>
      <c r="U327" t="s">
        <v>250</v>
      </c>
      <c r="V327" t="s">
        <v>335</v>
      </c>
      <c r="W327" t="s">
        <v>510</v>
      </c>
      <c r="X327" t="s">
        <v>353</v>
      </c>
      <c r="Y327" t="s">
        <v>512</v>
      </c>
    </row>
    <row r="328" spans="1:25" x14ac:dyDescent="0.3">
      <c r="A328">
        <v>10370</v>
      </c>
      <c r="B328" t="s">
        <v>13</v>
      </c>
      <c r="C328">
        <v>1</v>
      </c>
      <c r="D328">
        <v>6</v>
      </c>
      <c r="E328" s="3">
        <v>44168</v>
      </c>
      <c r="F328" s="31">
        <f>YEAR(Order[[#This Row],[OrderDate]])</f>
        <v>2020</v>
      </c>
      <c r="G328" s="31">
        <f>MONTH(Order[[#This Row],[OrderDate]])</f>
        <v>12</v>
      </c>
      <c r="H328" s="31">
        <f>WEEKDAY(Order[[#This Row],[OrderDate]])</f>
        <v>5</v>
      </c>
      <c r="I328" s="31" t="str">
        <f>TEXT(Order[[#This Row],[WeekNumber]],"dddd")</f>
        <v>Thursday</v>
      </c>
      <c r="J328" s="14">
        <v>20201227</v>
      </c>
      <c r="K328" t="s">
        <v>484</v>
      </c>
      <c r="L328" s="4">
        <v>229.49999839067459</v>
      </c>
      <c r="M328" s="4">
        <v>18</v>
      </c>
      <c r="N328" s="4">
        <v>15.299999892711639</v>
      </c>
      <c r="O328">
        <v>15</v>
      </c>
      <c r="P328" s="8">
        <v>0.15000000596046451</v>
      </c>
      <c r="Q328" t="s">
        <v>355</v>
      </c>
      <c r="R328">
        <v>1</v>
      </c>
      <c r="S328" s="4">
        <v>9.9412796083453241</v>
      </c>
      <c r="T328" t="s">
        <v>102</v>
      </c>
      <c r="U328" t="s">
        <v>191</v>
      </c>
      <c r="V328" t="s">
        <v>280</v>
      </c>
      <c r="W328" t="s">
        <v>509</v>
      </c>
      <c r="X328" t="s">
        <v>523</v>
      </c>
      <c r="Y328" t="s">
        <v>517</v>
      </c>
    </row>
    <row r="329" spans="1:25" x14ac:dyDescent="0.3">
      <c r="A329">
        <v>10370</v>
      </c>
      <c r="B329" t="s">
        <v>13</v>
      </c>
      <c r="C329">
        <v>64</v>
      </c>
      <c r="D329">
        <v>6</v>
      </c>
      <c r="E329" s="3">
        <v>44168</v>
      </c>
      <c r="F329" s="31">
        <f>YEAR(Order[[#This Row],[OrderDate]])</f>
        <v>2020</v>
      </c>
      <c r="G329" s="31">
        <f>MONTH(Order[[#This Row],[OrderDate]])</f>
        <v>12</v>
      </c>
      <c r="H329" s="31">
        <f>WEEKDAY(Order[[#This Row],[OrderDate]])</f>
        <v>5</v>
      </c>
      <c r="I329" s="31" t="str">
        <f>TEXT(Order[[#This Row],[WeekNumber]],"dddd")</f>
        <v>Thursday</v>
      </c>
      <c r="J329" s="14">
        <v>20201227</v>
      </c>
      <c r="K329" t="s">
        <v>484</v>
      </c>
      <c r="L329" s="4">
        <v>997.5</v>
      </c>
      <c r="M329" s="4">
        <v>33.25</v>
      </c>
      <c r="N329" s="4">
        <v>33.25</v>
      </c>
      <c r="O329">
        <v>30</v>
      </c>
      <c r="P329" s="8">
        <v>0</v>
      </c>
      <c r="Q329" t="s">
        <v>418</v>
      </c>
      <c r="R329">
        <v>12</v>
      </c>
      <c r="S329" s="4">
        <v>21.348702933885775</v>
      </c>
      <c r="T329" t="s">
        <v>102</v>
      </c>
      <c r="U329" t="s">
        <v>191</v>
      </c>
      <c r="V329" t="s">
        <v>280</v>
      </c>
      <c r="W329" t="s">
        <v>509</v>
      </c>
      <c r="X329" t="s">
        <v>523</v>
      </c>
      <c r="Y329" t="s">
        <v>512</v>
      </c>
    </row>
    <row r="330" spans="1:25" x14ac:dyDescent="0.3">
      <c r="A330">
        <v>10370</v>
      </c>
      <c r="B330" t="s">
        <v>13</v>
      </c>
      <c r="C330">
        <v>74</v>
      </c>
      <c r="D330">
        <v>6</v>
      </c>
      <c r="E330" s="3">
        <v>44168</v>
      </c>
      <c r="F330" s="31">
        <f>YEAR(Order[[#This Row],[OrderDate]])</f>
        <v>2020</v>
      </c>
      <c r="G330" s="31">
        <f>MONTH(Order[[#This Row],[OrderDate]])</f>
        <v>12</v>
      </c>
      <c r="H330" s="31">
        <f>WEEKDAY(Order[[#This Row],[OrderDate]])</f>
        <v>5</v>
      </c>
      <c r="I330" s="31" t="str">
        <f>TEXT(Order[[#This Row],[WeekNumber]],"dddd")</f>
        <v>Thursday</v>
      </c>
      <c r="J330" s="14">
        <v>20201224</v>
      </c>
      <c r="K330" t="s">
        <v>484</v>
      </c>
      <c r="L330" s="4">
        <v>169.9999988079071</v>
      </c>
      <c r="M330" s="4">
        <v>10</v>
      </c>
      <c r="N330" s="4">
        <v>8.4999999403953552</v>
      </c>
      <c r="O330">
        <v>20</v>
      </c>
      <c r="P330" s="8">
        <v>0.15000000596046451</v>
      </c>
      <c r="Q330" t="s">
        <v>428</v>
      </c>
      <c r="R330">
        <v>4</v>
      </c>
      <c r="S330" s="4">
        <v>5.405016256844287</v>
      </c>
      <c r="T330" t="s">
        <v>102</v>
      </c>
      <c r="U330" t="s">
        <v>191</v>
      </c>
      <c r="V330" t="s">
        <v>280</v>
      </c>
      <c r="W330" t="s">
        <v>509</v>
      </c>
      <c r="X330" t="s">
        <v>523</v>
      </c>
      <c r="Y330" t="s">
        <v>513</v>
      </c>
    </row>
    <row r="331" spans="1:25" ht="15" customHeight="1" x14ac:dyDescent="0.3">
      <c r="A331">
        <v>10371</v>
      </c>
      <c r="B331" t="s">
        <v>39</v>
      </c>
      <c r="C331">
        <v>36</v>
      </c>
      <c r="D331">
        <v>1</v>
      </c>
      <c r="E331" s="3">
        <v>44168</v>
      </c>
      <c r="F331" s="31">
        <f>YEAR(Order[[#This Row],[OrderDate]])</f>
        <v>2020</v>
      </c>
      <c r="G331" s="31">
        <f>MONTH(Order[[#This Row],[OrderDate]])</f>
        <v>12</v>
      </c>
      <c r="H331" s="31">
        <f>WEEKDAY(Order[[#This Row],[OrderDate]])</f>
        <v>5</v>
      </c>
      <c r="I331" s="31" t="str">
        <f>TEXT(Order[[#This Row],[WeekNumber]],"dddd")</f>
        <v>Thursday</v>
      </c>
      <c r="J331" s="14">
        <v>20201209</v>
      </c>
      <c r="K331" t="s">
        <v>486</v>
      </c>
      <c r="L331" s="4">
        <v>91.199999660253525</v>
      </c>
      <c r="M331" s="4">
        <v>19</v>
      </c>
      <c r="N331" s="4">
        <v>15.199999943375587</v>
      </c>
      <c r="O331">
        <v>6</v>
      </c>
      <c r="P331" s="8">
        <v>0.20000000298023221</v>
      </c>
      <c r="Q331" t="s">
        <v>390</v>
      </c>
      <c r="R331">
        <v>17</v>
      </c>
      <c r="S331" s="4">
        <v>14.515505674132482</v>
      </c>
      <c r="T331" t="s">
        <v>128</v>
      </c>
      <c r="U331" t="s">
        <v>217</v>
      </c>
      <c r="V331" t="s">
        <v>304</v>
      </c>
      <c r="W331" t="s">
        <v>509</v>
      </c>
      <c r="X331" t="s">
        <v>519</v>
      </c>
      <c r="Y331" t="s">
        <v>514</v>
      </c>
    </row>
    <row r="332" spans="1:25" ht="15" customHeight="1" x14ac:dyDescent="0.3">
      <c r="A332">
        <v>10372</v>
      </c>
      <c r="B332" t="s">
        <v>59</v>
      </c>
      <c r="C332">
        <v>20</v>
      </c>
      <c r="D332">
        <v>5</v>
      </c>
      <c r="E332" s="3">
        <v>44169</v>
      </c>
      <c r="F332" s="31">
        <f>YEAR(Order[[#This Row],[OrderDate]])</f>
        <v>2020</v>
      </c>
      <c r="G332" s="31">
        <f>MONTH(Order[[#This Row],[OrderDate]])</f>
        <v>12</v>
      </c>
      <c r="H332" s="31">
        <f>WEEKDAY(Order[[#This Row],[OrderDate]])</f>
        <v>6</v>
      </c>
      <c r="I332" s="31" t="str">
        <f>TEXT(Order[[#This Row],[WeekNumber]],"dddd")</f>
        <v>Friday</v>
      </c>
      <c r="J332" s="14">
        <v>20201209</v>
      </c>
      <c r="K332" t="s">
        <v>484</v>
      </c>
      <c r="L332" s="4">
        <v>729</v>
      </c>
      <c r="M332" s="4">
        <v>81</v>
      </c>
      <c r="N332" s="4">
        <v>60.75</v>
      </c>
      <c r="O332">
        <v>12</v>
      </c>
      <c r="P332" s="8">
        <v>0.25</v>
      </c>
      <c r="Q332" t="s">
        <v>374</v>
      </c>
      <c r="R332">
        <v>8</v>
      </c>
      <c r="S332" s="4">
        <v>57.815472307491099</v>
      </c>
      <c r="T332" t="s">
        <v>148</v>
      </c>
      <c r="U332" t="s">
        <v>237</v>
      </c>
      <c r="V332" t="s">
        <v>323</v>
      </c>
      <c r="W332" t="s">
        <v>510</v>
      </c>
      <c r="X332" t="s">
        <v>521</v>
      </c>
      <c r="Y332" t="s">
        <v>516</v>
      </c>
    </row>
    <row r="333" spans="1:25" ht="15" customHeight="1" x14ac:dyDescent="0.3">
      <c r="A333">
        <v>10372</v>
      </c>
      <c r="B333" t="s">
        <v>59</v>
      </c>
      <c r="C333">
        <v>38</v>
      </c>
      <c r="D333">
        <v>5</v>
      </c>
      <c r="E333" s="3">
        <v>44169</v>
      </c>
      <c r="F333" s="31">
        <f>YEAR(Order[[#This Row],[OrderDate]])</f>
        <v>2020</v>
      </c>
      <c r="G333" s="31">
        <f>MONTH(Order[[#This Row],[OrderDate]])</f>
        <v>12</v>
      </c>
      <c r="H333" s="31">
        <f>WEEKDAY(Order[[#This Row],[OrderDate]])</f>
        <v>6</v>
      </c>
      <c r="I333" s="31" t="str">
        <f>TEXT(Order[[#This Row],[WeekNumber]],"dddd")</f>
        <v>Friday</v>
      </c>
      <c r="J333" s="14">
        <v>20201209</v>
      </c>
      <c r="K333" t="s">
        <v>484</v>
      </c>
      <c r="L333" s="4">
        <v>7905</v>
      </c>
      <c r="M333" s="4">
        <v>263.5</v>
      </c>
      <c r="N333" s="4">
        <v>197.625</v>
      </c>
      <c r="O333">
        <v>40</v>
      </c>
      <c r="P333" s="8">
        <v>0.25</v>
      </c>
      <c r="Q333" t="s">
        <v>392</v>
      </c>
      <c r="R333">
        <v>18</v>
      </c>
      <c r="S333" s="4">
        <v>194.17724636053271</v>
      </c>
      <c r="T333" t="s">
        <v>148</v>
      </c>
      <c r="U333" t="s">
        <v>237</v>
      </c>
      <c r="V333" t="s">
        <v>323</v>
      </c>
      <c r="W333" t="s">
        <v>510</v>
      </c>
      <c r="X333" t="s">
        <v>521</v>
      </c>
      <c r="Y333" t="s">
        <v>517</v>
      </c>
    </row>
    <row r="334" spans="1:25" ht="15" customHeight="1" x14ac:dyDescent="0.3">
      <c r="A334">
        <v>10372</v>
      </c>
      <c r="B334" t="s">
        <v>59</v>
      </c>
      <c r="C334">
        <v>60</v>
      </c>
      <c r="D334">
        <v>5</v>
      </c>
      <c r="E334" s="3">
        <v>44169</v>
      </c>
      <c r="F334" s="31">
        <f>YEAR(Order[[#This Row],[OrderDate]])</f>
        <v>2020</v>
      </c>
      <c r="G334" s="31">
        <f>MONTH(Order[[#This Row],[OrderDate]])</f>
        <v>12</v>
      </c>
      <c r="H334" s="31">
        <f>WEEKDAY(Order[[#This Row],[OrderDate]])</f>
        <v>6</v>
      </c>
      <c r="I334" s="31" t="str">
        <f>TEXT(Order[[#This Row],[WeekNumber]],"dddd")</f>
        <v>Friday</v>
      </c>
      <c r="J334" s="14">
        <v>20201209</v>
      </c>
      <c r="K334" t="s">
        <v>484</v>
      </c>
      <c r="L334" s="4">
        <v>1785</v>
      </c>
      <c r="M334" s="4">
        <v>34</v>
      </c>
      <c r="N334" s="4">
        <v>25.5</v>
      </c>
      <c r="O334">
        <v>70</v>
      </c>
      <c r="P334" s="8">
        <v>0.25</v>
      </c>
      <c r="Q334" t="s">
        <v>414</v>
      </c>
      <c r="R334">
        <v>28</v>
      </c>
      <c r="S334" s="4">
        <v>17.186056815854748</v>
      </c>
      <c r="T334" t="s">
        <v>148</v>
      </c>
      <c r="U334" t="s">
        <v>237</v>
      </c>
      <c r="V334" t="s">
        <v>323</v>
      </c>
      <c r="W334" t="s">
        <v>510</v>
      </c>
      <c r="X334" t="s">
        <v>521</v>
      </c>
      <c r="Y334" t="s">
        <v>511</v>
      </c>
    </row>
    <row r="335" spans="1:25" ht="15" customHeight="1" x14ac:dyDescent="0.3">
      <c r="A335">
        <v>10372</v>
      </c>
      <c r="B335" t="s">
        <v>59</v>
      </c>
      <c r="C335">
        <v>72</v>
      </c>
      <c r="D335">
        <v>5</v>
      </c>
      <c r="E335" s="3">
        <v>44169</v>
      </c>
      <c r="F335" s="31">
        <f>YEAR(Order[[#This Row],[OrderDate]])</f>
        <v>2020</v>
      </c>
      <c r="G335" s="31">
        <f>MONTH(Order[[#This Row],[OrderDate]])</f>
        <v>12</v>
      </c>
      <c r="H335" s="31">
        <f>WEEKDAY(Order[[#This Row],[OrderDate]])</f>
        <v>6</v>
      </c>
      <c r="I335" s="31" t="str">
        <f>TEXT(Order[[#This Row],[WeekNumber]],"dddd")</f>
        <v>Friday</v>
      </c>
      <c r="J335" s="14">
        <v>20201211</v>
      </c>
      <c r="K335" t="s">
        <v>484</v>
      </c>
      <c r="L335" s="4">
        <v>1096.1999999999998</v>
      </c>
      <c r="M335" s="4">
        <v>34.799999999999997</v>
      </c>
      <c r="N335" s="4">
        <v>26.099999999999998</v>
      </c>
      <c r="O335">
        <v>42</v>
      </c>
      <c r="P335" s="8">
        <v>0.25</v>
      </c>
      <c r="Q335" t="s">
        <v>426</v>
      </c>
      <c r="R335">
        <v>14</v>
      </c>
      <c r="S335" s="4">
        <v>14.902797245173618</v>
      </c>
      <c r="T335" t="s">
        <v>148</v>
      </c>
      <c r="U335" t="s">
        <v>237</v>
      </c>
      <c r="V335" t="s">
        <v>323</v>
      </c>
      <c r="W335" t="s">
        <v>510</v>
      </c>
      <c r="X335" t="s">
        <v>521</v>
      </c>
      <c r="Y335" t="s">
        <v>511</v>
      </c>
    </row>
    <row r="336" spans="1:25" ht="15" customHeight="1" x14ac:dyDescent="0.3">
      <c r="A336">
        <v>10373</v>
      </c>
      <c r="B336" t="s">
        <v>35</v>
      </c>
      <c r="C336">
        <v>58</v>
      </c>
      <c r="D336">
        <v>4</v>
      </c>
      <c r="E336" s="3">
        <v>44170</v>
      </c>
      <c r="F336" s="31">
        <f>YEAR(Order[[#This Row],[OrderDate]])</f>
        <v>2020</v>
      </c>
      <c r="G336" s="31">
        <f>MONTH(Order[[#This Row],[OrderDate]])</f>
        <v>12</v>
      </c>
      <c r="H336" s="31">
        <f>WEEKDAY(Order[[#This Row],[OrderDate]])</f>
        <v>7</v>
      </c>
      <c r="I336" s="31" t="str">
        <f>TEXT(Order[[#This Row],[WeekNumber]],"dddd")</f>
        <v>Saturday</v>
      </c>
      <c r="J336" s="14">
        <v>20201211</v>
      </c>
      <c r="K336" t="s">
        <v>485</v>
      </c>
      <c r="L336" s="4">
        <v>847.99999684095383</v>
      </c>
      <c r="M336" s="4">
        <v>13.25</v>
      </c>
      <c r="N336" s="4">
        <v>10.599999960511923</v>
      </c>
      <c r="O336">
        <v>80</v>
      </c>
      <c r="P336" s="8">
        <v>0.20000000298023221</v>
      </c>
      <c r="Q336" t="s">
        <v>412</v>
      </c>
      <c r="R336">
        <v>27</v>
      </c>
      <c r="S336" s="4">
        <v>5.9992715692376155</v>
      </c>
      <c r="T336" t="s">
        <v>124</v>
      </c>
      <c r="U336" t="s">
        <v>213</v>
      </c>
      <c r="W336" t="s">
        <v>509</v>
      </c>
      <c r="X336" t="s">
        <v>530</v>
      </c>
      <c r="Y336" t="s">
        <v>514</v>
      </c>
    </row>
    <row r="337" spans="1:25" ht="15" customHeight="1" x14ac:dyDescent="0.3">
      <c r="A337">
        <v>10373</v>
      </c>
      <c r="B337" t="s">
        <v>35</v>
      </c>
      <c r="C337">
        <v>71</v>
      </c>
      <c r="D337">
        <v>4</v>
      </c>
      <c r="E337" s="3">
        <v>44170</v>
      </c>
      <c r="F337" s="31">
        <f>YEAR(Order[[#This Row],[OrderDate]])</f>
        <v>2020</v>
      </c>
      <c r="G337" s="31">
        <f>MONTH(Order[[#This Row],[OrderDate]])</f>
        <v>12</v>
      </c>
      <c r="H337" s="31">
        <f>WEEKDAY(Order[[#This Row],[OrderDate]])</f>
        <v>7</v>
      </c>
      <c r="I337" s="31" t="str">
        <f>TEXT(Order[[#This Row],[WeekNumber]],"dddd")</f>
        <v>Saturday</v>
      </c>
      <c r="J337" s="14">
        <v>20201209</v>
      </c>
      <c r="K337" t="s">
        <v>485</v>
      </c>
      <c r="L337" s="4">
        <v>859.99999679625034</v>
      </c>
      <c r="M337" s="4">
        <v>21.5</v>
      </c>
      <c r="N337" s="4">
        <v>17.199999935925007</v>
      </c>
      <c r="O337">
        <v>50</v>
      </c>
      <c r="P337" s="8">
        <v>0.20000000298023221</v>
      </c>
      <c r="Q337" t="s">
        <v>425</v>
      </c>
      <c r="R337">
        <v>15</v>
      </c>
      <c r="S337" s="4">
        <v>15.813450604529082</v>
      </c>
      <c r="T337" t="s">
        <v>124</v>
      </c>
      <c r="U337" t="s">
        <v>213</v>
      </c>
      <c r="W337" t="s">
        <v>509</v>
      </c>
      <c r="X337" t="s">
        <v>530</v>
      </c>
      <c r="Y337" t="s">
        <v>511</v>
      </c>
    </row>
    <row r="338" spans="1:25" ht="15" customHeight="1" x14ac:dyDescent="0.3">
      <c r="A338">
        <v>10374</v>
      </c>
      <c r="B338" t="s">
        <v>88</v>
      </c>
      <c r="C338">
        <v>31</v>
      </c>
      <c r="D338">
        <v>1</v>
      </c>
      <c r="E338" s="3">
        <v>44170</v>
      </c>
      <c r="F338" s="31">
        <f>YEAR(Order[[#This Row],[OrderDate]])</f>
        <v>2020</v>
      </c>
      <c r="G338" s="31">
        <f>MONTH(Order[[#This Row],[OrderDate]])</f>
        <v>12</v>
      </c>
      <c r="H338" s="31">
        <f>WEEKDAY(Order[[#This Row],[OrderDate]])</f>
        <v>7</v>
      </c>
      <c r="I338" s="31" t="str">
        <f>TEXT(Order[[#This Row],[WeekNumber]],"dddd")</f>
        <v>Saturday</v>
      </c>
      <c r="J338" s="14">
        <v>20201209</v>
      </c>
      <c r="K338" t="s">
        <v>485</v>
      </c>
      <c r="L338" s="4">
        <v>375</v>
      </c>
      <c r="M338" s="4">
        <v>12.5</v>
      </c>
      <c r="N338" s="4">
        <v>12.5</v>
      </c>
      <c r="O338">
        <v>30</v>
      </c>
      <c r="P338" s="8">
        <v>0</v>
      </c>
      <c r="Q338" t="s">
        <v>385</v>
      </c>
      <c r="R338">
        <v>14</v>
      </c>
      <c r="S338" s="4">
        <v>8.9210025428745876</v>
      </c>
      <c r="T338" t="s">
        <v>177</v>
      </c>
      <c r="U338" t="s">
        <v>266</v>
      </c>
      <c r="V338" t="s">
        <v>350</v>
      </c>
      <c r="W338" t="s">
        <v>509</v>
      </c>
      <c r="X338" t="s">
        <v>533</v>
      </c>
      <c r="Y338" t="s">
        <v>511</v>
      </c>
    </row>
    <row r="339" spans="1:25" ht="15" customHeight="1" x14ac:dyDescent="0.3">
      <c r="A339">
        <v>10374</v>
      </c>
      <c r="B339" t="s">
        <v>88</v>
      </c>
      <c r="C339">
        <v>58</v>
      </c>
      <c r="D339">
        <v>1</v>
      </c>
      <c r="E339" s="3">
        <v>44170</v>
      </c>
      <c r="F339" s="31">
        <f>YEAR(Order[[#This Row],[OrderDate]])</f>
        <v>2020</v>
      </c>
      <c r="G339" s="31">
        <f>MONTH(Order[[#This Row],[OrderDate]])</f>
        <v>12</v>
      </c>
      <c r="H339" s="31">
        <f>WEEKDAY(Order[[#This Row],[OrderDate]])</f>
        <v>7</v>
      </c>
      <c r="I339" s="31" t="str">
        <f>TEXT(Order[[#This Row],[WeekNumber]],"dddd")</f>
        <v>Saturday</v>
      </c>
      <c r="J339" s="14">
        <v>20201209</v>
      </c>
      <c r="K339" t="s">
        <v>485</v>
      </c>
      <c r="L339" s="4">
        <v>198.75</v>
      </c>
      <c r="M339" s="4">
        <v>13.25</v>
      </c>
      <c r="N339" s="4">
        <v>13.25</v>
      </c>
      <c r="O339">
        <v>15</v>
      </c>
      <c r="P339" s="8">
        <v>0</v>
      </c>
      <c r="Q339" t="s">
        <v>412</v>
      </c>
      <c r="R339">
        <v>27</v>
      </c>
      <c r="S339" s="4">
        <v>5.9992715692376155</v>
      </c>
      <c r="T339" t="s">
        <v>177</v>
      </c>
      <c r="U339" t="s">
        <v>266</v>
      </c>
      <c r="V339" t="s">
        <v>350</v>
      </c>
      <c r="W339" t="s">
        <v>509</v>
      </c>
      <c r="X339" t="s">
        <v>533</v>
      </c>
      <c r="Y339" t="s">
        <v>514</v>
      </c>
    </row>
    <row r="340" spans="1:25" ht="15" customHeight="1" x14ac:dyDescent="0.3">
      <c r="A340">
        <v>10375</v>
      </c>
      <c r="B340" t="s">
        <v>34</v>
      </c>
      <c r="C340">
        <v>14</v>
      </c>
      <c r="D340">
        <v>3</v>
      </c>
      <c r="E340" s="3">
        <v>44171</v>
      </c>
      <c r="F340" s="31">
        <f>YEAR(Order[[#This Row],[OrderDate]])</f>
        <v>2020</v>
      </c>
      <c r="G340" s="31">
        <f>MONTH(Order[[#This Row],[OrderDate]])</f>
        <v>12</v>
      </c>
      <c r="H340" s="31">
        <f>WEEKDAY(Order[[#This Row],[OrderDate]])</f>
        <v>1</v>
      </c>
      <c r="I340" s="31" t="str">
        <f>TEXT(Order[[#This Row],[WeekNumber]],"dddd")</f>
        <v>Sunday</v>
      </c>
      <c r="J340" s="14">
        <v>20201209</v>
      </c>
      <c r="K340" t="s">
        <v>484</v>
      </c>
      <c r="L340" s="4">
        <v>348.75</v>
      </c>
      <c r="M340" s="4">
        <v>23.25</v>
      </c>
      <c r="N340" s="4">
        <v>23.25</v>
      </c>
      <c r="O340">
        <v>15</v>
      </c>
      <c r="P340" s="8">
        <v>0</v>
      </c>
      <c r="Q340" t="s">
        <v>368</v>
      </c>
      <c r="R340">
        <v>6</v>
      </c>
      <c r="S340" s="4">
        <v>19.281771520737859</v>
      </c>
      <c r="T340" t="s">
        <v>123</v>
      </c>
      <c r="U340" t="s">
        <v>212</v>
      </c>
      <c r="V340" t="s">
        <v>300</v>
      </c>
      <c r="W340" t="s">
        <v>510</v>
      </c>
      <c r="X340" t="s">
        <v>353</v>
      </c>
      <c r="Y340" t="s">
        <v>513</v>
      </c>
    </row>
    <row r="341" spans="1:25" ht="15" customHeight="1" x14ac:dyDescent="0.3">
      <c r="A341">
        <v>10375</v>
      </c>
      <c r="B341" t="s">
        <v>34</v>
      </c>
      <c r="C341">
        <v>54</v>
      </c>
      <c r="D341">
        <v>3</v>
      </c>
      <c r="E341" s="3">
        <v>44171</v>
      </c>
      <c r="F341" s="31">
        <f>YEAR(Order[[#This Row],[OrderDate]])</f>
        <v>2020</v>
      </c>
      <c r="G341" s="31">
        <f>MONTH(Order[[#This Row],[OrderDate]])</f>
        <v>12</v>
      </c>
      <c r="H341" s="31">
        <f>WEEKDAY(Order[[#This Row],[OrderDate]])</f>
        <v>1</v>
      </c>
      <c r="I341" s="31" t="str">
        <f>TEXT(Order[[#This Row],[WeekNumber]],"dddd")</f>
        <v>Sunday</v>
      </c>
      <c r="J341" s="14">
        <v>20201213</v>
      </c>
      <c r="K341" t="s">
        <v>484</v>
      </c>
      <c r="L341" s="4">
        <v>74.5</v>
      </c>
      <c r="M341" s="4">
        <v>7.45</v>
      </c>
      <c r="N341" s="4">
        <v>7.45</v>
      </c>
      <c r="O341">
        <v>10</v>
      </c>
      <c r="P341" s="8">
        <v>0</v>
      </c>
      <c r="Q341" t="s">
        <v>408</v>
      </c>
      <c r="R341">
        <v>25</v>
      </c>
      <c r="S341" s="4">
        <v>5.7031720626915998</v>
      </c>
      <c r="T341" t="s">
        <v>123</v>
      </c>
      <c r="U341" t="s">
        <v>212</v>
      </c>
      <c r="V341" t="s">
        <v>300</v>
      </c>
      <c r="W341" t="s">
        <v>510</v>
      </c>
      <c r="X341" t="s">
        <v>353</v>
      </c>
      <c r="Y341" t="s">
        <v>518</v>
      </c>
    </row>
    <row r="342" spans="1:25" ht="15" customHeight="1" x14ac:dyDescent="0.3">
      <c r="A342">
        <v>10376</v>
      </c>
      <c r="B342" t="s">
        <v>49</v>
      </c>
      <c r="C342">
        <v>31</v>
      </c>
      <c r="D342">
        <v>1</v>
      </c>
      <c r="E342" s="3">
        <v>44174</v>
      </c>
      <c r="F342" s="31">
        <f>YEAR(Order[[#This Row],[OrderDate]])</f>
        <v>2020</v>
      </c>
      <c r="G342" s="31">
        <f>MONTH(Order[[#This Row],[OrderDate]])</f>
        <v>12</v>
      </c>
      <c r="H342" s="31">
        <f>WEEKDAY(Order[[#This Row],[OrderDate]])</f>
        <v>4</v>
      </c>
      <c r="I342" s="31" t="str">
        <f>TEXT(Order[[#This Row],[WeekNumber]],"dddd")</f>
        <v>Wednesday</v>
      </c>
      <c r="J342" s="14">
        <v>20201213</v>
      </c>
      <c r="K342" t="s">
        <v>484</v>
      </c>
      <c r="L342" s="4">
        <v>498.74999960884452</v>
      </c>
      <c r="M342" s="4">
        <v>12.5</v>
      </c>
      <c r="N342" s="4">
        <v>11.874999990686774</v>
      </c>
      <c r="O342">
        <v>42</v>
      </c>
      <c r="P342" s="8">
        <v>5.000000074505806E-2</v>
      </c>
      <c r="Q342" t="s">
        <v>385</v>
      </c>
      <c r="R342">
        <v>14</v>
      </c>
      <c r="S342" s="4">
        <v>8.9210025428745876</v>
      </c>
      <c r="T342" t="s">
        <v>138</v>
      </c>
      <c r="U342" t="s">
        <v>227</v>
      </c>
      <c r="V342" t="s">
        <v>314</v>
      </c>
      <c r="W342" t="s">
        <v>510</v>
      </c>
      <c r="X342" t="s">
        <v>531</v>
      </c>
      <c r="Y342" t="s">
        <v>511</v>
      </c>
    </row>
    <row r="343" spans="1:25" ht="15" customHeight="1" x14ac:dyDescent="0.3">
      <c r="A343">
        <v>10377</v>
      </c>
      <c r="B343" t="s">
        <v>69</v>
      </c>
      <c r="C343">
        <v>28</v>
      </c>
      <c r="D343">
        <v>1</v>
      </c>
      <c r="E343" s="3">
        <v>44174</v>
      </c>
      <c r="F343" s="31">
        <f>YEAR(Order[[#This Row],[OrderDate]])</f>
        <v>2020</v>
      </c>
      <c r="G343" s="31">
        <f>MONTH(Order[[#This Row],[OrderDate]])</f>
        <v>12</v>
      </c>
      <c r="H343" s="31">
        <f>WEEKDAY(Order[[#This Row],[OrderDate]])</f>
        <v>4</v>
      </c>
      <c r="I343" s="31" t="str">
        <f>TEXT(Order[[#This Row],[WeekNumber]],"dddd")</f>
        <v>Wednesday</v>
      </c>
      <c r="J343" s="14">
        <v>20201213</v>
      </c>
      <c r="K343" t="s">
        <v>485</v>
      </c>
      <c r="L343" s="4">
        <v>775.1999945640564</v>
      </c>
      <c r="M343" s="4">
        <v>45.6</v>
      </c>
      <c r="N343" s="4">
        <v>38.759999728202821</v>
      </c>
      <c r="O343">
        <v>20</v>
      </c>
      <c r="P343" s="8">
        <v>0.15000000596046451</v>
      </c>
      <c r="Q343" t="s">
        <v>382</v>
      </c>
      <c r="R343">
        <v>12</v>
      </c>
      <c r="S343" s="4">
        <v>23.763027335506571</v>
      </c>
      <c r="T343" t="s">
        <v>158</v>
      </c>
      <c r="U343" t="s">
        <v>247</v>
      </c>
      <c r="V343" t="s">
        <v>332</v>
      </c>
      <c r="W343" t="s">
        <v>509</v>
      </c>
      <c r="X343" t="s">
        <v>351</v>
      </c>
      <c r="Y343" t="s">
        <v>513</v>
      </c>
    </row>
    <row r="344" spans="1:25" ht="15" customHeight="1" x14ac:dyDescent="0.3">
      <c r="A344">
        <v>10377</v>
      </c>
      <c r="B344" t="s">
        <v>69</v>
      </c>
      <c r="C344">
        <v>39</v>
      </c>
      <c r="D344">
        <v>1</v>
      </c>
      <c r="E344" s="3">
        <v>44174</v>
      </c>
      <c r="F344" s="31">
        <f>YEAR(Order[[#This Row],[OrderDate]])</f>
        <v>2020</v>
      </c>
      <c r="G344" s="31">
        <f>MONTH(Order[[#This Row],[OrderDate]])</f>
        <v>12</v>
      </c>
      <c r="H344" s="31">
        <f>WEEKDAY(Order[[#This Row],[OrderDate]])</f>
        <v>4</v>
      </c>
      <c r="I344" s="31" t="str">
        <f>TEXT(Order[[#This Row],[WeekNumber]],"dddd")</f>
        <v>Wednesday</v>
      </c>
      <c r="J344" s="14">
        <v>20201219</v>
      </c>
      <c r="K344" t="s">
        <v>485</v>
      </c>
      <c r="L344" s="4">
        <v>305.99999785423279</v>
      </c>
      <c r="M344" s="4">
        <v>18</v>
      </c>
      <c r="N344" s="4">
        <v>15.299999892711639</v>
      </c>
      <c r="O344">
        <v>20</v>
      </c>
      <c r="P344" s="8">
        <v>0.15000000596046451</v>
      </c>
      <c r="Q344" t="s">
        <v>393</v>
      </c>
      <c r="R344">
        <v>18</v>
      </c>
      <c r="S344" s="4">
        <v>13.522215154598831</v>
      </c>
      <c r="T344" t="s">
        <v>158</v>
      </c>
      <c r="U344" t="s">
        <v>247</v>
      </c>
      <c r="V344" t="s">
        <v>332</v>
      </c>
      <c r="W344" t="s">
        <v>509</v>
      </c>
      <c r="X344" t="s">
        <v>351</v>
      </c>
      <c r="Y344" t="s">
        <v>517</v>
      </c>
    </row>
    <row r="345" spans="1:25" ht="15" customHeight="1" x14ac:dyDescent="0.3">
      <c r="A345">
        <v>10378</v>
      </c>
      <c r="B345" t="s">
        <v>22</v>
      </c>
      <c r="C345">
        <v>71</v>
      </c>
      <c r="D345">
        <v>5</v>
      </c>
      <c r="E345" s="3">
        <v>44175</v>
      </c>
      <c r="F345" s="31">
        <f>YEAR(Order[[#This Row],[OrderDate]])</f>
        <v>2020</v>
      </c>
      <c r="G345" s="31">
        <f>MONTH(Order[[#This Row],[OrderDate]])</f>
        <v>12</v>
      </c>
      <c r="H345" s="31">
        <f>WEEKDAY(Order[[#This Row],[OrderDate]])</f>
        <v>5</v>
      </c>
      <c r="I345" s="31" t="str">
        <f>TEXT(Order[[#This Row],[WeekNumber]],"dddd")</f>
        <v>Thursday</v>
      </c>
      <c r="J345" s="14">
        <v>20201213</v>
      </c>
      <c r="K345" t="s">
        <v>485</v>
      </c>
      <c r="L345" s="4">
        <v>129</v>
      </c>
      <c r="M345" s="4">
        <v>21.5</v>
      </c>
      <c r="N345" s="4">
        <v>21.5</v>
      </c>
      <c r="O345">
        <v>6</v>
      </c>
      <c r="P345" s="8">
        <v>0</v>
      </c>
      <c r="Q345" t="s">
        <v>425</v>
      </c>
      <c r="R345">
        <v>15</v>
      </c>
      <c r="S345" s="4">
        <v>15.813450604529082</v>
      </c>
      <c r="T345" t="s">
        <v>111</v>
      </c>
      <c r="U345" t="s">
        <v>200</v>
      </c>
      <c r="V345" t="s">
        <v>289</v>
      </c>
      <c r="W345" t="s">
        <v>509</v>
      </c>
      <c r="X345" t="s">
        <v>526</v>
      </c>
      <c r="Y345" t="s">
        <v>511</v>
      </c>
    </row>
    <row r="346" spans="1:25" ht="15" customHeight="1" x14ac:dyDescent="0.3">
      <c r="A346">
        <v>10379</v>
      </c>
      <c r="B346" t="s">
        <v>58</v>
      </c>
      <c r="C346">
        <v>41</v>
      </c>
      <c r="D346">
        <v>2</v>
      </c>
      <c r="E346" s="3">
        <v>44176</v>
      </c>
      <c r="F346" s="31">
        <f>YEAR(Order[[#This Row],[OrderDate]])</f>
        <v>2020</v>
      </c>
      <c r="G346" s="31">
        <f>MONTH(Order[[#This Row],[OrderDate]])</f>
        <v>12</v>
      </c>
      <c r="H346" s="31">
        <f>WEEKDAY(Order[[#This Row],[OrderDate]])</f>
        <v>6</v>
      </c>
      <c r="I346" s="31" t="str">
        <f>TEXT(Order[[#This Row],[WeekNumber]],"dddd")</f>
        <v>Friday</v>
      </c>
      <c r="J346" s="14">
        <v>20201213</v>
      </c>
      <c r="K346" t="s">
        <v>486</v>
      </c>
      <c r="L346" s="4">
        <v>69.479999884963036</v>
      </c>
      <c r="M346" s="4">
        <v>9.65</v>
      </c>
      <c r="N346" s="4">
        <v>8.6849999856203794</v>
      </c>
      <c r="O346">
        <v>8</v>
      </c>
      <c r="P346" s="8">
        <v>0.10000000149011611</v>
      </c>
      <c r="Q346" t="s">
        <v>395</v>
      </c>
      <c r="R346">
        <v>19</v>
      </c>
      <c r="S346" s="4">
        <v>6.0463867884479576</v>
      </c>
      <c r="T346" t="s">
        <v>147</v>
      </c>
      <c r="U346" t="s">
        <v>236</v>
      </c>
      <c r="V346" t="s">
        <v>322</v>
      </c>
      <c r="W346" t="s">
        <v>510</v>
      </c>
      <c r="X346" t="s">
        <v>521</v>
      </c>
      <c r="Y346" t="s">
        <v>514</v>
      </c>
    </row>
    <row r="347" spans="1:25" ht="15" customHeight="1" x14ac:dyDescent="0.3">
      <c r="A347">
        <v>10379</v>
      </c>
      <c r="B347" t="s">
        <v>58</v>
      </c>
      <c r="C347">
        <v>63</v>
      </c>
      <c r="D347">
        <v>2</v>
      </c>
      <c r="E347" s="3">
        <v>44176</v>
      </c>
      <c r="F347" s="31">
        <f>YEAR(Order[[#This Row],[OrderDate]])</f>
        <v>2020</v>
      </c>
      <c r="G347" s="31">
        <f>MONTH(Order[[#This Row],[OrderDate]])</f>
        <v>12</v>
      </c>
      <c r="H347" s="31">
        <f>WEEKDAY(Order[[#This Row],[OrderDate]])</f>
        <v>6</v>
      </c>
      <c r="I347" s="31" t="str">
        <f>TEXT(Order[[#This Row],[WeekNumber]],"dddd")</f>
        <v>Friday</v>
      </c>
      <c r="J347" s="14">
        <v>20201213</v>
      </c>
      <c r="K347" t="s">
        <v>486</v>
      </c>
      <c r="L347" s="4">
        <v>632.15999895334244</v>
      </c>
      <c r="M347" s="4">
        <v>43.9</v>
      </c>
      <c r="N347" s="4">
        <v>39.509999934583902</v>
      </c>
      <c r="O347">
        <v>16</v>
      </c>
      <c r="P347" s="8">
        <v>0.10000000149011611</v>
      </c>
      <c r="Q347" t="s">
        <v>417</v>
      </c>
      <c r="R347">
        <v>7</v>
      </c>
      <c r="S347" s="4">
        <v>26.405205149492534</v>
      </c>
      <c r="T347" t="s">
        <v>147</v>
      </c>
      <c r="U347" t="s">
        <v>236</v>
      </c>
      <c r="V347" t="s">
        <v>322</v>
      </c>
      <c r="W347" t="s">
        <v>510</v>
      </c>
      <c r="X347" t="s">
        <v>521</v>
      </c>
      <c r="Y347" t="s">
        <v>515</v>
      </c>
    </row>
    <row r="348" spans="1:25" ht="15" customHeight="1" x14ac:dyDescent="0.3">
      <c r="A348">
        <v>10379</v>
      </c>
      <c r="B348" t="s">
        <v>58</v>
      </c>
      <c r="C348">
        <v>65</v>
      </c>
      <c r="D348">
        <v>2</v>
      </c>
      <c r="E348" s="3">
        <v>44176</v>
      </c>
      <c r="F348" s="31">
        <f>YEAR(Order[[#This Row],[OrderDate]])</f>
        <v>2020</v>
      </c>
      <c r="G348" s="31">
        <f>MONTH(Order[[#This Row],[OrderDate]])</f>
        <v>12</v>
      </c>
      <c r="H348" s="31">
        <f>WEEKDAY(Order[[#This Row],[OrderDate]])</f>
        <v>6</v>
      </c>
      <c r="I348" s="31" t="str">
        <f>TEXT(Order[[#This Row],[WeekNumber]],"dddd")</f>
        <v>Friday</v>
      </c>
      <c r="J348" s="14">
        <v>20210116</v>
      </c>
      <c r="K348" t="s">
        <v>486</v>
      </c>
      <c r="L348" s="4">
        <v>378.89999937266111</v>
      </c>
      <c r="M348" s="4">
        <v>21.05</v>
      </c>
      <c r="N348" s="4">
        <v>18.944999968633056</v>
      </c>
      <c r="O348">
        <v>20</v>
      </c>
      <c r="P348" s="8">
        <v>0.10000000149011611</v>
      </c>
      <c r="Q348" t="s">
        <v>419</v>
      </c>
      <c r="R348">
        <v>2</v>
      </c>
      <c r="S348" s="4">
        <v>12.356901002694999</v>
      </c>
      <c r="T348" t="s">
        <v>147</v>
      </c>
      <c r="U348" t="s">
        <v>236</v>
      </c>
      <c r="V348" t="s">
        <v>322</v>
      </c>
      <c r="W348" t="s">
        <v>510</v>
      </c>
      <c r="X348" t="s">
        <v>521</v>
      </c>
      <c r="Y348" t="s">
        <v>515</v>
      </c>
    </row>
    <row r="349" spans="1:25" ht="15" customHeight="1" x14ac:dyDescent="0.3">
      <c r="A349">
        <v>10380</v>
      </c>
      <c r="B349" t="s">
        <v>35</v>
      </c>
      <c r="C349">
        <v>30</v>
      </c>
      <c r="D349">
        <v>8</v>
      </c>
      <c r="E349" s="3">
        <v>44177</v>
      </c>
      <c r="F349" s="31">
        <f>YEAR(Order[[#This Row],[OrderDate]])</f>
        <v>2020</v>
      </c>
      <c r="G349" s="31">
        <f>MONTH(Order[[#This Row],[OrderDate]])</f>
        <v>12</v>
      </c>
      <c r="H349" s="31">
        <f>WEEKDAY(Order[[#This Row],[OrderDate]])</f>
        <v>7</v>
      </c>
      <c r="I349" s="31" t="str">
        <f>TEXT(Order[[#This Row],[WeekNumber]],"dddd")</f>
        <v>Saturday</v>
      </c>
      <c r="J349" s="14">
        <v>20210116</v>
      </c>
      <c r="K349" t="s">
        <v>485</v>
      </c>
      <c r="L349" s="4">
        <v>419.41799930557613</v>
      </c>
      <c r="M349" s="4">
        <v>25.89</v>
      </c>
      <c r="N349" s="4">
        <v>23.300999961420896</v>
      </c>
      <c r="O349">
        <v>18</v>
      </c>
      <c r="P349" s="8">
        <v>0.10000000149011611</v>
      </c>
      <c r="Q349" t="s">
        <v>384</v>
      </c>
      <c r="R349">
        <v>13</v>
      </c>
      <c r="S349" s="4">
        <v>15.141134761320492</v>
      </c>
      <c r="T349" t="s">
        <v>124</v>
      </c>
      <c r="U349" t="s">
        <v>213</v>
      </c>
      <c r="W349" t="s">
        <v>509</v>
      </c>
      <c r="X349" t="s">
        <v>530</v>
      </c>
      <c r="Y349" t="s">
        <v>514</v>
      </c>
    </row>
    <row r="350" spans="1:25" ht="15" customHeight="1" x14ac:dyDescent="0.3">
      <c r="A350">
        <v>10380</v>
      </c>
      <c r="B350" t="s">
        <v>35</v>
      </c>
      <c r="C350">
        <v>53</v>
      </c>
      <c r="D350">
        <v>8</v>
      </c>
      <c r="E350" s="3">
        <v>44177</v>
      </c>
      <c r="F350" s="31">
        <f>YEAR(Order[[#This Row],[OrderDate]])</f>
        <v>2020</v>
      </c>
      <c r="G350" s="31">
        <f>MONTH(Order[[#This Row],[OrderDate]])</f>
        <v>12</v>
      </c>
      <c r="H350" s="31">
        <f>WEEKDAY(Order[[#This Row],[OrderDate]])</f>
        <v>7</v>
      </c>
      <c r="I350" s="31" t="str">
        <f>TEXT(Order[[#This Row],[WeekNumber]],"dddd")</f>
        <v>Saturday</v>
      </c>
      <c r="J350" s="14">
        <v>20210116</v>
      </c>
      <c r="K350" t="s">
        <v>485</v>
      </c>
      <c r="L350" s="4">
        <v>590.39999902248371</v>
      </c>
      <c r="M350" s="4">
        <v>32.799999999999997</v>
      </c>
      <c r="N350" s="4">
        <v>29.519999951124188</v>
      </c>
      <c r="O350">
        <v>20</v>
      </c>
      <c r="P350" s="8">
        <v>0.10000000149011611</v>
      </c>
      <c r="Q350" t="s">
        <v>407</v>
      </c>
      <c r="R350">
        <v>24</v>
      </c>
      <c r="S350" s="4">
        <v>11.283141843590998</v>
      </c>
      <c r="T350" t="s">
        <v>124</v>
      </c>
      <c r="U350" t="s">
        <v>213</v>
      </c>
      <c r="W350" t="s">
        <v>509</v>
      </c>
      <c r="X350" t="s">
        <v>530</v>
      </c>
      <c r="Y350" t="s">
        <v>518</v>
      </c>
    </row>
    <row r="351" spans="1:25" ht="15" customHeight="1" x14ac:dyDescent="0.3">
      <c r="A351">
        <v>10380</v>
      </c>
      <c r="B351" t="s">
        <v>35</v>
      </c>
      <c r="C351">
        <v>60</v>
      </c>
      <c r="D351">
        <v>8</v>
      </c>
      <c r="E351" s="3">
        <v>44177</v>
      </c>
      <c r="F351" s="31">
        <f>YEAR(Order[[#This Row],[OrderDate]])</f>
        <v>2020</v>
      </c>
      <c r="G351" s="31">
        <f>MONTH(Order[[#This Row],[OrderDate]])</f>
        <v>12</v>
      </c>
      <c r="H351" s="31">
        <f>WEEKDAY(Order[[#This Row],[OrderDate]])</f>
        <v>7</v>
      </c>
      <c r="I351" s="31" t="str">
        <f>TEXT(Order[[#This Row],[WeekNumber]],"dddd")</f>
        <v>Saturday</v>
      </c>
      <c r="J351" s="14">
        <v>20210116</v>
      </c>
      <c r="K351" t="s">
        <v>485</v>
      </c>
      <c r="L351" s="4">
        <v>183.59999969601631</v>
      </c>
      <c r="M351" s="4">
        <v>34</v>
      </c>
      <c r="N351" s="4">
        <v>30.599999949336052</v>
      </c>
      <c r="O351">
        <v>6</v>
      </c>
      <c r="P351" s="8">
        <v>0.10000000149011611</v>
      </c>
      <c r="Q351" t="s">
        <v>414</v>
      </c>
      <c r="R351">
        <v>28</v>
      </c>
      <c r="S351" s="4">
        <v>17.186056815854748</v>
      </c>
      <c r="T351" t="s">
        <v>124</v>
      </c>
      <c r="U351" t="s">
        <v>213</v>
      </c>
      <c r="W351" t="s">
        <v>509</v>
      </c>
      <c r="X351" t="s">
        <v>530</v>
      </c>
      <c r="Y351" t="s">
        <v>511</v>
      </c>
    </row>
    <row r="352" spans="1:25" ht="15" customHeight="1" x14ac:dyDescent="0.3">
      <c r="A352">
        <v>10380</v>
      </c>
      <c r="B352" t="s">
        <v>35</v>
      </c>
      <c r="C352">
        <v>70</v>
      </c>
      <c r="D352">
        <v>8</v>
      </c>
      <c r="E352" s="3">
        <v>44177</v>
      </c>
      <c r="F352" s="31">
        <f>YEAR(Order[[#This Row],[OrderDate]])</f>
        <v>2020</v>
      </c>
      <c r="G352" s="31">
        <f>MONTH(Order[[#This Row],[OrderDate]])</f>
        <v>12</v>
      </c>
      <c r="H352" s="31">
        <f>WEEKDAY(Order[[#This Row],[OrderDate]])</f>
        <v>7</v>
      </c>
      <c r="I352" s="31" t="str">
        <f>TEXT(Order[[#This Row],[WeekNumber]],"dddd")</f>
        <v>Saturday</v>
      </c>
      <c r="J352" s="14">
        <v>20201213</v>
      </c>
      <c r="K352" t="s">
        <v>485</v>
      </c>
      <c r="L352" s="4">
        <v>450</v>
      </c>
      <c r="M352" s="4">
        <v>15</v>
      </c>
      <c r="N352" s="4">
        <v>15</v>
      </c>
      <c r="O352">
        <v>30</v>
      </c>
      <c r="P352" s="8">
        <v>0</v>
      </c>
      <c r="Q352" t="s">
        <v>424</v>
      </c>
      <c r="R352">
        <v>7</v>
      </c>
      <c r="S352" s="4">
        <v>4.3219663299234155</v>
      </c>
      <c r="T352" t="s">
        <v>124</v>
      </c>
      <c r="U352" t="s">
        <v>213</v>
      </c>
      <c r="W352" t="s">
        <v>509</v>
      </c>
      <c r="X352" t="s">
        <v>530</v>
      </c>
      <c r="Y352" t="s">
        <v>517</v>
      </c>
    </row>
    <row r="353" spans="1:25" ht="15" customHeight="1" x14ac:dyDescent="0.3">
      <c r="A353">
        <v>10381</v>
      </c>
      <c r="B353" t="s">
        <v>44</v>
      </c>
      <c r="C353">
        <v>74</v>
      </c>
      <c r="D353">
        <v>3</v>
      </c>
      <c r="E353" s="3">
        <v>44177</v>
      </c>
      <c r="F353" s="31">
        <f>YEAR(Order[[#This Row],[OrderDate]])</f>
        <v>2020</v>
      </c>
      <c r="G353" s="31">
        <f>MONTH(Order[[#This Row],[OrderDate]])</f>
        <v>12</v>
      </c>
      <c r="H353" s="31">
        <f>WEEKDAY(Order[[#This Row],[OrderDate]])</f>
        <v>7</v>
      </c>
      <c r="I353" s="31" t="str">
        <f>TEXT(Order[[#This Row],[WeekNumber]],"dddd")</f>
        <v>Saturday</v>
      </c>
      <c r="J353" s="14">
        <v>20201216</v>
      </c>
      <c r="K353" t="s">
        <v>485</v>
      </c>
      <c r="L353" s="4">
        <v>140</v>
      </c>
      <c r="M353" s="4">
        <v>10</v>
      </c>
      <c r="N353" s="4">
        <v>10</v>
      </c>
      <c r="O353">
        <v>14</v>
      </c>
      <c r="P353" s="8">
        <v>0</v>
      </c>
      <c r="Q353" t="s">
        <v>428</v>
      </c>
      <c r="R353">
        <v>4</v>
      </c>
      <c r="S353" s="4">
        <v>5.405016256844287</v>
      </c>
      <c r="T353" t="s">
        <v>133</v>
      </c>
      <c r="U353" t="s">
        <v>222</v>
      </c>
      <c r="V353" t="s">
        <v>309</v>
      </c>
      <c r="W353" t="s">
        <v>510</v>
      </c>
      <c r="X353" t="s">
        <v>354</v>
      </c>
      <c r="Y353" t="s">
        <v>513</v>
      </c>
    </row>
    <row r="354" spans="1:25" ht="15" customHeight="1" x14ac:dyDescent="0.3">
      <c r="A354">
        <v>10382</v>
      </c>
      <c r="B354" t="s">
        <v>19</v>
      </c>
      <c r="C354">
        <v>5</v>
      </c>
      <c r="D354">
        <v>4</v>
      </c>
      <c r="E354" s="3">
        <v>44178</v>
      </c>
      <c r="F354" s="31">
        <f>YEAR(Order[[#This Row],[OrderDate]])</f>
        <v>2020</v>
      </c>
      <c r="G354" s="31">
        <f>MONTH(Order[[#This Row],[OrderDate]])</f>
        <v>12</v>
      </c>
      <c r="H354" s="31">
        <f>WEEKDAY(Order[[#This Row],[OrderDate]])</f>
        <v>1</v>
      </c>
      <c r="I354" s="31" t="str">
        <f>TEXT(Order[[#This Row],[WeekNumber]],"dddd")</f>
        <v>Sunday</v>
      </c>
      <c r="J354" s="14">
        <v>20201216</v>
      </c>
      <c r="K354" t="s">
        <v>486</v>
      </c>
      <c r="L354" s="4">
        <v>683.2</v>
      </c>
      <c r="M354" s="4">
        <v>21.35</v>
      </c>
      <c r="N354" s="4">
        <v>21.35</v>
      </c>
      <c r="O354">
        <v>32</v>
      </c>
      <c r="P354" s="8">
        <v>0</v>
      </c>
      <c r="Q354" t="s">
        <v>359</v>
      </c>
      <c r="R354">
        <v>2</v>
      </c>
      <c r="S354" s="4">
        <v>13.896353834121228</v>
      </c>
      <c r="T354" t="s">
        <v>108</v>
      </c>
      <c r="U354" t="s">
        <v>197</v>
      </c>
      <c r="V354" t="s">
        <v>286</v>
      </c>
      <c r="W354" t="s">
        <v>509</v>
      </c>
      <c r="X354" t="s">
        <v>524</v>
      </c>
      <c r="Y354" t="s">
        <v>515</v>
      </c>
    </row>
    <row r="355" spans="1:25" ht="15" customHeight="1" x14ac:dyDescent="0.3">
      <c r="A355">
        <v>10382</v>
      </c>
      <c r="B355" t="s">
        <v>19</v>
      </c>
      <c r="C355">
        <v>18</v>
      </c>
      <c r="D355">
        <v>4</v>
      </c>
      <c r="E355" s="3">
        <v>44178</v>
      </c>
      <c r="F355" s="31">
        <f>YEAR(Order[[#This Row],[OrderDate]])</f>
        <v>2020</v>
      </c>
      <c r="G355" s="31">
        <f>MONTH(Order[[#This Row],[OrderDate]])</f>
        <v>12</v>
      </c>
      <c r="H355" s="31">
        <f>WEEKDAY(Order[[#This Row],[OrderDate]])</f>
        <v>1</v>
      </c>
      <c r="I355" s="31" t="str">
        <f>TEXT(Order[[#This Row],[WeekNumber]],"dddd")</f>
        <v>Sunday</v>
      </c>
      <c r="J355" s="14">
        <v>20201216</v>
      </c>
      <c r="K355" t="s">
        <v>486</v>
      </c>
      <c r="L355" s="4">
        <v>562.5</v>
      </c>
      <c r="M355" s="4">
        <v>62.5</v>
      </c>
      <c r="N355" s="4">
        <v>62.5</v>
      </c>
      <c r="O355">
        <v>9</v>
      </c>
      <c r="P355" s="8">
        <v>0</v>
      </c>
      <c r="Q355" t="s">
        <v>372</v>
      </c>
      <c r="R355">
        <v>7</v>
      </c>
      <c r="S355" s="4">
        <v>20.144415838276313</v>
      </c>
      <c r="T355" t="s">
        <v>108</v>
      </c>
      <c r="U355" t="s">
        <v>197</v>
      </c>
      <c r="V355" t="s">
        <v>286</v>
      </c>
      <c r="W355" t="s">
        <v>509</v>
      </c>
      <c r="X355" t="s">
        <v>524</v>
      </c>
      <c r="Y355" t="s">
        <v>514</v>
      </c>
    </row>
    <row r="356" spans="1:25" ht="15" customHeight="1" x14ac:dyDescent="0.3">
      <c r="A356">
        <v>10382</v>
      </c>
      <c r="B356" t="s">
        <v>19</v>
      </c>
      <c r="C356">
        <v>29</v>
      </c>
      <c r="D356">
        <v>4</v>
      </c>
      <c r="E356" s="3">
        <v>44178</v>
      </c>
      <c r="F356" s="31">
        <f>YEAR(Order[[#This Row],[OrderDate]])</f>
        <v>2020</v>
      </c>
      <c r="G356" s="31">
        <f>MONTH(Order[[#This Row],[OrderDate]])</f>
        <v>12</v>
      </c>
      <c r="H356" s="31">
        <f>WEEKDAY(Order[[#This Row],[OrderDate]])</f>
        <v>1</v>
      </c>
      <c r="I356" s="31" t="str">
        <f>TEXT(Order[[#This Row],[WeekNumber]],"dddd")</f>
        <v>Sunday</v>
      </c>
      <c r="J356" s="14">
        <v>20201216</v>
      </c>
      <c r="K356" t="s">
        <v>486</v>
      </c>
      <c r="L356" s="4">
        <v>1733.0600000000002</v>
      </c>
      <c r="M356" s="4">
        <v>123.79</v>
      </c>
      <c r="N356" s="4">
        <v>123.79</v>
      </c>
      <c r="O356">
        <v>14</v>
      </c>
      <c r="P356" s="8">
        <v>0</v>
      </c>
      <c r="Q356" t="s">
        <v>383</v>
      </c>
      <c r="R356">
        <v>12</v>
      </c>
      <c r="S356" s="4">
        <v>78.453085124436214</v>
      </c>
      <c r="T356" t="s">
        <v>108</v>
      </c>
      <c r="U356" t="s">
        <v>197</v>
      </c>
      <c r="V356" t="s">
        <v>286</v>
      </c>
      <c r="W356" t="s">
        <v>509</v>
      </c>
      <c r="X356" t="s">
        <v>524</v>
      </c>
      <c r="Y356" t="s">
        <v>518</v>
      </c>
    </row>
    <row r="357" spans="1:25" ht="15" customHeight="1" x14ac:dyDescent="0.3">
      <c r="A357">
        <v>10382</v>
      </c>
      <c r="B357" t="s">
        <v>19</v>
      </c>
      <c r="C357">
        <v>33</v>
      </c>
      <c r="D357">
        <v>4</v>
      </c>
      <c r="E357" s="3">
        <v>44178</v>
      </c>
      <c r="F357" s="31">
        <f>YEAR(Order[[#This Row],[OrderDate]])</f>
        <v>2020</v>
      </c>
      <c r="G357" s="31">
        <f>MONTH(Order[[#This Row],[OrderDate]])</f>
        <v>12</v>
      </c>
      <c r="H357" s="31">
        <f>WEEKDAY(Order[[#This Row],[OrderDate]])</f>
        <v>1</v>
      </c>
      <c r="I357" s="31" t="str">
        <f>TEXT(Order[[#This Row],[WeekNumber]],"dddd")</f>
        <v>Sunday</v>
      </c>
      <c r="J357" s="14">
        <v>20201216</v>
      </c>
      <c r="K357" t="s">
        <v>486</v>
      </c>
      <c r="L357" s="4">
        <v>150</v>
      </c>
      <c r="M357" s="4">
        <v>2.5</v>
      </c>
      <c r="N357" s="4">
        <v>2.5</v>
      </c>
      <c r="O357">
        <v>60</v>
      </c>
      <c r="P357" s="8">
        <v>0</v>
      </c>
      <c r="Q357" t="s">
        <v>387</v>
      </c>
      <c r="R357">
        <v>15</v>
      </c>
      <c r="S357" s="4">
        <v>1.3985746153494198</v>
      </c>
      <c r="T357" t="s">
        <v>108</v>
      </c>
      <c r="U357" t="s">
        <v>197</v>
      </c>
      <c r="V357" t="s">
        <v>286</v>
      </c>
      <c r="W357" t="s">
        <v>509</v>
      </c>
      <c r="X357" t="s">
        <v>524</v>
      </c>
      <c r="Y357" t="s">
        <v>511</v>
      </c>
    </row>
    <row r="358" spans="1:25" ht="15" customHeight="1" x14ac:dyDescent="0.3">
      <c r="A358">
        <v>10382</v>
      </c>
      <c r="B358" t="s">
        <v>19</v>
      </c>
      <c r="C358">
        <v>74</v>
      </c>
      <c r="D358">
        <v>4</v>
      </c>
      <c r="E358" s="3">
        <v>44178</v>
      </c>
      <c r="F358" s="31">
        <f>YEAR(Order[[#This Row],[OrderDate]])</f>
        <v>2020</v>
      </c>
      <c r="G358" s="31">
        <f>MONTH(Order[[#This Row],[OrderDate]])</f>
        <v>12</v>
      </c>
      <c r="H358" s="31">
        <f>WEEKDAY(Order[[#This Row],[OrderDate]])</f>
        <v>1</v>
      </c>
      <c r="I358" s="31" t="str">
        <f>TEXT(Order[[#This Row],[WeekNumber]],"dddd")</f>
        <v>Sunday</v>
      </c>
      <c r="J358" s="14">
        <v>20201218</v>
      </c>
      <c r="K358" t="s">
        <v>486</v>
      </c>
      <c r="L358" s="4">
        <v>500</v>
      </c>
      <c r="M358" s="4">
        <v>10</v>
      </c>
      <c r="N358" s="4">
        <v>10</v>
      </c>
      <c r="O358">
        <v>50</v>
      </c>
      <c r="P358" s="8">
        <v>0</v>
      </c>
      <c r="Q358" t="s">
        <v>428</v>
      </c>
      <c r="R358">
        <v>4</v>
      </c>
      <c r="S358" s="4">
        <v>5.405016256844287</v>
      </c>
      <c r="T358" t="s">
        <v>108</v>
      </c>
      <c r="U358" t="s">
        <v>197</v>
      </c>
      <c r="V358" t="s">
        <v>286</v>
      </c>
      <c r="W358" t="s">
        <v>509</v>
      </c>
      <c r="X358" t="s">
        <v>524</v>
      </c>
      <c r="Y358" t="s">
        <v>513</v>
      </c>
    </row>
    <row r="359" spans="1:25" ht="15" customHeight="1" x14ac:dyDescent="0.3">
      <c r="A359">
        <v>10383</v>
      </c>
      <c r="B359" t="s">
        <v>3</v>
      </c>
      <c r="C359">
        <v>13</v>
      </c>
      <c r="D359">
        <v>8</v>
      </c>
      <c r="E359" s="3">
        <v>44181</v>
      </c>
      <c r="F359" s="31">
        <f>YEAR(Order[[#This Row],[OrderDate]])</f>
        <v>2020</v>
      </c>
      <c r="G359" s="31">
        <f>MONTH(Order[[#This Row],[OrderDate]])</f>
        <v>12</v>
      </c>
      <c r="H359" s="31">
        <f>WEEKDAY(Order[[#This Row],[OrderDate]])</f>
        <v>4</v>
      </c>
      <c r="I359" s="31" t="str">
        <f>TEXT(Order[[#This Row],[WeekNumber]],"dddd")</f>
        <v>Wednesday</v>
      </c>
      <c r="J359" s="14">
        <v>20201218</v>
      </c>
      <c r="K359" t="s">
        <v>485</v>
      </c>
      <c r="L359" s="4">
        <v>120</v>
      </c>
      <c r="M359" s="4">
        <v>6</v>
      </c>
      <c r="N359" s="4">
        <v>6</v>
      </c>
      <c r="O359">
        <v>20</v>
      </c>
      <c r="P359" s="8">
        <v>0</v>
      </c>
      <c r="Q359" t="s">
        <v>367</v>
      </c>
      <c r="R359">
        <v>6</v>
      </c>
      <c r="S359" s="4">
        <v>2.1837851755325639</v>
      </c>
      <c r="T359" t="s">
        <v>92</v>
      </c>
      <c r="U359" t="s">
        <v>181</v>
      </c>
      <c r="V359" t="s">
        <v>270</v>
      </c>
      <c r="W359" t="s">
        <v>509</v>
      </c>
      <c r="X359" t="s">
        <v>351</v>
      </c>
      <c r="Y359" t="s">
        <v>514</v>
      </c>
    </row>
    <row r="360" spans="1:25" ht="15" customHeight="1" x14ac:dyDescent="0.3">
      <c r="A360">
        <v>10383</v>
      </c>
      <c r="B360" t="s">
        <v>3</v>
      </c>
      <c r="C360">
        <v>50</v>
      </c>
      <c r="D360">
        <v>8</v>
      </c>
      <c r="E360" s="3">
        <v>44181</v>
      </c>
      <c r="F360" s="31">
        <f>YEAR(Order[[#This Row],[OrderDate]])</f>
        <v>2020</v>
      </c>
      <c r="G360" s="31">
        <f>MONTH(Order[[#This Row],[OrderDate]])</f>
        <v>12</v>
      </c>
      <c r="H360" s="31">
        <f>WEEKDAY(Order[[#This Row],[OrderDate]])</f>
        <v>4</v>
      </c>
      <c r="I360" s="31" t="str">
        <f>TEXT(Order[[#This Row],[WeekNumber]],"dddd")</f>
        <v>Wednesday</v>
      </c>
      <c r="J360" s="14">
        <v>20201218</v>
      </c>
      <c r="K360" t="s">
        <v>485</v>
      </c>
      <c r="L360" s="4">
        <v>243.75</v>
      </c>
      <c r="M360" s="4">
        <v>16.25</v>
      </c>
      <c r="N360" s="4">
        <v>16.25</v>
      </c>
      <c r="O360">
        <v>15</v>
      </c>
      <c r="P360" s="8">
        <v>0</v>
      </c>
      <c r="Q360" t="s">
        <v>404</v>
      </c>
      <c r="R360">
        <v>23</v>
      </c>
      <c r="S360" s="4">
        <v>6.542170529867021</v>
      </c>
      <c r="T360" t="s">
        <v>92</v>
      </c>
      <c r="U360" t="s">
        <v>181</v>
      </c>
      <c r="V360" t="s">
        <v>270</v>
      </c>
      <c r="W360" t="s">
        <v>509</v>
      </c>
      <c r="X360" t="s">
        <v>351</v>
      </c>
      <c r="Y360" t="s">
        <v>516</v>
      </c>
    </row>
    <row r="361" spans="1:25" ht="15" customHeight="1" x14ac:dyDescent="0.3">
      <c r="A361">
        <v>10383</v>
      </c>
      <c r="B361" t="s">
        <v>3</v>
      </c>
      <c r="C361">
        <v>56</v>
      </c>
      <c r="D361">
        <v>8</v>
      </c>
      <c r="E361" s="3">
        <v>44181</v>
      </c>
      <c r="F361" s="31">
        <f>YEAR(Order[[#This Row],[OrderDate]])</f>
        <v>2020</v>
      </c>
      <c r="G361" s="31">
        <f>MONTH(Order[[#This Row],[OrderDate]])</f>
        <v>12</v>
      </c>
      <c r="H361" s="31">
        <f>WEEKDAY(Order[[#This Row],[OrderDate]])</f>
        <v>4</v>
      </c>
      <c r="I361" s="31" t="str">
        <f>TEXT(Order[[#This Row],[WeekNumber]],"dddd")</f>
        <v>Wednesday</v>
      </c>
      <c r="J361" s="14">
        <v>20201220</v>
      </c>
      <c r="K361" t="s">
        <v>485</v>
      </c>
      <c r="L361" s="4">
        <v>760</v>
      </c>
      <c r="M361" s="4">
        <v>38</v>
      </c>
      <c r="N361" s="4">
        <v>38</v>
      </c>
      <c r="O361">
        <v>20</v>
      </c>
      <c r="P361" s="8">
        <v>0</v>
      </c>
      <c r="Q361" t="s">
        <v>410</v>
      </c>
      <c r="R361">
        <v>26</v>
      </c>
      <c r="S361" s="4">
        <v>12.985049050340091</v>
      </c>
      <c r="T361" t="s">
        <v>92</v>
      </c>
      <c r="U361" t="s">
        <v>181</v>
      </c>
      <c r="V361" t="s">
        <v>270</v>
      </c>
      <c r="W361" t="s">
        <v>509</v>
      </c>
      <c r="X361" t="s">
        <v>351</v>
      </c>
      <c r="Y361" t="s">
        <v>512</v>
      </c>
    </row>
    <row r="362" spans="1:25" ht="15" customHeight="1" x14ac:dyDescent="0.3">
      <c r="A362">
        <v>10384</v>
      </c>
      <c r="B362" t="s">
        <v>4</v>
      </c>
      <c r="C362">
        <v>20</v>
      </c>
      <c r="D362">
        <v>3</v>
      </c>
      <c r="E362" s="3">
        <v>44181</v>
      </c>
      <c r="F362" s="31">
        <f>YEAR(Order[[#This Row],[OrderDate]])</f>
        <v>2020</v>
      </c>
      <c r="G362" s="31">
        <f>MONTH(Order[[#This Row],[OrderDate]])</f>
        <v>12</v>
      </c>
      <c r="H362" s="31">
        <f>WEEKDAY(Order[[#This Row],[OrderDate]])</f>
        <v>4</v>
      </c>
      <c r="I362" s="31" t="str">
        <f>TEXT(Order[[#This Row],[WeekNumber]],"dddd")</f>
        <v>Wednesday</v>
      </c>
      <c r="J362" s="14">
        <v>20201220</v>
      </c>
      <c r="K362" t="s">
        <v>485</v>
      </c>
      <c r="L362" s="4">
        <v>2268</v>
      </c>
      <c r="M362" s="4">
        <v>81</v>
      </c>
      <c r="N362" s="4">
        <v>81</v>
      </c>
      <c r="O362">
        <v>28</v>
      </c>
      <c r="P362" s="8">
        <v>0</v>
      </c>
      <c r="Q362" t="s">
        <v>374</v>
      </c>
      <c r="R362">
        <v>8</v>
      </c>
      <c r="S362" s="4">
        <v>57.815472307491099</v>
      </c>
      <c r="T362" t="s">
        <v>93</v>
      </c>
      <c r="U362" t="s">
        <v>182</v>
      </c>
      <c r="V362" t="s">
        <v>271</v>
      </c>
      <c r="W362" t="s">
        <v>509</v>
      </c>
      <c r="X362" t="s">
        <v>526</v>
      </c>
      <c r="Y362" t="s">
        <v>516</v>
      </c>
    </row>
    <row r="363" spans="1:25" ht="15" customHeight="1" x14ac:dyDescent="0.3">
      <c r="A363">
        <v>10384</v>
      </c>
      <c r="B363" t="s">
        <v>4</v>
      </c>
      <c r="C363">
        <v>60</v>
      </c>
      <c r="D363">
        <v>3</v>
      </c>
      <c r="E363" s="3">
        <v>44181</v>
      </c>
      <c r="F363" s="31">
        <f>YEAR(Order[[#This Row],[OrderDate]])</f>
        <v>2020</v>
      </c>
      <c r="G363" s="31">
        <f>MONTH(Order[[#This Row],[OrderDate]])</f>
        <v>12</v>
      </c>
      <c r="H363" s="31">
        <f>WEEKDAY(Order[[#This Row],[OrderDate]])</f>
        <v>4</v>
      </c>
      <c r="I363" s="31" t="str">
        <f>TEXT(Order[[#This Row],[WeekNumber]],"dddd")</f>
        <v>Wednesday</v>
      </c>
      <c r="J363" s="14">
        <v>20201223</v>
      </c>
      <c r="K363" t="s">
        <v>485</v>
      </c>
      <c r="L363" s="4">
        <v>510</v>
      </c>
      <c r="M363" s="4">
        <v>34</v>
      </c>
      <c r="N363" s="4">
        <v>34</v>
      </c>
      <c r="O363">
        <v>15</v>
      </c>
      <c r="P363" s="8">
        <v>0</v>
      </c>
      <c r="Q363" t="s">
        <v>414</v>
      </c>
      <c r="R363">
        <v>28</v>
      </c>
      <c r="S363" s="4">
        <v>17.186056815854748</v>
      </c>
      <c r="T363" t="s">
        <v>93</v>
      </c>
      <c r="U363" t="s">
        <v>182</v>
      </c>
      <c r="V363" t="s">
        <v>271</v>
      </c>
      <c r="W363" t="s">
        <v>509</v>
      </c>
      <c r="X363" t="s">
        <v>526</v>
      </c>
      <c r="Y363" t="s">
        <v>511</v>
      </c>
    </row>
    <row r="364" spans="1:25" ht="15" customHeight="1" x14ac:dyDescent="0.3">
      <c r="A364">
        <v>10385</v>
      </c>
      <c r="B364" t="s">
        <v>72</v>
      </c>
      <c r="C364">
        <v>7</v>
      </c>
      <c r="D364">
        <v>1</v>
      </c>
      <c r="E364" s="3">
        <v>44182</v>
      </c>
      <c r="F364" s="31">
        <f>YEAR(Order[[#This Row],[OrderDate]])</f>
        <v>2020</v>
      </c>
      <c r="G364" s="31">
        <f>MONTH(Order[[#This Row],[OrderDate]])</f>
        <v>12</v>
      </c>
      <c r="H364" s="31">
        <f>WEEKDAY(Order[[#This Row],[OrderDate]])</f>
        <v>5</v>
      </c>
      <c r="I364" s="31" t="str">
        <f>TEXT(Order[[#This Row],[WeekNumber]],"dddd")</f>
        <v>Thursday</v>
      </c>
      <c r="J364" s="14">
        <v>20201223</v>
      </c>
      <c r="K364" t="s">
        <v>484</v>
      </c>
      <c r="L364" s="4">
        <v>239.99999910593033</v>
      </c>
      <c r="M364" s="4">
        <v>30</v>
      </c>
      <c r="N364" s="4">
        <v>23.999999910593033</v>
      </c>
      <c r="O364">
        <v>10</v>
      </c>
      <c r="P364" s="8">
        <v>0.20000000298023221</v>
      </c>
      <c r="Q364" t="s">
        <v>361</v>
      </c>
      <c r="R364">
        <v>3</v>
      </c>
      <c r="S364" s="4">
        <v>16.995648153812226</v>
      </c>
      <c r="T364" t="s">
        <v>161</v>
      </c>
      <c r="U364" t="s">
        <v>250</v>
      </c>
      <c r="V364" t="s">
        <v>335</v>
      </c>
      <c r="W364" t="s">
        <v>510</v>
      </c>
      <c r="X364" t="s">
        <v>353</v>
      </c>
      <c r="Y364" t="s">
        <v>513</v>
      </c>
    </row>
    <row r="365" spans="1:25" ht="15" customHeight="1" x14ac:dyDescent="0.3">
      <c r="A365">
        <v>10385</v>
      </c>
      <c r="B365" t="s">
        <v>72</v>
      </c>
      <c r="C365">
        <v>60</v>
      </c>
      <c r="D365">
        <v>1</v>
      </c>
      <c r="E365" s="3">
        <v>44182</v>
      </c>
      <c r="F365" s="31">
        <f>YEAR(Order[[#This Row],[OrderDate]])</f>
        <v>2020</v>
      </c>
      <c r="G365" s="31">
        <f>MONTH(Order[[#This Row],[OrderDate]])</f>
        <v>12</v>
      </c>
      <c r="H365" s="31">
        <f>WEEKDAY(Order[[#This Row],[OrderDate]])</f>
        <v>5</v>
      </c>
      <c r="I365" s="31" t="str">
        <f>TEXT(Order[[#This Row],[WeekNumber]],"dddd")</f>
        <v>Thursday</v>
      </c>
      <c r="J365" s="14">
        <v>20201223</v>
      </c>
      <c r="K365" t="s">
        <v>484</v>
      </c>
      <c r="L365" s="4">
        <v>543.99999797344208</v>
      </c>
      <c r="M365" s="4">
        <v>34</v>
      </c>
      <c r="N365" s="4">
        <v>27.199999898672104</v>
      </c>
      <c r="O365">
        <v>20</v>
      </c>
      <c r="P365" s="8">
        <v>0.20000000298023221</v>
      </c>
      <c r="Q365" t="s">
        <v>414</v>
      </c>
      <c r="R365">
        <v>28</v>
      </c>
      <c r="S365" s="4">
        <v>17.186056815854748</v>
      </c>
      <c r="T365" t="s">
        <v>161</v>
      </c>
      <c r="U365" t="s">
        <v>250</v>
      </c>
      <c r="V365" t="s">
        <v>335</v>
      </c>
      <c r="W365" t="s">
        <v>510</v>
      </c>
      <c r="X365" t="s">
        <v>353</v>
      </c>
      <c r="Y365" t="s">
        <v>511</v>
      </c>
    </row>
    <row r="366" spans="1:25" ht="15" customHeight="1" x14ac:dyDescent="0.3">
      <c r="A366">
        <v>10385</v>
      </c>
      <c r="B366" t="s">
        <v>72</v>
      </c>
      <c r="C366">
        <v>68</v>
      </c>
      <c r="D366">
        <v>1</v>
      </c>
      <c r="E366" s="3">
        <v>44182</v>
      </c>
      <c r="F366" s="31">
        <f>YEAR(Order[[#This Row],[OrderDate]])</f>
        <v>2020</v>
      </c>
      <c r="G366" s="31">
        <f>MONTH(Order[[#This Row],[OrderDate]])</f>
        <v>12</v>
      </c>
      <c r="H366" s="31">
        <f>WEEKDAY(Order[[#This Row],[OrderDate]])</f>
        <v>5</v>
      </c>
      <c r="I366" s="31" t="str">
        <f>TEXT(Order[[#This Row],[WeekNumber]],"dddd")</f>
        <v>Thursday</v>
      </c>
      <c r="J366" s="14">
        <v>20201225</v>
      </c>
      <c r="K366" t="s">
        <v>484</v>
      </c>
      <c r="L366" s="4">
        <v>79.999999701976776</v>
      </c>
      <c r="M366" s="4">
        <v>12.5</v>
      </c>
      <c r="N366" s="4">
        <v>9.999999962747097</v>
      </c>
      <c r="O366">
        <v>8</v>
      </c>
      <c r="P366" s="8">
        <v>0.20000000298023221</v>
      </c>
      <c r="Q366" t="s">
        <v>422</v>
      </c>
      <c r="R366">
        <v>8</v>
      </c>
      <c r="S366" s="4">
        <v>9.881917469522989</v>
      </c>
      <c r="T366" t="s">
        <v>161</v>
      </c>
      <c r="U366" t="s">
        <v>250</v>
      </c>
      <c r="V366" t="s">
        <v>335</v>
      </c>
      <c r="W366" t="s">
        <v>510</v>
      </c>
      <c r="X366" t="s">
        <v>353</v>
      </c>
      <c r="Y366" t="s">
        <v>516</v>
      </c>
    </row>
    <row r="367" spans="1:25" ht="15" customHeight="1" x14ac:dyDescent="0.3">
      <c r="A367">
        <v>10386</v>
      </c>
      <c r="B367" t="s">
        <v>20</v>
      </c>
      <c r="C367">
        <v>24</v>
      </c>
      <c r="D367">
        <v>9</v>
      </c>
      <c r="E367" s="3">
        <v>44183</v>
      </c>
      <c r="F367" s="31">
        <f>YEAR(Order[[#This Row],[OrderDate]])</f>
        <v>2020</v>
      </c>
      <c r="G367" s="31">
        <f>MONTH(Order[[#This Row],[OrderDate]])</f>
        <v>12</v>
      </c>
      <c r="H367" s="31">
        <f>WEEKDAY(Order[[#This Row],[OrderDate]])</f>
        <v>6</v>
      </c>
      <c r="I367" s="31" t="str">
        <f>TEXT(Order[[#This Row],[WeekNumber]],"dddd")</f>
        <v>Friday</v>
      </c>
      <c r="J367" s="14">
        <v>20201225</v>
      </c>
      <c r="K367" t="s">
        <v>485</v>
      </c>
      <c r="L367" s="4">
        <v>67.5</v>
      </c>
      <c r="M367" s="4">
        <v>4.5</v>
      </c>
      <c r="N367" s="4">
        <v>4.5</v>
      </c>
      <c r="O367">
        <v>15</v>
      </c>
      <c r="P367" s="8">
        <v>0</v>
      </c>
      <c r="Q367" t="s">
        <v>378</v>
      </c>
      <c r="R367">
        <v>10</v>
      </c>
      <c r="S367" s="4">
        <v>2.1230577042655105</v>
      </c>
      <c r="T367" t="s">
        <v>109</v>
      </c>
      <c r="U367" t="s">
        <v>198</v>
      </c>
      <c r="V367" t="s">
        <v>287</v>
      </c>
      <c r="W367" t="s">
        <v>510</v>
      </c>
      <c r="X367" t="s">
        <v>521</v>
      </c>
      <c r="Y367" t="s">
        <v>517</v>
      </c>
    </row>
    <row r="368" spans="1:25" ht="15" customHeight="1" x14ac:dyDescent="0.3">
      <c r="A368">
        <v>10386</v>
      </c>
      <c r="B368" t="s">
        <v>20</v>
      </c>
      <c r="C368">
        <v>34</v>
      </c>
      <c r="D368">
        <v>9</v>
      </c>
      <c r="E368" s="3">
        <v>44183</v>
      </c>
      <c r="F368" s="31">
        <f>YEAR(Order[[#This Row],[OrderDate]])</f>
        <v>2020</v>
      </c>
      <c r="G368" s="31">
        <f>MONTH(Order[[#This Row],[OrderDate]])</f>
        <v>12</v>
      </c>
      <c r="H368" s="31">
        <f>WEEKDAY(Order[[#This Row],[OrderDate]])</f>
        <v>6</v>
      </c>
      <c r="I368" s="31" t="str">
        <f>TEXT(Order[[#This Row],[WeekNumber]],"dddd")</f>
        <v>Friday</v>
      </c>
      <c r="J368" s="14">
        <v>20201220</v>
      </c>
      <c r="K368" t="s">
        <v>485</v>
      </c>
      <c r="L368" s="4">
        <v>140</v>
      </c>
      <c r="M368" s="4">
        <v>14</v>
      </c>
      <c r="N368" s="4">
        <v>14</v>
      </c>
      <c r="O368">
        <v>10</v>
      </c>
      <c r="P368" s="8">
        <v>0</v>
      </c>
      <c r="Q368" t="s">
        <v>388</v>
      </c>
      <c r="R368">
        <v>16</v>
      </c>
      <c r="S368" s="4">
        <v>9.0738672986425506</v>
      </c>
      <c r="T368" t="s">
        <v>109</v>
      </c>
      <c r="U368" t="s">
        <v>198</v>
      </c>
      <c r="V368" t="s">
        <v>287</v>
      </c>
      <c r="W368" t="s">
        <v>510</v>
      </c>
      <c r="X368" t="s">
        <v>521</v>
      </c>
      <c r="Y368" t="s">
        <v>517</v>
      </c>
    </row>
    <row r="369" spans="1:25" ht="15" customHeight="1" x14ac:dyDescent="0.3">
      <c r="A369">
        <v>10387</v>
      </c>
      <c r="B369" t="s">
        <v>67</v>
      </c>
      <c r="C369">
        <v>24</v>
      </c>
      <c r="D369">
        <v>1</v>
      </c>
      <c r="E369" s="3">
        <v>44183</v>
      </c>
      <c r="F369" s="31">
        <f>YEAR(Order[[#This Row],[OrderDate]])</f>
        <v>2020</v>
      </c>
      <c r="G369" s="31">
        <f>MONTH(Order[[#This Row],[OrderDate]])</f>
        <v>12</v>
      </c>
      <c r="H369" s="31">
        <f>WEEKDAY(Order[[#This Row],[OrderDate]])</f>
        <v>6</v>
      </c>
      <c r="I369" s="31" t="str">
        <f>TEXT(Order[[#This Row],[WeekNumber]],"dddd")</f>
        <v>Friday</v>
      </c>
      <c r="J369" s="14">
        <v>20201220</v>
      </c>
      <c r="K369" t="s">
        <v>484</v>
      </c>
      <c r="L369" s="4">
        <v>67.5</v>
      </c>
      <c r="M369" s="4">
        <v>4.5</v>
      </c>
      <c r="N369" s="4">
        <v>4.5</v>
      </c>
      <c r="O369">
        <v>15</v>
      </c>
      <c r="P369" s="8">
        <v>0</v>
      </c>
      <c r="Q369" t="s">
        <v>378</v>
      </c>
      <c r="R369">
        <v>10</v>
      </c>
      <c r="S369" s="4">
        <v>2.1230577042655105</v>
      </c>
      <c r="T369" t="s">
        <v>156</v>
      </c>
      <c r="U369" t="s">
        <v>245</v>
      </c>
      <c r="V369" t="s">
        <v>330</v>
      </c>
      <c r="W369" t="s">
        <v>509</v>
      </c>
      <c r="X369" t="s">
        <v>534</v>
      </c>
      <c r="Y369" t="s">
        <v>517</v>
      </c>
    </row>
    <row r="370" spans="1:25" ht="15" customHeight="1" x14ac:dyDescent="0.3">
      <c r="A370">
        <v>10387</v>
      </c>
      <c r="B370" t="s">
        <v>67</v>
      </c>
      <c r="C370">
        <v>28</v>
      </c>
      <c r="D370">
        <v>1</v>
      </c>
      <c r="E370" s="3">
        <v>44183</v>
      </c>
      <c r="F370" s="31">
        <f>YEAR(Order[[#This Row],[OrderDate]])</f>
        <v>2020</v>
      </c>
      <c r="G370" s="31">
        <f>MONTH(Order[[#This Row],[OrderDate]])</f>
        <v>12</v>
      </c>
      <c r="H370" s="31">
        <f>WEEKDAY(Order[[#This Row],[OrderDate]])</f>
        <v>6</v>
      </c>
      <c r="I370" s="31" t="str">
        <f>TEXT(Order[[#This Row],[WeekNumber]],"dddd")</f>
        <v>Friday</v>
      </c>
      <c r="J370" s="14">
        <v>20201220</v>
      </c>
      <c r="K370" t="s">
        <v>484</v>
      </c>
      <c r="L370" s="4">
        <v>273.60000000000002</v>
      </c>
      <c r="M370" s="4">
        <v>45.6</v>
      </c>
      <c r="N370" s="4">
        <v>45.6</v>
      </c>
      <c r="O370">
        <v>6</v>
      </c>
      <c r="P370" s="8">
        <v>0</v>
      </c>
      <c r="Q370" t="s">
        <v>382</v>
      </c>
      <c r="R370">
        <v>12</v>
      </c>
      <c r="S370" s="4">
        <v>23.763027335506571</v>
      </c>
      <c r="T370" t="s">
        <v>156</v>
      </c>
      <c r="U370" t="s">
        <v>245</v>
      </c>
      <c r="V370" t="s">
        <v>330</v>
      </c>
      <c r="W370" t="s">
        <v>509</v>
      </c>
      <c r="X370" t="s">
        <v>534</v>
      </c>
      <c r="Y370" t="s">
        <v>513</v>
      </c>
    </row>
    <row r="371" spans="1:25" ht="15" customHeight="1" x14ac:dyDescent="0.3">
      <c r="A371">
        <v>10387</v>
      </c>
      <c r="B371" t="s">
        <v>67</v>
      </c>
      <c r="C371">
        <v>59</v>
      </c>
      <c r="D371">
        <v>1</v>
      </c>
      <c r="E371" s="3">
        <v>44183</v>
      </c>
      <c r="F371" s="31">
        <f>YEAR(Order[[#This Row],[OrderDate]])</f>
        <v>2020</v>
      </c>
      <c r="G371" s="31">
        <f>MONTH(Order[[#This Row],[OrderDate]])</f>
        <v>12</v>
      </c>
      <c r="H371" s="31">
        <f>WEEKDAY(Order[[#This Row],[OrderDate]])</f>
        <v>6</v>
      </c>
      <c r="I371" s="31" t="str">
        <f>TEXT(Order[[#This Row],[WeekNumber]],"dddd")</f>
        <v>Friday</v>
      </c>
      <c r="J371" s="14">
        <v>20201220</v>
      </c>
      <c r="K371" t="s">
        <v>484</v>
      </c>
      <c r="L371" s="4">
        <v>660</v>
      </c>
      <c r="M371" s="4">
        <v>55</v>
      </c>
      <c r="N371" s="4">
        <v>55</v>
      </c>
      <c r="O371">
        <v>12</v>
      </c>
      <c r="P371" s="8">
        <v>0</v>
      </c>
      <c r="Q371" t="s">
        <v>413</v>
      </c>
      <c r="R371">
        <v>28</v>
      </c>
      <c r="S371" s="4">
        <v>29.299646906924384</v>
      </c>
      <c r="T371" t="s">
        <v>156</v>
      </c>
      <c r="U371" t="s">
        <v>245</v>
      </c>
      <c r="V371" t="s">
        <v>330</v>
      </c>
      <c r="W371" t="s">
        <v>509</v>
      </c>
      <c r="X371" t="s">
        <v>534</v>
      </c>
      <c r="Y371" t="s">
        <v>511</v>
      </c>
    </row>
    <row r="372" spans="1:25" ht="15" customHeight="1" x14ac:dyDescent="0.3">
      <c r="A372">
        <v>10387</v>
      </c>
      <c r="B372" t="s">
        <v>67</v>
      </c>
      <c r="C372">
        <v>71</v>
      </c>
      <c r="D372">
        <v>1</v>
      </c>
      <c r="E372" s="3">
        <v>44183</v>
      </c>
      <c r="F372" s="31">
        <f>YEAR(Order[[#This Row],[OrderDate]])</f>
        <v>2020</v>
      </c>
      <c r="G372" s="31">
        <f>MONTH(Order[[#This Row],[OrderDate]])</f>
        <v>12</v>
      </c>
      <c r="H372" s="31">
        <f>WEEKDAY(Order[[#This Row],[OrderDate]])</f>
        <v>6</v>
      </c>
      <c r="I372" s="31" t="str">
        <f>TEXT(Order[[#This Row],[WeekNumber]],"dddd")</f>
        <v>Friday</v>
      </c>
      <c r="J372" s="14">
        <v>20201220</v>
      </c>
      <c r="K372" t="s">
        <v>484</v>
      </c>
      <c r="L372" s="4">
        <v>322.5</v>
      </c>
      <c r="M372" s="4">
        <v>21.5</v>
      </c>
      <c r="N372" s="4">
        <v>21.5</v>
      </c>
      <c r="O372">
        <v>15</v>
      </c>
      <c r="P372" s="8">
        <v>0</v>
      </c>
      <c r="Q372" t="s">
        <v>425</v>
      </c>
      <c r="R372">
        <v>15</v>
      </c>
      <c r="S372" s="4">
        <v>15.813450604529082</v>
      </c>
      <c r="T372" t="s">
        <v>156</v>
      </c>
      <c r="U372" t="s">
        <v>245</v>
      </c>
      <c r="V372" t="s">
        <v>330</v>
      </c>
      <c r="W372" t="s">
        <v>509</v>
      </c>
      <c r="X372" t="s">
        <v>534</v>
      </c>
      <c r="Y372" t="s">
        <v>511</v>
      </c>
    </row>
    <row r="373" spans="1:25" ht="15" customHeight="1" x14ac:dyDescent="0.3">
      <c r="A373">
        <v>10388</v>
      </c>
      <c r="B373" t="s">
        <v>69</v>
      </c>
      <c r="C373">
        <v>45</v>
      </c>
      <c r="D373">
        <v>2</v>
      </c>
      <c r="E373" s="3">
        <v>44184</v>
      </c>
      <c r="F373" s="31">
        <f>YEAR(Order[[#This Row],[OrderDate]])</f>
        <v>2020</v>
      </c>
      <c r="G373" s="31">
        <f>MONTH(Order[[#This Row],[OrderDate]])</f>
        <v>12</v>
      </c>
      <c r="H373" s="31">
        <f>WEEKDAY(Order[[#This Row],[OrderDate]])</f>
        <v>7</v>
      </c>
      <c r="I373" s="31" t="str">
        <f>TEXT(Order[[#This Row],[WeekNumber]],"dddd")</f>
        <v>Saturday</v>
      </c>
      <c r="J373" s="14">
        <v>20201220</v>
      </c>
      <c r="K373" t="s">
        <v>486</v>
      </c>
      <c r="L373" s="4">
        <v>113.99999957531691</v>
      </c>
      <c r="M373" s="4">
        <v>9.5</v>
      </c>
      <c r="N373" s="4">
        <v>7.5999999716877937</v>
      </c>
      <c r="O373">
        <v>15</v>
      </c>
      <c r="P373" s="8">
        <v>0.20000000298023221</v>
      </c>
      <c r="Q373" t="s">
        <v>399</v>
      </c>
      <c r="R373">
        <v>21</v>
      </c>
      <c r="S373" s="4">
        <v>4.5986324879657294</v>
      </c>
      <c r="T373" t="s">
        <v>158</v>
      </c>
      <c r="U373" t="s">
        <v>247</v>
      </c>
      <c r="V373" t="s">
        <v>332</v>
      </c>
      <c r="W373" t="s">
        <v>509</v>
      </c>
      <c r="X373" t="s">
        <v>351</v>
      </c>
      <c r="Y373" t="s">
        <v>514</v>
      </c>
    </row>
    <row r="374" spans="1:25" ht="15" customHeight="1" x14ac:dyDescent="0.3">
      <c r="A374">
        <v>10388</v>
      </c>
      <c r="B374" t="s">
        <v>69</v>
      </c>
      <c r="C374">
        <v>52</v>
      </c>
      <c r="D374">
        <v>2</v>
      </c>
      <c r="E374" s="3">
        <v>44184</v>
      </c>
      <c r="F374" s="31">
        <f>YEAR(Order[[#This Row],[OrderDate]])</f>
        <v>2020</v>
      </c>
      <c r="G374" s="31">
        <f>MONTH(Order[[#This Row],[OrderDate]])</f>
        <v>12</v>
      </c>
      <c r="H374" s="31">
        <f>WEEKDAY(Order[[#This Row],[OrderDate]])</f>
        <v>7</v>
      </c>
      <c r="I374" s="31" t="str">
        <f>TEXT(Order[[#This Row],[WeekNumber]],"dddd")</f>
        <v>Saturday</v>
      </c>
      <c r="J374" s="14">
        <v>20201220</v>
      </c>
      <c r="K374" t="s">
        <v>486</v>
      </c>
      <c r="L374" s="4">
        <v>111.99999958276749</v>
      </c>
      <c r="M374" s="4">
        <v>7</v>
      </c>
      <c r="N374" s="4">
        <v>5.5999999791383743</v>
      </c>
      <c r="O374">
        <v>20</v>
      </c>
      <c r="P374" s="8">
        <v>0.20000000298023221</v>
      </c>
      <c r="Q374" t="s">
        <v>406</v>
      </c>
      <c r="R374">
        <v>24</v>
      </c>
      <c r="S374" s="4">
        <v>2.7531089859539</v>
      </c>
      <c r="T374" t="s">
        <v>158</v>
      </c>
      <c r="U374" t="s">
        <v>247</v>
      </c>
      <c r="V374" t="s">
        <v>332</v>
      </c>
      <c r="W374" t="s">
        <v>509</v>
      </c>
      <c r="X374" t="s">
        <v>351</v>
      </c>
      <c r="Y374" t="s">
        <v>512</v>
      </c>
    </row>
    <row r="375" spans="1:25" ht="15" customHeight="1" x14ac:dyDescent="0.3">
      <c r="A375">
        <v>10388</v>
      </c>
      <c r="B375" t="s">
        <v>69</v>
      </c>
      <c r="C375">
        <v>53</v>
      </c>
      <c r="D375">
        <v>2</v>
      </c>
      <c r="E375" s="3">
        <v>44184</v>
      </c>
      <c r="F375" s="31">
        <f>YEAR(Order[[#This Row],[OrderDate]])</f>
        <v>2020</v>
      </c>
      <c r="G375" s="31">
        <f>MONTH(Order[[#This Row],[OrderDate]])</f>
        <v>12</v>
      </c>
      <c r="H375" s="31">
        <f>WEEKDAY(Order[[#This Row],[OrderDate]])</f>
        <v>7</v>
      </c>
      <c r="I375" s="31" t="str">
        <f>TEXT(Order[[#This Row],[WeekNumber]],"dddd")</f>
        <v>Saturday</v>
      </c>
      <c r="J375" s="14">
        <v>20201224</v>
      </c>
      <c r="K375" t="s">
        <v>486</v>
      </c>
      <c r="L375" s="4">
        <v>1312</v>
      </c>
      <c r="M375" s="4">
        <v>32.799999999999997</v>
      </c>
      <c r="N375" s="4">
        <v>32.799999999999997</v>
      </c>
      <c r="O375">
        <v>40</v>
      </c>
      <c r="P375" s="8">
        <v>0</v>
      </c>
      <c r="Q375" t="s">
        <v>407</v>
      </c>
      <c r="R375">
        <v>24</v>
      </c>
      <c r="S375" s="4">
        <v>11.283141843590998</v>
      </c>
      <c r="T375" t="s">
        <v>158</v>
      </c>
      <c r="U375" t="s">
        <v>247</v>
      </c>
      <c r="V375" t="s">
        <v>332</v>
      </c>
      <c r="W375" t="s">
        <v>509</v>
      </c>
      <c r="X375" t="s">
        <v>351</v>
      </c>
      <c r="Y375" t="s">
        <v>518</v>
      </c>
    </row>
    <row r="376" spans="1:25" ht="15" customHeight="1" x14ac:dyDescent="0.3">
      <c r="A376">
        <v>10389</v>
      </c>
      <c r="B376" t="s">
        <v>9</v>
      </c>
      <c r="C376">
        <v>10</v>
      </c>
      <c r="D376">
        <v>4</v>
      </c>
      <c r="E376" s="3">
        <v>44185</v>
      </c>
      <c r="F376" s="31">
        <f>YEAR(Order[[#This Row],[OrderDate]])</f>
        <v>2020</v>
      </c>
      <c r="G376" s="31">
        <f>MONTH(Order[[#This Row],[OrderDate]])</f>
        <v>12</v>
      </c>
      <c r="H376" s="31">
        <f>WEEKDAY(Order[[#This Row],[OrderDate]])</f>
        <v>1</v>
      </c>
      <c r="I376" s="31" t="str">
        <f>TEXT(Order[[#This Row],[WeekNumber]],"dddd")</f>
        <v>Sunday</v>
      </c>
      <c r="J376" s="14">
        <v>20201224</v>
      </c>
      <c r="K376" t="s">
        <v>484</v>
      </c>
      <c r="L376" s="4">
        <v>496</v>
      </c>
      <c r="M376" s="4">
        <v>31</v>
      </c>
      <c r="N376" s="4">
        <v>31</v>
      </c>
      <c r="O376">
        <v>16</v>
      </c>
      <c r="P376" s="8">
        <v>0</v>
      </c>
      <c r="Q376" t="s">
        <v>364</v>
      </c>
      <c r="R376">
        <v>4</v>
      </c>
      <c r="S376" s="4">
        <v>11.047328272500083</v>
      </c>
      <c r="T376" t="s">
        <v>98</v>
      </c>
      <c r="U376" t="s">
        <v>187</v>
      </c>
      <c r="V376" t="s">
        <v>276</v>
      </c>
      <c r="W376" t="s">
        <v>510</v>
      </c>
      <c r="X376" t="s">
        <v>531</v>
      </c>
      <c r="Y376" t="s">
        <v>514</v>
      </c>
    </row>
    <row r="377" spans="1:25" ht="15" customHeight="1" x14ac:dyDescent="0.3">
      <c r="A377">
        <v>10389</v>
      </c>
      <c r="B377" t="s">
        <v>9</v>
      </c>
      <c r="C377">
        <v>55</v>
      </c>
      <c r="D377">
        <v>4</v>
      </c>
      <c r="E377" s="3">
        <v>44185</v>
      </c>
      <c r="F377" s="31">
        <f>YEAR(Order[[#This Row],[OrderDate]])</f>
        <v>2020</v>
      </c>
      <c r="G377" s="31">
        <f>MONTH(Order[[#This Row],[OrderDate]])</f>
        <v>12</v>
      </c>
      <c r="H377" s="31">
        <f>WEEKDAY(Order[[#This Row],[OrderDate]])</f>
        <v>1</v>
      </c>
      <c r="I377" s="31" t="str">
        <f>TEXT(Order[[#This Row],[WeekNumber]],"dddd")</f>
        <v>Sunday</v>
      </c>
      <c r="J377" s="14">
        <v>20201224</v>
      </c>
      <c r="K377" t="s">
        <v>484</v>
      </c>
      <c r="L377" s="4">
        <v>360</v>
      </c>
      <c r="M377" s="4">
        <v>24</v>
      </c>
      <c r="N377" s="4">
        <v>24</v>
      </c>
      <c r="O377">
        <v>15</v>
      </c>
      <c r="P377" s="8">
        <v>0</v>
      </c>
      <c r="Q377" t="s">
        <v>409</v>
      </c>
      <c r="R377">
        <v>25</v>
      </c>
      <c r="S377" s="4">
        <v>18.144678468561601</v>
      </c>
      <c r="T377" t="s">
        <v>98</v>
      </c>
      <c r="U377" t="s">
        <v>187</v>
      </c>
      <c r="V377" t="s">
        <v>276</v>
      </c>
      <c r="W377" t="s">
        <v>510</v>
      </c>
      <c r="X377" t="s">
        <v>531</v>
      </c>
      <c r="Y377" t="s">
        <v>518</v>
      </c>
    </row>
    <row r="378" spans="1:25" ht="15" customHeight="1" x14ac:dyDescent="0.3">
      <c r="A378">
        <v>10389</v>
      </c>
      <c r="B378" t="s">
        <v>9</v>
      </c>
      <c r="C378">
        <v>62</v>
      </c>
      <c r="D378">
        <v>4</v>
      </c>
      <c r="E378" s="3">
        <v>44185</v>
      </c>
      <c r="F378" s="31">
        <f>YEAR(Order[[#This Row],[OrderDate]])</f>
        <v>2020</v>
      </c>
      <c r="G378" s="31">
        <f>MONTH(Order[[#This Row],[OrderDate]])</f>
        <v>12</v>
      </c>
      <c r="H378" s="31">
        <f>WEEKDAY(Order[[#This Row],[OrderDate]])</f>
        <v>1</v>
      </c>
      <c r="I378" s="31" t="str">
        <f>TEXT(Order[[#This Row],[WeekNumber]],"dddd")</f>
        <v>Sunday</v>
      </c>
      <c r="J378" s="14">
        <v>20201224</v>
      </c>
      <c r="K378" t="s">
        <v>484</v>
      </c>
      <c r="L378" s="4">
        <v>986</v>
      </c>
      <c r="M378" s="4">
        <v>49.3</v>
      </c>
      <c r="N378" s="4">
        <v>49.3</v>
      </c>
      <c r="O378">
        <v>20</v>
      </c>
      <c r="P378" s="8">
        <v>0</v>
      </c>
      <c r="Q378" t="s">
        <v>416</v>
      </c>
      <c r="R378">
        <v>29</v>
      </c>
      <c r="S378" s="4">
        <v>34.868075459270003</v>
      </c>
      <c r="T378" t="s">
        <v>98</v>
      </c>
      <c r="U378" t="s">
        <v>187</v>
      </c>
      <c r="V378" t="s">
        <v>276</v>
      </c>
      <c r="W378" t="s">
        <v>510</v>
      </c>
      <c r="X378" t="s">
        <v>531</v>
      </c>
      <c r="Y378" t="s">
        <v>516</v>
      </c>
    </row>
    <row r="379" spans="1:25" ht="15" customHeight="1" x14ac:dyDescent="0.3">
      <c r="A379">
        <v>10389</v>
      </c>
      <c r="B379" t="s">
        <v>9</v>
      </c>
      <c r="C379">
        <v>70</v>
      </c>
      <c r="D379">
        <v>4</v>
      </c>
      <c r="E379" s="3">
        <v>44185</v>
      </c>
      <c r="F379" s="31">
        <f>YEAR(Order[[#This Row],[OrderDate]])</f>
        <v>2020</v>
      </c>
      <c r="G379" s="31">
        <f>MONTH(Order[[#This Row],[OrderDate]])</f>
        <v>12</v>
      </c>
      <c r="H379" s="31">
        <f>WEEKDAY(Order[[#This Row],[OrderDate]])</f>
        <v>1</v>
      </c>
      <c r="I379" s="31" t="str">
        <f>TEXT(Order[[#This Row],[WeekNumber]],"dddd")</f>
        <v>Sunday</v>
      </c>
      <c r="J379" s="14">
        <v>20201226</v>
      </c>
      <c r="K379" t="s">
        <v>484</v>
      </c>
      <c r="L379" s="4">
        <v>450</v>
      </c>
      <c r="M379" s="4">
        <v>15</v>
      </c>
      <c r="N379" s="4">
        <v>15</v>
      </c>
      <c r="O379">
        <v>30</v>
      </c>
      <c r="P379" s="8">
        <v>0</v>
      </c>
      <c r="Q379" t="s">
        <v>424</v>
      </c>
      <c r="R379">
        <v>7</v>
      </c>
      <c r="S379" s="4">
        <v>4.3219663299234155</v>
      </c>
      <c r="T379" t="s">
        <v>98</v>
      </c>
      <c r="U379" t="s">
        <v>187</v>
      </c>
      <c r="V379" t="s">
        <v>276</v>
      </c>
      <c r="W379" t="s">
        <v>510</v>
      </c>
      <c r="X379" t="s">
        <v>531</v>
      </c>
      <c r="Y379" t="s">
        <v>517</v>
      </c>
    </row>
    <row r="380" spans="1:25" x14ac:dyDescent="0.3">
      <c r="A380">
        <v>10390</v>
      </c>
      <c r="B380" t="s">
        <v>19</v>
      </c>
      <c r="C380">
        <v>31</v>
      </c>
      <c r="D380">
        <v>6</v>
      </c>
      <c r="E380" s="3">
        <v>44188</v>
      </c>
      <c r="F380" s="31">
        <f>YEAR(Order[[#This Row],[OrderDate]])</f>
        <v>2020</v>
      </c>
      <c r="G380" s="31">
        <f>MONTH(Order[[#This Row],[OrderDate]])</f>
        <v>12</v>
      </c>
      <c r="H380" s="31">
        <f>WEEKDAY(Order[[#This Row],[OrderDate]])</f>
        <v>4</v>
      </c>
      <c r="I380" s="31" t="str">
        <f>TEXT(Order[[#This Row],[WeekNumber]],"dddd")</f>
        <v>Wednesday</v>
      </c>
      <c r="J380" s="14">
        <v>20201226</v>
      </c>
      <c r="K380" t="s">
        <v>486</v>
      </c>
      <c r="L380" s="4">
        <v>674.99999888241291</v>
      </c>
      <c r="M380" s="4">
        <v>12.5</v>
      </c>
      <c r="N380" s="4">
        <v>11.249999981373549</v>
      </c>
      <c r="O380">
        <v>60</v>
      </c>
      <c r="P380" s="8">
        <v>0.10000000149011611</v>
      </c>
      <c r="Q380" t="s">
        <v>385</v>
      </c>
      <c r="R380">
        <v>14</v>
      </c>
      <c r="S380" s="4">
        <v>8.9210025428745876</v>
      </c>
      <c r="T380" t="s">
        <v>108</v>
      </c>
      <c r="U380" t="s">
        <v>197</v>
      </c>
      <c r="V380" t="s">
        <v>286</v>
      </c>
      <c r="W380" t="s">
        <v>509</v>
      </c>
      <c r="X380" t="s">
        <v>524</v>
      </c>
      <c r="Y380" t="s">
        <v>511</v>
      </c>
    </row>
    <row r="381" spans="1:25" x14ac:dyDescent="0.3">
      <c r="A381">
        <v>10390</v>
      </c>
      <c r="B381" t="s">
        <v>19</v>
      </c>
      <c r="C381">
        <v>35</v>
      </c>
      <c r="D381">
        <v>6</v>
      </c>
      <c r="E381" s="3">
        <v>44188</v>
      </c>
      <c r="F381" s="31">
        <f>YEAR(Order[[#This Row],[OrderDate]])</f>
        <v>2020</v>
      </c>
      <c r="G381" s="31">
        <f>MONTH(Order[[#This Row],[OrderDate]])</f>
        <v>12</v>
      </c>
      <c r="H381" s="31">
        <f>WEEKDAY(Order[[#This Row],[OrderDate]])</f>
        <v>4</v>
      </c>
      <c r="I381" s="31" t="str">
        <f>TEXT(Order[[#This Row],[WeekNumber]],"dddd")</f>
        <v>Wednesday</v>
      </c>
      <c r="J381" s="14">
        <v>20201226</v>
      </c>
      <c r="K381" t="s">
        <v>486</v>
      </c>
      <c r="L381" s="4">
        <v>647.99999892711639</v>
      </c>
      <c r="M381" s="4">
        <v>18</v>
      </c>
      <c r="N381" s="4">
        <v>16.19999997317791</v>
      </c>
      <c r="O381">
        <v>40</v>
      </c>
      <c r="P381" s="8">
        <v>0.10000000149011611</v>
      </c>
      <c r="Q381" t="s">
        <v>389</v>
      </c>
      <c r="R381">
        <v>16</v>
      </c>
      <c r="S381" s="4">
        <v>11.144616765926688</v>
      </c>
      <c r="T381" t="s">
        <v>108</v>
      </c>
      <c r="U381" t="s">
        <v>197</v>
      </c>
      <c r="V381" t="s">
        <v>286</v>
      </c>
      <c r="W381" t="s">
        <v>509</v>
      </c>
      <c r="X381" t="s">
        <v>524</v>
      </c>
      <c r="Y381" t="s">
        <v>517</v>
      </c>
    </row>
    <row r="382" spans="1:25" x14ac:dyDescent="0.3">
      <c r="A382">
        <v>10390</v>
      </c>
      <c r="B382" t="s">
        <v>19</v>
      </c>
      <c r="C382">
        <v>46</v>
      </c>
      <c r="D382">
        <v>6</v>
      </c>
      <c r="E382" s="3">
        <v>44188</v>
      </c>
      <c r="F382" s="31">
        <f>YEAR(Order[[#This Row],[OrderDate]])</f>
        <v>2020</v>
      </c>
      <c r="G382" s="31">
        <f>MONTH(Order[[#This Row],[OrderDate]])</f>
        <v>12</v>
      </c>
      <c r="H382" s="31">
        <f>WEEKDAY(Order[[#This Row],[OrderDate]])</f>
        <v>4</v>
      </c>
      <c r="I382" s="31" t="str">
        <f>TEXT(Order[[#This Row],[WeekNumber]],"dddd")</f>
        <v>Wednesday</v>
      </c>
      <c r="J382" s="14">
        <v>20201226</v>
      </c>
      <c r="K382" t="s">
        <v>486</v>
      </c>
      <c r="L382" s="4">
        <v>450</v>
      </c>
      <c r="M382" s="4">
        <v>12</v>
      </c>
      <c r="N382" s="4">
        <v>12</v>
      </c>
      <c r="O382">
        <v>45</v>
      </c>
      <c r="P382" s="8">
        <v>0</v>
      </c>
      <c r="Q382" t="s">
        <v>400</v>
      </c>
      <c r="R382">
        <v>21</v>
      </c>
      <c r="S382" s="4">
        <v>5.504627786254181</v>
      </c>
      <c r="T382" t="s">
        <v>108</v>
      </c>
      <c r="U382" t="s">
        <v>197</v>
      </c>
      <c r="V382" t="s">
        <v>286</v>
      </c>
      <c r="W382" t="s">
        <v>509</v>
      </c>
      <c r="X382" t="s">
        <v>524</v>
      </c>
      <c r="Y382" t="s">
        <v>514</v>
      </c>
    </row>
    <row r="383" spans="1:25" x14ac:dyDescent="0.3">
      <c r="A383">
        <v>10390</v>
      </c>
      <c r="B383" t="s">
        <v>19</v>
      </c>
      <c r="C383">
        <v>72</v>
      </c>
      <c r="D383">
        <v>6</v>
      </c>
      <c r="E383" s="3">
        <v>44188</v>
      </c>
      <c r="F383" s="31">
        <f>YEAR(Order[[#This Row],[OrderDate]])</f>
        <v>2020</v>
      </c>
      <c r="G383" s="31">
        <f>MONTH(Order[[#This Row],[OrderDate]])</f>
        <v>12</v>
      </c>
      <c r="H383" s="31">
        <f>WEEKDAY(Order[[#This Row],[OrderDate]])</f>
        <v>4</v>
      </c>
      <c r="I383" s="31" t="str">
        <f>TEXT(Order[[#This Row],[WeekNumber]],"dddd")</f>
        <v>Wednesday</v>
      </c>
      <c r="J383" s="14">
        <v>20201231</v>
      </c>
      <c r="K383" t="s">
        <v>486</v>
      </c>
      <c r="L383" s="4">
        <v>571.67999875545502</v>
      </c>
      <c r="M383" s="4">
        <v>34.799999999999997</v>
      </c>
      <c r="N383" s="4">
        <v>31.319999948143955</v>
      </c>
      <c r="O383">
        <v>24</v>
      </c>
      <c r="P383" s="8">
        <v>0.10000000149011611</v>
      </c>
      <c r="Q383" t="s">
        <v>426</v>
      </c>
      <c r="R383">
        <v>14</v>
      </c>
      <c r="S383" s="4">
        <v>14.902797245173618</v>
      </c>
      <c r="T383" t="s">
        <v>108</v>
      </c>
      <c r="U383" t="s">
        <v>197</v>
      </c>
      <c r="V383" t="s">
        <v>286</v>
      </c>
      <c r="W383" t="s">
        <v>509</v>
      </c>
      <c r="X383" t="s">
        <v>524</v>
      </c>
      <c r="Y383" t="s">
        <v>511</v>
      </c>
    </row>
    <row r="384" spans="1:25" ht="15" customHeight="1" x14ac:dyDescent="0.3">
      <c r="A384">
        <v>10391</v>
      </c>
      <c r="B384" t="s">
        <v>16</v>
      </c>
      <c r="C384">
        <v>13</v>
      </c>
      <c r="D384">
        <v>3</v>
      </c>
      <c r="E384" s="3">
        <v>44188</v>
      </c>
      <c r="F384" s="31">
        <f>YEAR(Order[[#This Row],[OrderDate]])</f>
        <v>2020</v>
      </c>
      <c r="G384" s="31">
        <f>MONTH(Order[[#This Row],[OrderDate]])</f>
        <v>12</v>
      </c>
      <c r="H384" s="31">
        <f>WEEKDAY(Order[[#This Row],[OrderDate]])</f>
        <v>4</v>
      </c>
      <c r="I384" s="31" t="str">
        <f>TEXT(Order[[#This Row],[WeekNumber]],"dddd")</f>
        <v>Wednesday</v>
      </c>
      <c r="J384" s="14">
        <v>20210101</v>
      </c>
      <c r="K384" t="s">
        <v>485</v>
      </c>
      <c r="L384" s="4">
        <v>108</v>
      </c>
      <c r="M384" s="4">
        <v>6</v>
      </c>
      <c r="N384" s="4">
        <v>6</v>
      </c>
      <c r="O384">
        <v>18</v>
      </c>
      <c r="P384" s="8">
        <v>0</v>
      </c>
      <c r="Q384" t="s">
        <v>367</v>
      </c>
      <c r="R384">
        <v>6</v>
      </c>
      <c r="S384" s="4">
        <v>2.1837851755325639</v>
      </c>
      <c r="T384" t="s">
        <v>105</v>
      </c>
      <c r="U384" t="s">
        <v>194</v>
      </c>
      <c r="V384" t="s">
        <v>283</v>
      </c>
      <c r="W384" t="s">
        <v>509</v>
      </c>
      <c r="X384" t="s">
        <v>520</v>
      </c>
      <c r="Y384" t="s">
        <v>514</v>
      </c>
    </row>
    <row r="385" spans="1:25" ht="15" customHeight="1" x14ac:dyDescent="0.3">
      <c r="A385">
        <v>10392</v>
      </c>
      <c r="B385" t="s">
        <v>56</v>
      </c>
      <c r="C385">
        <v>69</v>
      </c>
      <c r="D385">
        <v>2</v>
      </c>
      <c r="E385" s="3">
        <v>44189</v>
      </c>
      <c r="F385" s="31">
        <f>YEAR(Order[[#This Row],[OrderDate]])</f>
        <v>2020</v>
      </c>
      <c r="G385" s="31">
        <f>MONTH(Order[[#This Row],[OrderDate]])</f>
        <v>12</v>
      </c>
      <c r="H385" s="31">
        <f>WEEKDAY(Order[[#This Row],[OrderDate]])</f>
        <v>5</v>
      </c>
      <c r="I385" s="31" t="str">
        <f>TEXT(Order[[#This Row],[WeekNumber]],"dddd")</f>
        <v>Thursday</v>
      </c>
      <c r="J385" s="14">
        <v>20210103</v>
      </c>
      <c r="K385" t="s">
        <v>485</v>
      </c>
      <c r="L385" s="4">
        <v>1800</v>
      </c>
      <c r="M385" s="4">
        <v>36</v>
      </c>
      <c r="N385" s="4">
        <v>36</v>
      </c>
      <c r="O385">
        <v>50</v>
      </c>
      <c r="P385" s="8">
        <v>0</v>
      </c>
      <c r="Q385" t="s">
        <v>423</v>
      </c>
      <c r="R385">
        <v>15</v>
      </c>
      <c r="S385" s="4">
        <v>12.894008605174344</v>
      </c>
      <c r="T385" t="s">
        <v>145</v>
      </c>
      <c r="U385" t="s">
        <v>234</v>
      </c>
      <c r="V385" t="s">
        <v>320</v>
      </c>
      <c r="W385" t="s">
        <v>509</v>
      </c>
      <c r="X385" t="s">
        <v>524</v>
      </c>
      <c r="Y385" t="s">
        <v>511</v>
      </c>
    </row>
    <row r="386" spans="1:25" ht="15" customHeight="1" x14ac:dyDescent="0.3">
      <c r="A386">
        <v>10393</v>
      </c>
      <c r="B386" t="s">
        <v>68</v>
      </c>
      <c r="C386">
        <v>2</v>
      </c>
      <c r="D386">
        <v>1</v>
      </c>
      <c r="E386" s="3">
        <v>44190</v>
      </c>
      <c r="F386" s="31">
        <f>YEAR(Order[[#This Row],[OrderDate]])</f>
        <v>2020</v>
      </c>
      <c r="G386" s="31">
        <f>MONTH(Order[[#This Row],[OrderDate]])</f>
        <v>12</v>
      </c>
      <c r="H386" s="31">
        <f>WEEKDAY(Order[[#This Row],[OrderDate]])</f>
        <v>6</v>
      </c>
      <c r="I386" s="31" t="str">
        <f>TEXT(Order[[#This Row],[WeekNumber]],"dddd")</f>
        <v>Friday</v>
      </c>
      <c r="J386" s="14">
        <v>20210103</v>
      </c>
      <c r="K386" t="s">
        <v>485</v>
      </c>
      <c r="L386" s="4">
        <v>356.25</v>
      </c>
      <c r="M386" s="4">
        <v>19</v>
      </c>
      <c r="N386" s="4">
        <v>14.25</v>
      </c>
      <c r="O386">
        <v>25</v>
      </c>
      <c r="P386" s="8">
        <v>0.25</v>
      </c>
      <c r="Q386" t="s">
        <v>356</v>
      </c>
      <c r="R386">
        <v>1</v>
      </c>
      <c r="S386" s="4">
        <v>9.9064127385757743</v>
      </c>
      <c r="T386" t="s">
        <v>157</v>
      </c>
      <c r="U386" t="s">
        <v>246</v>
      </c>
      <c r="V386" t="s">
        <v>331</v>
      </c>
      <c r="W386" t="s">
        <v>510</v>
      </c>
      <c r="X386" t="s">
        <v>353</v>
      </c>
      <c r="Y386" t="s">
        <v>517</v>
      </c>
    </row>
    <row r="387" spans="1:25" ht="15" customHeight="1" x14ac:dyDescent="0.3">
      <c r="A387">
        <v>10393</v>
      </c>
      <c r="B387" t="s">
        <v>68</v>
      </c>
      <c r="C387">
        <v>14</v>
      </c>
      <c r="D387">
        <v>1</v>
      </c>
      <c r="E387" s="3">
        <v>44190</v>
      </c>
      <c r="F387" s="31">
        <f>YEAR(Order[[#This Row],[OrderDate]])</f>
        <v>2020</v>
      </c>
      <c r="G387" s="31">
        <f>MONTH(Order[[#This Row],[OrderDate]])</f>
        <v>12</v>
      </c>
      <c r="H387" s="31">
        <f>WEEKDAY(Order[[#This Row],[OrderDate]])</f>
        <v>6</v>
      </c>
      <c r="I387" s="31" t="str">
        <f>TEXT(Order[[#This Row],[WeekNumber]],"dddd")</f>
        <v>Friday</v>
      </c>
      <c r="J387" s="14">
        <v>20210103</v>
      </c>
      <c r="K387" t="s">
        <v>485</v>
      </c>
      <c r="L387" s="4">
        <v>732.375</v>
      </c>
      <c r="M387" s="4">
        <v>23.25</v>
      </c>
      <c r="N387" s="4">
        <v>17.4375</v>
      </c>
      <c r="O387">
        <v>42</v>
      </c>
      <c r="P387" s="8">
        <v>0.25</v>
      </c>
      <c r="Q387" t="s">
        <v>368</v>
      </c>
      <c r="R387">
        <v>6</v>
      </c>
      <c r="S387" s="4">
        <v>19.281771520737859</v>
      </c>
      <c r="T387" t="s">
        <v>157</v>
      </c>
      <c r="U387" t="s">
        <v>246</v>
      </c>
      <c r="V387" t="s">
        <v>331</v>
      </c>
      <c r="W387" t="s">
        <v>510</v>
      </c>
      <c r="X387" t="s">
        <v>353</v>
      </c>
      <c r="Y387" t="s">
        <v>513</v>
      </c>
    </row>
    <row r="388" spans="1:25" ht="15" customHeight="1" x14ac:dyDescent="0.3">
      <c r="A388">
        <v>10393</v>
      </c>
      <c r="B388" t="s">
        <v>68</v>
      </c>
      <c r="C388">
        <v>25</v>
      </c>
      <c r="D388">
        <v>1</v>
      </c>
      <c r="E388" s="3">
        <v>44190</v>
      </c>
      <c r="F388" s="31">
        <f>YEAR(Order[[#This Row],[OrderDate]])</f>
        <v>2020</v>
      </c>
      <c r="G388" s="31">
        <f>MONTH(Order[[#This Row],[OrderDate]])</f>
        <v>12</v>
      </c>
      <c r="H388" s="31">
        <f>WEEKDAY(Order[[#This Row],[OrderDate]])</f>
        <v>6</v>
      </c>
      <c r="I388" s="31" t="str">
        <f>TEXT(Order[[#This Row],[WeekNumber]],"dddd")</f>
        <v>Friday</v>
      </c>
      <c r="J388" s="14">
        <v>20210103</v>
      </c>
      <c r="K388" t="s">
        <v>485</v>
      </c>
      <c r="L388" s="4">
        <v>73.5</v>
      </c>
      <c r="M388" s="4">
        <v>14</v>
      </c>
      <c r="N388" s="4">
        <v>10.5</v>
      </c>
      <c r="O388">
        <v>7</v>
      </c>
      <c r="P388" s="8">
        <v>0.25</v>
      </c>
      <c r="Q388" t="s">
        <v>379</v>
      </c>
      <c r="R388">
        <v>11</v>
      </c>
      <c r="S388" s="4">
        <v>5.7552439408246228</v>
      </c>
      <c r="T388" t="s">
        <v>157</v>
      </c>
      <c r="U388" t="s">
        <v>246</v>
      </c>
      <c r="V388" t="s">
        <v>331</v>
      </c>
      <c r="W388" t="s">
        <v>510</v>
      </c>
      <c r="X388" t="s">
        <v>353</v>
      </c>
      <c r="Y388" t="s">
        <v>516</v>
      </c>
    </row>
    <row r="389" spans="1:25" ht="15" customHeight="1" x14ac:dyDescent="0.3">
      <c r="A389">
        <v>10393</v>
      </c>
      <c r="B389" t="s">
        <v>68</v>
      </c>
      <c r="C389">
        <v>26</v>
      </c>
      <c r="D389">
        <v>1</v>
      </c>
      <c r="E389" s="3">
        <v>44190</v>
      </c>
      <c r="F389" s="31">
        <f>YEAR(Order[[#This Row],[OrderDate]])</f>
        <v>2020</v>
      </c>
      <c r="G389" s="31">
        <f>MONTH(Order[[#This Row],[OrderDate]])</f>
        <v>12</v>
      </c>
      <c r="H389" s="31">
        <f>WEEKDAY(Order[[#This Row],[OrderDate]])</f>
        <v>6</v>
      </c>
      <c r="I389" s="31" t="str">
        <f>TEXT(Order[[#This Row],[WeekNumber]],"dddd")</f>
        <v>Friday</v>
      </c>
      <c r="J389" s="14">
        <v>20210103</v>
      </c>
      <c r="K389" t="s">
        <v>485</v>
      </c>
      <c r="L389" s="4">
        <v>1639.575</v>
      </c>
      <c r="M389" s="4">
        <v>31.23</v>
      </c>
      <c r="N389" s="4">
        <v>23.422499999999999</v>
      </c>
      <c r="O389">
        <v>70</v>
      </c>
      <c r="P389" s="8">
        <v>0.25</v>
      </c>
      <c r="Q389" t="s">
        <v>380</v>
      </c>
      <c r="R389">
        <v>11</v>
      </c>
      <c r="S389" s="4">
        <v>12.929370209027901</v>
      </c>
      <c r="T389" t="s">
        <v>157</v>
      </c>
      <c r="U389" t="s">
        <v>246</v>
      </c>
      <c r="V389" t="s">
        <v>331</v>
      </c>
      <c r="W389" t="s">
        <v>510</v>
      </c>
      <c r="X389" t="s">
        <v>353</v>
      </c>
      <c r="Y389" t="s">
        <v>516</v>
      </c>
    </row>
    <row r="390" spans="1:25" ht="15" customHeight="1" x14ac:dyDescent="0.3">
      <c r="A390">
        <v>10393</v>
      </c>
      <c r="B390" t="s">
        <v>68</v>
      </c>
      <c r="C390">
        <v>31</v>
      </c>
      <c r="D390">
        <v>1</v>
      </c>
      <c r="E390" s="3">
        <v>44190</v>
      </c>
      <c r="F390" s="31">
        <f>YEAR(Order[[#This Row],[OrderDate]])</f>
        <v>2020</v>
      </c>
      <c r="G390" s="31">
        <f>MONTH(Order[[#This Row],[OrderDate]])</f>
        <v>12</v>
      </c>
      <c r="H390" s="31">
        <f>WEEKDAY(Order[[#This Row],[OrderDate]])</f>
        <v>6</v>
      </c>
      <c r="I390" s="31" t="str">
        <f>TEXT(Order[[#This Row],[WeekNumber]],"dddd")</f>
        <v>Friday</v>
      </c>
      <c r="J390" s="14">
        <v>20210103</v>
      </c>
      <c r="K390" t="s">
        <v>485</v>
      </c>
      <c r="L390" s="4">
        <v>400</v>
      </c>
      <c r="M390" s="4">
        <v>12.5</v>
      </c>
      <c r="N390" s="4">
        <v>12.5</v>
      </c>
      <c r="O390">
        <v>32</v>
      </c>
      <c r="P390" s="8">
        <v>0</v>
      </c>
      <c r="Q390" t="s">
        <v>385</v>
      </c>
      <c r="R390">
        <v>14</v>
      </c>
      <c r="S390" s="4">
        <v>8.9210025428745876</v>
      </c>
      <c r="T390" t="s">
        <v>157</v>
      </c>
      <c r="U390" t="s">
        <v>246</v>
      </c>
      <c r="V390" t="s">
        <v>331</v>
      </c>
      <c r="W390" t="s">
        <v>510</v>
      </c>
      <c r="X390" t="s">
        <v>353</v>
      </c>
      <c r="Y390" t="s">
        <v>511</v>
      </c>
    </row>
    <row r="391" spans="1:25" ht="15" customHeight="1" x14ac:dyDescent="0.3">
      <c r="A391">
        <v>10394</v>
      </c>
      <c r="B391" t="s">
        <v>34</v>
      </c>
      <c r="C391">
        <v>13</v>
      </c>
      <c r="D391">
        <v>1</v>
      </c>
      <c r="E391" s="3">
        <v>44190</v>
      </c>
      <c r="F391" s="31">
        <f>YEAR(Order[[#This Row],[OrderDate]])</f>
        <v>2020</v>
      </c>
      <c r="G391" s="31">
        <f>MONTH(Order[[#This Row],[OrderDate]])</f>
        <v>12</v>
      </c>
      <c r="H391" s="31">
        <f>WEEKDAY(Order[[#This Row],[OrderDate]])</f>
        <v>6</v>
      </c>
      <c r="I391" s="31" t="str">
        <f>TEXT(Order[[#This Row],[WeekNumber]],"dddd")</f>
        <v>Friday</v>
      </c>
      <c r="J391" s="14">
        <v>20210103</v>
      </c>
      <c r="K391" t="s">
        <v>485</v>
      </c>
      <c r="L391" s="4">
        <v>60</v>
      </c>
      <c r="M391" s="4">
        <v>6</v>
      </c>
      <c r="N391" s="4">
        <v>6</v>
      </c>
      <c r="O391">
        <v>10</v>
      </c>
      <c r="P391" s="8">
        <v>0</v>
      </c>
      <c r="Q391" t="s">
        <v>367</v>
      </c>
      <c r="R391">
        <v>6</v>
      </c>
      <c r="S391" s="4">
        <v>2.1837851755325639</v>
      </c>
      <c r="T391" t="s">
        <v>123</v>
      </c>
      <c r="U391" t="s">
        <v>212</v>
      </c>
      <c r="V391" t="s">
        <v>300</v>
      </c>
      <c r="W391" t="s">
        <v>510</v>
      </c>
      <c r="X391" t="s">
        <v>353</v>
      </c>
      <c r="Y391" t="s">
        <v>514</v>
      </c>
    </row>
    <row r="392" spans="1:25" ht="15" customHeight="1" x14ac:dyDescent="0.3">
      <c r="A392">
        <v>10394</v>
      </c>
      <c r="B392" t="s">
        <v>34</v>
      </c>
      <c r="C392">
        <v>62</v>
      </c>
      <c r="D392">
        <v>1</v>
      </c>
      <c r="E392" s="3">
        <v>44190</v>
      </c>
      <c r="F392" s="31">
        <f>YEAR(Order[[#This Row],[OrderDate]])</f>
        <v>2020</v>
      </c>
      <c r="G392" s="31">
        <f>MONTH(Order[[#This Row],[OrderDate]])</f>
        <v>12</v>
      </c>
      <c r="H392" s="31">
        <f>WEEKDAY(Order[[#This Row],[OrderDate]])</f>
        <v>6</v>
      </c>
      <c r="I392" s="31" t="str">
        <f>TEXT(Order[[#This Row],[WeekNumber]],"dddd")</f>
        <v>Friday</v>
      </c>
      <c r="J392" s="14">
        <v>20210103</v>
      </c>
      <c r="K392" t="s">
        <v>485</v>
      </c>
      <c r="L392" s="4">
        <v>493</v>
      </c>
      <c r="M392" s="4">
        <v>49.3</v>
      </c>
      <c r="N392" s="4">
        <v>49.3</v>
      </c>
      <c r="O392">
        <v>10</v>
      </c>
      <c r="P392" s="8">
        <v>0</v>
      </c>
      <c r="Q392" t="s">
        <v>416</v>
      </c>
      <c r="R392">
        <v>29</v>
      </c>
      <c r="S392" s="4">
        <v>34.868075459270003</v>
      </c>
      <c r="T392" t="s">
        <v>123</v>
      </c>
      <c r="U392" t="s">
        <v>212</v>
      </c>
      <c r="V392" t="s">
        <v>300</v>
      </c>
      <c r="W392" t="s">
        <v>510</v>
      </c>
      <c r="X392" t="s">
        <v>353</v>
      </c>
      <c r="Y392" t="s">
        <v>516</v>
      </c>
    </row>
    <row r="393" spans="1:25" x14ac:dyDescent="0.3">
      <c r="A393">
        <v>10395</v>
      </c>
      <c r="B393" t="s">
        <v>33</v>
      </c>
      <c r="C393">
        <v>46</v>
      </c>
      <c r="D393">
        <v>6</v>
      </c>
      <c r="E393" s="3">
        <v>44191</v>
      </c>
      <c r="F393" s="31">
        <f>YEAR(Order[[#This Row],[OrderDate]])</f>
        <v>2020</v>
      </c>
      <c r="G393" s="31">
        <f>MONTH(Order[[#This Row],[OrderDate]])</f>
        <v>12</v>
      </c>
      <c r="H393" s="31">
        <f>WEEKDAY(Order[[#This Row],[OrderDate]])</f>
        <v>7</v>
      </c>
      <c r="I393" s="31" t="str">
        <f>TEXT(Order[[#This Row],[WeekNumber]],"dddd")</f>
        <v>Saturday</v>
      </c>
      <c r="J393" s="14">
        <v>20210103</v>
      </c>
      <c r="K393" t="s">
        <v>486</v>
      </c>
      <c r="L393" s="4">
        <v>302.39999949932098</v>
      </c>
      <c r="M393" s="4">
        <v>12</v>
      </c>
      <c r="N393" s="4">
        <v>10.799999982118607</v>
      </c>
      <c r="O393">
        <v>28</v>
      </c>
      <c r="P393" s="8">
        <v>0.10000000149011611</v>
      </c>
      <c r="Q393" t="s">
        <v>400</v>
      </c>
      <c r="R393">
        <v>21</v>
      </c>
      <c r="S393" s="4">
        <v>5.504627786254181</v>
      </c>
      <c r="T393" t="s">
        <v>122</v>
      </c>
      <c r="U393" t="s">
        <v>211</v>
      </c>
      <c r="V393" t="s">
        <v>299</v>
      </c>
      <c r="W393" t="s">
        <v>510</v>
      </c>
      <c r="X393" t="s">
        <v>354</v>
      </c>
      <c r="Y393" t="s">
        <v>514</v>
      </c>
    </row>
    <row r="394" spans="1:25" x14ac:dyDescent="0.3">
      <c r="A394">
        <v>10395</v>
      </c>
      <c r="B394" t="s">
        <v>33</v>
      </c>
      <c r="C394">
        <v>53</v>
      </c>
      <c r="D394">
        <v>6</v>
      </c>
      <c r="E394" s="3">
        <v>44191</v>
      </c>
      <c r="F394" s="31">
        <f>YEAR(Order[[#This Row],[OrderDate]])</f>
        <v>2020</v>
      </c>
      <c r="G394" s="31">
        <f>MONTH(Order[[#This Row],[OrderDate]])</f>
        <v>12</v>
      </c>
      <c r="H394" s="31">
        <f>WEEKDAY(Order[[#This Row],[OrderDate]])</f>
        <v>7</v>
      </c>
      <c r="I394" s="31" t="str">
        <f>TEXT(Order[[#This Row],[WeekNumber]],"dddd")</f>
        <v>Saturday</v>
      </c>
      <c r="J394" s="14">
        <v>20210103</v>
      </c>
      <c r="K394" t="s">
        <v>486</v>
      </c>
      <c r="L394" s="4">
        <v>2066.3999965786929</v>
      </c>
      <c r="M394" s="4">
        <v>32.799999999999997</v>
      </c>
      <c r="N394" s="4">
        <v>29.519999951124188</v>
      </c>
      <c r="O394">
        <v>70</v>
      </c>
      <c r="P394" s="8">
        <v>0.10000000149011611</v>
      </c>
      <c r="Q394" t="s">
        <v>407</v>
      </c>
      <c r="R394">
        <v>24</v>
      </c>
      <c r="S394" s="4">
        <v>11.283141843590998</v>
      </c>
      <c r="T394" t="s">
        <v>122</v>
      </c>
      <c r="U394" t="s">
        <v>211</v>
      </c>
      <c r="V394" t="s">
        <v>299</v>
      </c>
      <c r="W394" t="s">
        <v>510</v>
      </c>
      <c r="X394" t="s">
        <v>354</v>
      </c>
      <c r="Y394" t="s">
        <v>518</v>
      </c>
    </row>
    <row r="395" spans="1:25" x14ac:dyDescent="0.3">
      <c r="A395">
        <v>10395</v>
      </c>
      <c r="B395" t="s">
        <v>33</v>
      </c>
      <c r="C395">
        <v>69</v>
      </c>
      <c r="D395">
        <v>6</v>
      </c>
      <c r="E395" s="3">
        <v>44191</v>
      </c>
      <c r="F395" s="31">
        <f>YEAR(Order[[#This Row],[OrderDate]])</f>
        <v>2020</v>
      </c>
      <c r="G395" s="31">
        <f>MONTH(Order[[#This Row],[OrderDate]])</f>
        <v>12</v>
      </c>
      <c r="H395" s="31">
        <f>WEEKDAY(Order[[#This Row],[OrderDate]])</f>
        <v>7</v>
      </c>
      <c r="I395" s="31" t="str">
        <f>TEXT(Order[[#This Row],[WeekNumber]],"dddd")</f>
        <v>Saturday</v>
      </c>
      <c r="J395" s="14">
        <v>20210106</v>
      </c>
      <c r="K395" t="s">
        <v>486</v>
      </c>
      <c r="L395" s="4">
        <v>288</v>
      </c>
      <c r="M395" s="4">
        <v>36</v>
      </c>
      <c r="N395" s="4">
        <v>36</v>
      </c>
      <c r="O395">
        <v>8</v>
      </c>
      <c r="P395" s="8">
        <v>0</v>
      </c>
      <c r="Q395" t="s">
        <v>423</v>
      </c>
      <c r="R395">
        <v>15</v>
      </c>
      <c r="S395" s="4">
        <v>12.894008605174344</v>
      </c>
      <c r="T395" t="s">
        <v>122</v>
      </c>
      <c r="U395" t="s">
        <v>211</v>
      </c>
      <c r="V395" t="s">
        <v>299</v>
      </c>
      <c r="W395" t="s">
        <v>510</v>
      </c>
      <c r="X395" t="s">
        <v>354</v>
      </c>
      <c r="Y395" t="s">
        <v>511</v>
      </c>
    </row>
    <row r="396" spans="1:25" ht="15" customHeight="1" x14ac:dyDescent="0.3">
      <c r="A396">
        <v>10396</v>
      </c>
      <c r="B396" t="s">
        <v>23</v>
      </c>
      <c r="C396">
        <v>23</v>
      </c>
      <c r="D396">
        <v>1</v>
      </c>
      <c r="E396" s="3">
        <v>44192</v>
      </c>
      <c r="F396" s="31">
        <f>YEAR(Order[[#This Row],[OrderDate]])</f>
        <v>2020</v>
      </c>
      <c r="G396" s="31">
        <f>MONTH(Order[[#This Row],[OrderDate]])</f>
        <v>12</v>
      </c>
      <c r="H396" s="31">
        <f>WEEKDAY(Order[[#This Row],[OrderDate]])</f>
        <v>1</v>
      </c>
      <c r="I396" s="31" t="str">
        <f>TEXT(Order[[#This Row],[WeekNumber]],"dddd")</f>
        <v>Sunday</v>
      </c>
      <c r="J396" s="14">
        <v>20210106</v>
      </c>
      <c r="K396" t="s">
        <v>485</v>
      </c>
      <c r="L396" s="4">
        <v>360</v>
      </c>
      <c r="M396" s="4">
        <v>9</v>
      </c>
      <c r="N396" s="4">
        <v>9</v>
      </c>
      <c r="O396">
        <v>40</v>
      </c>
      <c r="P396" s="8">
        <v>0</v>
      </c>
      <c r="Q396" t="s">
        <v>377</v>
      </c>
      <c r="R396">
        <v>9</v>
      </c>
      <c r="S396" s="4">
        <v>5.2140991742329925</v>
      </c>
      <c r="T396" t="s">
        <v>112</v>
      </c>
      <c r="U396" t="s">
        <v>201</v>
      </c>
      <c r="V396" t="s">
        <v>290</v>
      </c>
      <c r="W396" t="s">
        <v>509</v>
      </c>
      <c r="X396" t="s">
        <v>520</v>
      </c>
      <c r="Y396" t="s">
        <v>512</v>
      </c>
    </row>
    <row r="397" spans="1:25" ht="15" customHeight="1" x14ac:dyDescent="0.3">
      <c r="A397">
        <v>10396</v>
      </c>
      <c r="B397" t="s">
        <v>23</v>
      </c>
      <c r="C397">
        <v>71</v>
      </c>
      <c r="D397">
        <v>1</v>
      </c>
      <c r="E397" s="3">
        <v>44192</v>
      </c>
      <c r="F397" s="31">
        <f>YEAR(Order[[#This Row],[OrderDate]])</f>
        <v>2020</v>
      </c>
      <c r="G397" s="31">
        <f>MONTH(Order[[#This Row],[OrderDate]])</f>
        <v>12</v>
      </c>
      <c r="H397" s="31">
        <f>WEEKDAY(Order[[#This Row],[OrderDate]])</f>
        <v>1</v>
      </c>
      <c r="I397" s="31" t="str">
        <f>TEXT(Order[[#This Row],[WeekNumber]],"dddd")</f>
        <v>Sunday</v>
      </c>
      <c r="J397" s="14">
        <v>20210106</v>
      </c>
      <c r="K397" t="s">
        <v>485</v>
      </c>
      <c r="L397" s="4">
        <v>1290</v>
      </c>
      <c r="M397" s="4">
        <v>21.5</v>
      </c>
      <c r="N397" s="4">
        <v>21.5</v>
      </c>
      <c r="O397">
        <v>60</v>
      </c>
      <c r="P397" s="8">
        <v>0</v>
      </c>
      <c r="Q397" t="s">
        <v>425</v>
      </c>
      <c r="R397">
        <v>15</v>
      </c>
      <c r="S397" s="4">
        <v>15.813450604529082</v>
      </c>
      <c r="T397" t="s">
        <v>112</v>
      </c>
      <c r="U397" t="s">
        <v>201</v>
      </c>
      <c r="V397" t="s">
        <v>290</v>
      </c>
      <c r="W397" t="s">
        <v>509</v>
      </c>
      <c r="X397" t="s">
        <v>520</v>
      </c>
      <c r="Y397" t="s">
        <v>511</v>
      </c>
    </row>
    <row r="398" spans="1:25" ht="15" customHeight="1" x14ac:dyDescent="0.3">
      <c r="A398">
        <v>10396</v>
      </c>
      <c r="B398" t="s">
        <v>23</v>
      </c>
      <c r="C398">
        <v>72</v>
      </c>
      <c r="D398">
        <v>1</v>
      </c>
      <c r="E398" s="3">
        <v>44192</v>
      </c>
      <c r="F398" s="31">
        <f>YEAR(Order[[#This Row],[OrderDate]])</f>
        <v>2020</v>
      </c>
      <c r="G398" s="31">
        <f>MONTH(Order[[#This Row],[OrderDate]])</f>
        <v>12</v>
      </c>
      <c r="H398" s="31">
        <f>WEEKDAY(Order[[#This Row],[OrderDate]])</f>
        <v>1</v>
      </c>
      <c r="I398" s="31" t="str">
        <f>TEXT(Order[[#This Row],[WeekNumber]],"dddd")</f>
        <v>Sunday</v>
      </c>
      <c r="J398" s="14">
        <v>20210102</v>
      </c>
      <c r="K398" t="s">
        <v>485</v>
      </c>
      <c r="L398" s="4">
        <v>730.8</v>
      </c>
      <c r="M398" s="4">
        <v>34.799999999999997</v>
      </c>
      <c r="N398" s="4">
        <v>34.799999999999997</v>
      </c>
      <c r="O398">
        <v>21</v>
      </c>
      <c r="P398" s="8">
        <v>0</v>
      </c>
      <c r="Q398" t="s">
        <v>426</v>
      </c>
      <c r="R398">
        <v>14</v>
      </c>
      <c r="S398" s="4">
        <v>14.902797245173618</v>
      </c>
      <c r="T398" t="s">
        <v>112</v>
      </c>
      <c r="U398" t="s">
        <v>201</v>
      </c>
      <c r="V398" t="s">
        <v>290</v>
      </c>
      <c r="W398" t="s">
        <v>509</v>
      </c>
      <c r="X398" t="s">
        <v>520</v>
      </c>
      <c r="Y398" t="s">
        <v>511</v>
      </c>
    </row>
    <row r="399" spans="1:25" ht="15" customHeight="1" x14ac:dyDescent="0.3">
      <c r="A399">
        <v>10397</v>
      </c>
      <c r="B399" t="s">
        <v>57</v>
      </c>
      <c r="C399">
        <v>21</v>
      </c>
      <c r="D399">
        <v>5</v>
      </c>
      <c r="E399" s="3">
        <v>44192</v>
      </c>
      <c r="F399" s="31">
        <f>YEAR(Order[[#This Row],[OrderDate]])</f>
        <v>2020</v>
      </c>
      <c r="G399" s="31">
        <f>MONTH(Order[[#This Row],[OrderDate]])</f>
        <v>12</v>
      </c>
      <c r="H399" s="31">
        <f>WEEKDAY(Order[[#This Row],[OrderDate]])</f>
        <v>1</v>
      </c>
      <c r="I399" s="31" t="str">
        <f>TEXT(Order[[#This Row],[WeekNumber]],"dddd")</f>
        <v>Sunday</v>
      </c>
      <c r="J399" s="14">
        <v>20210102</v>
      </c>
      <c r="K399" t="s">
        <v>486</v>
      </c>
      <c r="L399" s="4">
        <v>84.999999403953552</v>
      </c>
      <c r="M399" s="4">
        <v>10</v>
      </c>
      <c r="N399" s="4">
        <v>8.4999999403953552</v>
      </c>
      <c r="O399">
        <v>10</v>
      </c>
      <c r="P399" s="8">
        <v>0.15000000596046451</v>
      </c>
      <c r="Q399" t="s">
        <v>375</v>
      </c>
      <c r="R399">
        <v>8</v>
      </c>
      <c r="S399" s="4">
        <v>8.5451596278118238</v>
      </c>
      <c r="T399" t="s">
        <v>146</v>
      </c>
      <c r="U399" t="s">
        <v>235</v>
      </c>
      <c r="V399" t="s">
        <v>321</v>
      </c>
      <c r="W399" t="s">
        <v>509</v>
      </c>
      <c r="X399" t="s">
        <v>352</v>
      </c>
      <c r="Y399" t="s">
        <v>516</v>
      </c>
    </row>
    <row r="400" spans="1:25" ht="15" customHeight="1" x14ac:dyDescent="0.3">
      <c r="A400">
        <v>10397</v>
      </c>
      <c r="B400" t="s">
        <v>57</v>
      </c>
      <c r="C400">
        <v>51</v>
      </c>
      <c r="D400">
        <v>5</v>
      </c>
      <c r="E400" s="3">
        <v>44192</v>
      </c>
      <c r="F400" s="31">
        <f>YEAR(Order[[#This Row],[OrderDate]])</f>
        <v>2020</v>
      </c>
      <c r="G400" s="31">
        <f>MONTH(Order[[#This Row],[OrderDate]])</f>
        <v>12</v>
      </c>
      <c r="H400" s="31">
        <f>WEEKDAY(Order[[#This Row],[OrderDate]])</f>
        <v>1</v>
      </c>
      <c r="I400" s="31" t="str">
        <f>TEXT(Order[[#This Row],[WeekNumber]],"dddd")</f>
        <v>Sunday</v>
      </c>
      <c r="J400" s="14">
        <v>20210109</v>
      </c>
      <c r="K400" t="s">
        <v>486</v>
      </c>
      <c r="L400" s="4">
        <v>810.89999431371689</v>
      </c>
      <c r="M400" s="4">
        <v>53</v>
      </c>
      <c r="N400" s="4">
        <v>45.049999684095383</v>
      </c>
      <c r="O400">
        <v>18</v>
      </c>
      <c r="P400" s="8">
        <v>0.15000000596046451</v>
      </c>
      <c r="Q400" t="s">
        <v>405</v>
      </c>
      <c r="R400">
        <v>24</v>
      </c>
      <c r="S400" s="4">
        <v>18.835525116961144</v>
      </c>
      <c r="T400" t="s">
        <v>146</v>
      </c>
      <c r="U400" t="s">
        <v>235</v>
      </c>
      <c r="V400" t="s">
        <v>321</v>
      </c>
      <c r="W400" t="s">
        <v>509</v>
      </c>
      <c r="X400" t="s">
        <v>352</v>
      </c>
      <c r="Y400" t="s">
        <v>513</v>
      </c>
    </row>
    <row r="401" spans="1:25" ht="15" customHeight="1" x14ac:dyDescent="0.3">
      <c r="A401">
        <v>10398</v>
      </c>
      <c r="B401" t="s">
        <v>68</v>
      </c>
      <c r="C401">
        <v>35</v>
      </c>
      <c r="D401">
        <v>2</v>
      </c>
      <c r="E401" s="3">
        <v>44195</v>
      </c>
      <c r="F401" s="31">
        <f>YEAR(Order[[#This Row],[OrderDate]])</f>
        <v>2020</v>
      </c>
      <c r="G401" s="31">
        <f>MONTH(Order[[#This Row],[OrderDate]])</f>
        <v>12</v>
      </c>
      <c r="H401" s="31">
        <f>WEEKDAY(Order[[#This Row],[OrderDate]])</f>
        <v>4</v>
      </c>
      <c r="I401" s="31" t="str">
        <f>TEXT(Order[[#This Row],[WeekNumber]],"dddd")</f>
        <v>Wednesday</v>
      </c>
      <c r="J401" s="14">
        <v>20210109</v>
      </c>
      <c r="K401" t="s">
        <v>485</v>
      </c>
      <c r="L401" s="4">
        <v>540</v>
      </c>
      <c r="M401" s="4">
        <v>18</v>
      </c>
      <c r="N401" s="4">
        <v>18</v>
      </c>
      <c r="O401">
        <v>30</v>
      </c>
      <c r="P401" s="8">
        <v>0</v>
      </c>
      <c r="Q401" t="s">
        <v>389</v>
      </c>
      <c r="R401">
        <v>16</v>
      </c>
      <c r="S401" s="4">
        <v>11.144616765926688</v>
      </c>
      <c r="T401" t="s">
        <v>157</v>
      </c>
      <c r="U401" t="s">
        <v>246</v>
      </c>
      <c r="V401" t="s">
        <v>331</v>
      </c>
      <c r="W401" t="s">
        <v>510</v>
      </c>
      <c r="X401" t="s">
        <v>353</v>
      </c>
      <c r="Y401" t="s">
        <v>517</v>
      </c>
    </row>
    <row r="402" spans="1:25" ht="15" customHeight="1" x14ac:dyDescent="0.3">
      <c r="A402">
        <v>10398</v>
      </c>
      <c r="B402" t="s">
        <v>68</v>
      </c>
      <c r="C402">
        <v>55</v>
      </c>
      <c r="D402">
        <v>2</v>
      </c>
      <c r="E402" s="3">
        <v>44195</v>
      </c>
      <c r="F402" s="31">
        <f>YEAR(Order[[#This Row],[OrderDate]])</f>
        <v>2020</v>
      </c>
      <c r="G402" s="31">
        <f>MONTH(Order[[#This Row],[OrderDate]])</f>
        <v>12</v>
      </c>
      <c r="H402" s="31">
        <f>WEEKDAY(Order[[#This Row],[OrderDate]])</f>
        <v>4</v>
      </c>
      <c r="I402" s="31" t="str">
        <f>TEXT(Order[[#This Row],[WeekNumber]],"dddd")</f>
        <v>Wednesday</v>
      </c>
      <c r="J402" s="14">
        <v>20210108</v>
      </c>
      <c r="K402" t="s">
        <v>485</v>
      </c>
      <c r="L402" s="4">
        <v>2591.9999957084656</v>
      </c>
      <c r="M402" s="4">
        <v>24</v>
      </c>
      <c r="N402" s="4">
        <v>21.599999964237213</v>
      </c>
      <c r="O402">
        <v>120</v>
      </c>
      <c r="P402" s="8">
        <v>0.10000000149011611</v>
      </c>
      <c r="Q402" t="s">
        <v>409</v>
      </c>
      <c r="R402">
        <v>25</v>
      </c>
      <c r="S402" s="4">
        <v>18.144678468561601</v>
      </c>
      <c r="T402" t="s">
        <v>157</v>
      </c>
      <c r="U402" t="s">
        <v>246</v>
      </c>
      <c r="V402" t="s">
        <v>331</v>
      </c>
      <c r="W402" t="s">
        <v>510</v>
      </c>
      <c r="X402" t="s">
        <v>353</v>
      </c>
      <c r="Y402" t="s">
        <v>518</v>
      </c>
    </row>
    <row r="403" spans="1:25" ht="15" customHeight="1" x14ac:dyDescent="0.3">
      <c r="A403">
        <v>10399</v>
      </c>
      <c r="B403" t="s">
        <v>80</v>
      </c>
      <c r="C403">
        <v>68</v>
      </c>
      <c r="D403">
        <v>8</v>
      </c>
      <c r="E403" s="3">
        <v>44196</v>
      </c>
      <c r="F403" s="31">
        <f>YEAR(Order[[#This Row],[OrderDate]])</f>
        <v>2020</v>
      </c>
      <c r="G403" s="31">
        <f>MONTH(Order[[#This Row],[OrderDate]])</f>
        <v>12</v>
      </c>
      <c r="H403" s="31">
        <f>WEEKDAY(Order[[#This Row],[OrderDate]])</f>
        <v>5</v>
      </c>
      <c r="I403" s="31" t="str">
        <f>TEXT(Order[[#This Row],[WeekNumber]],"dddd")</f>
        <v>Thursday</v>
      </c>
      <c r="J403" s="14">
        <v>20210108</v>
      </c>
      <c r="K403" t="s">
        <v>485</v>
      </c>
      <c r="L403" s="4">
        <v>750</v>
      </c>
      <c r="M403" s="4">
        <v>12.5</v>
      </c>
      <c r="N403" s="4">
        <v>12.5</v>
      </c>
      <c r="O403">
        <v>60</v>
      </c>
      <c r="P403" s="8">
        <v>0</v>
      </c>
      <c r="Q403" t="s">
        <v>422</v>
      </c>
      <c r="R403">
        <v>8</v>
      </c>
      <c r="S403" s="4">
        <v>9.881917469522989</v>
      </c>
      <c r="T403" t="s">
        <v>169</v>
      </c>
      <c r="U403" t="s">
        <v>258</v>
      </c>
      <c r="V403" t="s">
        <v>342</v>
      </c>
      <c r="W403" t="s">
        <v>509</v>
      </c>
      <c r="X403" t="s">
        <v>532</v>
      </c>
      <c r="Y403" t="s">
        <v>516</v>
      </c>
    </row>
    <row r="404" spans="1:25" ht="15" customHeight="1" x14ac:dyDescent="0.3">
      <c r="A404">
        <v>10399</v>
      </c>
      <c r="B404" t="s">
        <v>80</v>
      </c>
      <c r="C404">
        <v>71</v>
      </c>
      <c r="D404">
        <v>8</v>
      </c>
      <c r="E404" s="3">
        <v>44196</v>
      </c>
      <c r="F404" s="31">
        <f>YEAR(Order[[#This Row],[OrderDate]])</f>
        <v>2020</v>
      </c>
      <c r="G404" s="31">
        <f>MONTH(Order[[#This Row],[OrderDate]])</f>
        <v>12</v>
      </c>
      <c r="H404" s="31">
        <f>WEEKDAY(Order[[#This Row],[OrderDate]])</f>
        <v>5</v>
      </c>
      <c r="I404" s="31" t="str">
        <f>TEXT(Order[[#This Row],[WeekNumber]],"dddd")</f>
        <v>Thursday</v>
      </c>
      <c r="J404" s="14">
        <v>20210108</v>
      </c>
      <c r="K404" t="s">
        <v>485</v>
      </c>
      <c r="L404" s="4">
        <v>645</v>
      </c>
      <c r="M404" s="4">
        <v>21.5</v>
      </c>
      <c r="N404" s="4">
        <v>21.5</v>
      </c>
      <c r="O404">
        <v>30</v>
      </c>
      <c r="P404" s="8">
        <v>0</v>
      </c>
      <c r="Q404" t="s">
        <v>425</v>
      </c>
      <c r="R404">
        <v>15</v>
      </c>
      <c r="S404" s="4">
        <v>15.813450604529082</v>
      </c>
      <c r="T404" t="s">
        <v>169</v>
      </c>
      <c r="U404" t="s">
        <v>258</v>
      </c>
      <c r="V404" t="s">
        <v>342</v>
      </c>
      <c r="W404" t="s">
        <v>509</v>
      </c>
      <c r="X404" t="s">
        <v>532</v>
      </c>
      <c r="Y404" t="s">
        <v>511</v>
      </c>
    </row>
    <row r="405" spans="1:25" ht="15" customHeight="1" x14ac:dyDescent="0.3">
      <c r="A405">
        <v>10399</v>
      </c>
      <c r="B405" t="s">
        <v>80</v>
      </c>
      <c r="C405">
        <v>76</v>
      </c>
      <c r="D405">
        <v>8</v>
      </c>
      <c r="E405" s="3">
        <v>44196</v>
      </c>
      <c r="F405" s="31">
        <f>YEAR(Order[[#This Row],[OrderDate]])</f>
        <v>2020</v>
      </c>
      <c r="G405" s="31">
        <f>MONTH(Order[[#This Row],[OrderDate]])</f>
        <v>12</v>
      </c>
      <c r="H405" s="31">
        <f>WEEKDAY(Order[[#This Row],[OrderDate]])</f>
        <v>5</v>
      </c>
      <c r="I405" s="31" t="str">
        <f>TEXT(Order[[#This Row],[WeekNumber]],"dddd")</f>
        <v>Thursday</v>
      </c>
      <c r="J405" s="14">
        <v>20210108</v>
      </c>
      <c r="K405" t="s">
        <v>485</v>
      </c>
      <c r="L405" s="4">
        <v>630</v>
      </c>
      <c r="M405" s="4">
        <v>18</v>
      </c>
      <c r="N405" s="4">
        <v>18</v>
      </c>
      <c r="O405">
        <v>35</v>
      </c>
      <c r="P405" s="8">
        <v>0</v>
      </c>
      <c r="Q405" t="s">
        <v>430</v>
      </c>
      <c r="R405">
        <v>23</v>
      </c>
      <c r="S405" s="4">
        <v>11.35067307451974</v>
      </c>
      <c r="T405" t="s">
        <v>169</v>
      </c>
      <c r="U405" t="s">
        <v>258</v>
      </c>
      <c r="V405" t="s">
        <v>342</v>
      </c>
      <c r="W405" t="s">
        <v>509</v>
      </c>
      <c r="X405" t="s">
        <v>532</v>
      </c>
      <c r="Y405" t="s">
        <v>517</v>
      </c>
    </row>
    <row r="406" spans="1:25" ht="15" customHeight="1" x14ac:dyDescent="0.3">
      <c r="A406">
        <v>10399</v>
      </c>
      <c r="B406" t="s">
        <v>80</v>
      </c>
      <c r="C406">
        <v>77</v>
      </c>
      <c r="D406">
        <v>8</v>
      </c>
      <c r="E406" s="3">
        <v>44196</v>
      </c>
      <c r="F406" s="31">
        <f>YEAR(Order[[#This Row],[OrderDate]])</f>
        <v>2020</v>
      </c>
      <c r="G406" s="31">
        <f>MONTH(Order[[#This Row],[OrderDate]])</f>
        <v>12</v>
      </c>
      <c r="H406" s="31">
        <f>WEEKDAY(Order[[#This Row],[OrderDate]])</f>
        <v>5</v>
      </c>
      <c r="I406" s="31" t="str">
        <f>TEXT(Order[[#This Row],[WeekNumber]],"dddd")</f>
        <v>Thursday</v>
      </c>
      <c r="J406" s="14">
        <v>20210116</v>
      </c>
      <c r="K406" t="s">
        <v>485</v>
      </c>
      <c r="L406" s="4">
        <v>182</v>
      </c>
      <c r="M406" s="4">
        <v>13</v>
      </c>
      <c r="N406" s="4">
        <v>13</v>
      </c>
      <c r="O406">
        <v>14</v>
      </c>
      <c r="P406" s="8">
        <v>0</v>
      </c>
      <c r="Q406" t="s">
        <v>431</v>
      </c>
      <c r="R406">
        <v>12</v>
      </c>
      <c r="S406" s="4">
        <v>9.7871799999999993</v>
      </c>
      <c r="T406" t="s">
        <v>169</v>
      </c>
      <c r="U406" t="s">
        <v>258</v>
      </c>
      <c r="V406" t="s">
        <v>342</v>
      </c>
      <c r="W406" t="s">
        <v>509</v>
      </c>
      <c r="X406" t="s">
        <v>532</v>
      </c>
      <c r="Y406" t="s">
        <v>515</v>
      </c>
    </row>
    <row r="407" spans="1:25" ht="15" customHeight="1" x14ac:dyDescent="0.3">
      <c r="A407">
        <v>10400</v>
      </c>
      <c r="B407" t="s">
        <v>18</v>
      </c>
      <c r="C407">
        <v>29</v>
      </c>
      <c r="D407">
        <v>1</v>
      </c>
      <c r="E407" s="3">
        <v>44197</v>
      </c>
      <c r="F407" s="31">
        <f>YEAR(Order[[#This Row],[OrderDate]])</f>
        <v>2021</v>
      </c>
      <c r="G407" s="31">
        <f>MONTH(Order[[#This Row],[OrderDate]])</f>
        <v>1</v>
      </c>
      <c r="H407" s="31">
        <f>WEEKDAY(Order[[#This Row],[OrderDate]])</f>
        <v>6</v>
      </c>
      <c r="I407" s="31" t="str">
        <f>TEXT(Order[[#This Row],[WeekNumber]],"dddd")</f>
        <v>Friday</v>
      </c>
      <c r="J407" s="14">
        <v>20210116</v>
      </c>
      <c r="K407" t="s">
        <v>485</v>
      </c>
      <c r="L407" s="4">
        <v>2599.59</v>
      </c>
      <c r="M407" s="4">
        <v>123.79</v>
      </c>
      <c r="N407" s="4">
        <v>123.79</v>
      </c>
      <c r="O407">
        <v>21</v>
      </c>
      <c r="P407" s="8">
        <v>0</v>
      </c>
      <c r="Q407" t="s">
        <v>383</v>
      </c>
      <c r="R407">
        <v>12</v>
      </c>
      <c r="S407" s="4">
        <v>78.453085124436214</v>
      </c>
      <c r="T407" t="s">
        <v>107</v>
      </c>
      <c r="U407" t="s">
        <v>196</v>
      </c>
      <c r="V407" t="s">
        <v>285</v>
      </c>
      <c r="W407" t="s">
        <v>509</v>
      </c>
      <c r="X407" t="s">
        <v>351</v>
      </c>
      <c r="Y407" t="s">
        <v>518</v>
      </c>
    </row>
    <row r="408" spans="1:25" ht="15" customHeight="1" x14ac:dyDescent="0.3">
      <c r="A408">
        <v>10400</v>
      </c>
      <c r="B408" t="s">
        <v>18</v>
      </c>
      <c r="C408">
        <v>35</v>
      </c>
      <c r="D408">
        <v>1</v>
      </c>
      <c r="E408" s="3">
        <v>44197</v>
      </c>
      <c r="F408" s="31">
        <f>YEAR(Order[[#This Row],[OrderDate]])</f>
        <v>2021</v>
      </c>
      <c r="G408" s="31">
        <f>MONTH(Order[[#This Row],[OrderDate]])</f>
        <v>1</v>
      </c>
      <c r="H408" s="31">
        <f>WEEKDAY(Order[[#This Row],[OrderDate]])</f>
        <v>6</v>
      </c>
      <c r="I408" s="31" t="str">
        <f>TEXT(Order[[#This Row],[WeekNumber]],"dddd")</f>
        <v>Friday</v>
      </c>
      <c r="J408" s="14">
        <v>20210116</v>
      </c>
      <c r="K408" t="s">
        <v>485</v>
      </c>
      <c r="L408" s="4">
        <v>630</v>
      </c>
      <c r="M408" s="4">
        <v>18</v>
      </c>
      <c r="N408" s="4">
        <v>18</v>
      </c>
      <c r="O408">
        <v>35</v>
      </c>
      <c r="P408" s="8">
        <v>0</v>
      </c>
      <c r="Q408" t="s">
        <v>389</v>
      </c>
      <c r="R408">
        <v>16</v>
      </c>
      <c r="S408" s="4">
        <v>11.144616765926688</v>
      </c>
      <c r="T408" t="s">
        <v>107</v>
      </c>
      <c r="U408" t="s">
        <v>196</v>
      </c>
      <c r="V408" t="s">
        <v>285</v>
      </c>
      <c r="W408" t="s">
        <v>509</v>
      </c>
      <c r="X408" t="s">
        <v>351</v>
      </c>
      <c r="Y408" t="s">
        <v>517</v>
      </c>
    </row>
    <row r="409" spans="1:25" ht="15" customHeight="1" x14ac:dyDescent="0.3">
      <c r="A409">
        <v>10400</v>
      </c>
      <c r="B409" t="s">
        <v>18</v>
      </c>
      <c r="C409">
        <v>49</v>
      </c>
      <c r="D409">
        <v>1</v>
      </c>
      <c r="E409" s="3">
        <v>44197</v>
      </c>
      <c r="F409" s="31">
        <f>YEAR(Order[[#This Row],[OrderDate]])</f>
        <v>2021</v>
      </c>
      <c r="G409" s="31">
        <f>MONTH(Order[[#This Row],[OrderDate]])</f>
        <v>1</v>
      </c>
      <c r="H409" s="31">
        <f>WEEKDAY(Order[[#This Row],[OrderDate]])</f>
        <v>6</v>
      </c>
      <c r="I409" s="31" t="str">
        <f>TEXT(Order[[#This Row],[WeekNumber]],"dddd")</f>
        <v>Friday</v>
      </c>
      <c r="J409" s="14">
        <v>20210110</v>
      </c>
      <c r="K409" t="s">
        <v>485</v>
      </c>
      <c r="L409" s="4">
        <v>600</v>
      </c>
      <c r="M409" s="4">
        <v>20</v>
      </c>
      <c r="N409" s="4">
        <v>20</v>
      </c>
      <c r="O409">
        <v>30</v>
      </c>
      <c r="P409" s="8">
        <v>0</v>
      </c>
      <c r="Q409" t="s">
        <v>403</v>
      </c>
      <c r="R409">
        <v>23</v>
      </c>
      <c r="S409" s="4">
        <v>12.545683485741497</v>
      </c>
      <c r="T409" t="s">
        <v>107</v>
      </c>
      <c r="U409" t="s">
        <v>196</v>
      </c>
      <c r="V409" t="s">
        <v>285</v>
      </c>
      <c r="W409" t="s">
        <v>509</v>
      </c>
      <c r="X409" t="s">
        <v>351</v>
      </c>
      <c r="Y409" t="s">
        <v>516</v>
      </c>
    </row>
    <row r="410" spans="1:25" ht="15" customHeight="1" x14ac:dyDescent="0.3">
      <c r="A410">
        <v>10401</v>
      </c>
      <c r="B410" t="s">
        <v>62</v>
      </c>
      <c r="C410">
        <v>30</v>
      </c>
      <c r="D410">
        <v>1</v>
      </c>
      <c r="E410" s="3">
        <v>44197</v>
      </c>
      <c r="F410" s="31">
        <f>YEAR(Order[[#This Row],[OrderDate]])</f>
        <v>2021</v>
      </c>
      <c r="G410" s="31">
        <f>MONTH(Order[[#This Row],[OrderDate]])</f>
        <v>1</v>
      </c>
      <c r="H410" s="31">
        <f>WEEKDAY(Order[[#This Row],[OrderDate]])</f>
        <v>6</v>
      </c>
      <c r="I410" s="31" t="str">
        <f>TEXT(Order[[#This Row],[WeekNumber]],"dddd")</f>
        <v>Friday</v>
      </c>
      <c r="J410" s="14">
        <v>20210110</v>
      </c>
      <c r="K410" t="s">
        <v>486</v>
      </c>
      <c r="L410" s="4">
        <v>466.02</v>
      </c>
      <c r="M410" s="4">
        <v>25.89</v>
      </c>
      <c r="N410" s="4">
        <v>25.89</v>
      </c>
      <c r="O410">
        <v>18</v>
      </c>
      <c r="P410" s="8">
        <v>0</v>
      </c>
      <c r="Q410" t="s">
        <v>384</v>
      </c>
      <c r="R410">
        <v>13</v>
      </c>
      <c r="S410" s="4">
        <v>15.141134761320492</v>
      </c>
      <c r="T410" t="s">
        <v>151</v>
      </c>
      <c r="U410" t="s">
        <v>240</v>
      </c>
      <c r="V410" t="s">
        <v>325</v>
      </c>
      <c r="W410" t="s">
        <v>510</v>
      </c>
      <c r="X410" t="s">
        <v>353</v>
      </c>
      <c r="Y410" t="s">
        <v>514</v>
      </c>
    </row>
    <row r="411" spans="1:25" ht="15" customHeight="1" x14ac:dyDescent="0.3">
      <c r="A411">
        <v>10401</v>
      </c>
      <c r="B411" t="s">
        <v>62</v>
      </c>
      <c r="C411">
        <v>56</v>
      </c>
      <c r="D411">
        <v>1</v>
      </c>
      <c r="E411" s="3">
        <v>44197</v>
      </c>
      <c r="F411" s="31">
        <f>YEAR(Order[[#This Row],[OrderDate]])</f>
        <v>2021</v>
      </c>
      <c r="G411" s="31">
        <f>MONTH(Order[[#This Row],[OrderDate]])</f>
        <v>1</v>
      </c>
      <c r="H411" s="31">
        <f>WEEKDAY(Order[[#This Row],[OrderDate]])</f>
        <v>6</v>
      </c>
      <c r="I411" s="31" t="str">
        <f>TEXT(Order[[#This Row],[WeekNumber]],"dddd")</f>
        <v>Friday</v>
      </c>
      <c r="J411" s="14">
        <v>20210110</v>
      </c>
      <c r="K411" t="s">
        <v>486</v>
      </c>
      <c r="L411" s="4">
        <v>2660</v>
      </c>
      <c r="M411" s="4">
        <v>38</v>
      </c>
      <c r="N411" s="4">
        <v>38</v>
      </c>
      <c r="O411">
        <v>70</v>
      </c>
      <c r="P411" s="8">
        <v>0</v>
      </c>
      <c r="Q411" t="s">
        <v>410</v>
      </c>
      <c r="R411">
        <v>26</v>
      </c>
      <c r="S411" s="4">
        <v>12.985049050340091</v>
      </c>
      <c r="T411" t="s">
        <v>151</v>
      </c>
      <c r="U411" t="s">
        <v>240</v>
      </c>
      <c r="V411" t="s">
        <v>325</v>
      </c>
      <c r="W411" t="s">
        <v>510</v>
      </c>
      <c r="X411" t="s">
        <v>353</v>
      </c>
      <c r="Y411" t="s">
        <v>512</v>
      </c>
    </row>
    <row r="412" spans="1:25" ht="15" customHeight="1" x14ac:dyDescent="0.3">
      <c r="A412">
        <v>10401</v>
      </c>
      <c r="B412" t="s">
        <v>62</v>
      </c>
      <c r="C412">
        <v>65</v>
      </c>
      <c r="D412">
        <v>1</v>
      </c>
      <c r="E412" s="3">
        <v>44197</v>
      </c>
      <c r="F412" s="31">
        <f>YEAR(Order[[#This Row],[OrderDate]])</f>
        <v>2021</v>
      </c>
      <c r="G412" s="31">
        <f>MONTH(Order[[#This Row],[OrderDate]])</f>
        <v>1</v>
      </c>
      <c r="H412" s="31">
        <f>WEEKDAY(Order[[#This Row],[OrderDate]])</f>
        <v>6</v>
      </c>
      <c r="I412" s="31" t="str">
        <f>TEXT(Order[[#This Row],[WeekNumber]],"dddd")</f>
        <v>Friday</v>
      </c>
      <c r="J412" s="14">
        <v>20210110</v>
      </c>
      <c r="K412" t="s">
        <v>486</v>
      </c>
      <c r="L412" s="4">
        <v>421</v>
      </c>
      <c r="M412" s="4">
        <v>21.05</v>
      </c>
      <c r="N412" s="4">
        <v>21.05</v>
      </c>
      <c r="O412">
        <v>20</v>
      </c>
      <c r="P412" s="8">
        <v>0</v>
      </c>
      <c r="Q412" t="s">
        <v>419</v>
      </c>
      <c r="R412">
        <v>2</v>
      </c>
      <c r="S412" s="4">
        <v>12.356901002694999</v>
      </c>
      <c r="T412" t="s">
        <v>151</v>
      </c>
      <c r="U412" t="s">
        <v>240</v>
      </c>
      <c r="V412" t="s">
        <v>325</v>
      </c>
      <c r="W412" t="s">
        <v>510</v>
      </c>
      <c r="X412" t="s">
        <v>353</v>
      </c>
      <c r="Y412" t="s">
        <v>515</v>
      </c>
    </row>
    <row r="413" spans="1:25" ht="15" customHeight="1" x14ac:dyDescent="0.3">
      <c r="A413">
        <v>10401</v>
      </c>
      <c r="B413" t="s">
        <v>62</v>
      </c>
      <c r="C413">
        <v>71</v>
      </c>
      <c r="D413">
        <v>1</v>
      </c>
      <c r="E413" s="3">
        <v>44197</v>
      </c>
      <c r="F413" s="31">
        <f>YEAR(Order[[#This Row],[OrderDate]])</f>
        <v>2021</v>
      </c>
      <c r="G413" s="31">
        <f>MONTH(Order[[#This Row],[OrderDate]])</f>
        <v>1</v>
      </c>
      <c r="H413" s="31">
        <f>WEEKDAY(Order[[#This Row],[OrderDate]])</f>
        <v>6</v>
      </c>
      <c r="I413" s="31" t="str">
        <f>TEXT(Order[[#This Row],[WeekNumber]],"dddd")</f>
        <v>Friday</v>
      </c>
      <c r="J413" s="14">
        <v>20210110</v>
      </c>
      <c r="K413" t="s">
        <v>486</v>
      </c>
      <c r="L413" s="4">
        <v>1290</v>
      </c>
      <c r="M413" s="4">
        <v>21.5</v>
      </c>
      <c r="N413" s="4">
        <v>21.5</v>
      </c>
      <c r="O413">
        <v>60</v>
      </c>
      <c r="P413" s="8">
        <v>0</v>
      </c>
      <c r="Q413" t="s">
        <v>425</v>
      </c>
      <c r="R413">
        <v>15</v>
      </c>
      <c r="S413" s="4">
        <v>15.813450604529082</v>
      </c>
      <c r="T413" t="s">
        <v>151</v>
      </c>
      <c r="U413" t="s">
        <v>240</v>
      </c>
      <c r="V413" t="s">
        <v>325</v>
      </c>
      <c r="W413" t="s">
        <v>510</v>
      </c>
      <c r="X413" t="s">
        <v>353</v>
      </c>
      <c r="Y413" t="s">
        <v>511</v>
      </c>
    </row>
    <row r="414" spans="1:25" ht="15" customHeight="1" x14ac:dyDescent="0.3">
      <c r="A414">
        <v>10402</v>
      </c>
      <c r="B414" t="s">
        <v>19</v>
      </c>
      <c r="C414">
        <v>23</v>
      </c>
      <c r="D414">
        <v>8</v>
      </c>
      <c r="E414" s="3">
        <v>44198</v>
      </c>
      <c r="F414" s="31">
        <f>YEAR(Order[[#This Row],[OrderDate]])</f>
        <v>2021</v>
      </c>
      <c r="G414" s="31">
        <f>MONTH(Order[[#This Row],[OrderDate]])</f>
        <v>1</v>
      </c>
      <c r="H414" s="31">
        <f>WEEKDAY(Order[[#This Row],[OrderDate]])</f>
        <v>7</v>
      </c>
      <c r="I414" s="31" t="str">
        <f>TEXT(Order[[#This Row],[WeekNumber]],"dddd")</f>
        <v>Saturday</v>
      </c>
      <c r="J414" s="14">
        <v>20210110</v>
      </c>
      <c r="K414" t="s">
        <v>484</v>
      </c>
      <c r="L414" s="4">
        <v>540</v>
      </c>
      <c r="M414" s="4">
        <v>9</v>
      </c>
      <c r="N414" s="4">
        <v>9</v>
      </c>
      <c r="O414">
        <v>60</v>
      </c>
      <c r="P414" s="8">
        <v>0</v>
      </c>
      <c r="Q414" t="s">
        <v>377</v>
      </c>
      <c r="R414">
        <v>9</v>
      </c>
      <c r="S414" s="4">
        <v>5.2140991742329925</v>
      </c>
      <c r="T414" t="s">
        <v>108</v>
      </c>
      <c r="U414" t="s">
        <v>197</v>
      </c>
      <c r="V414" t="s">
        <v>286</v>
      </c>
      <c r="W414" t="s">
        <v>509</v>
      </c>
      <c r="X414" t="s">
        <v>524</v>
      </c>
      <c r="Y414" t="s">
        <v>512</v>
      </c>
    </row>
    <row r="415" spans="1:25" ht="15" customHeight="1" x14ac:dyDescent="0.3">
      <c r="A415">
        <v>10402</v>
      </c>
      <c r="B415" t="s">
        <v>19</v>
      </c>
      <c r="C415">
        <v>63</v>
      </c>
      <c r="D415">
        <v>8</v>
      </c>
      <c r="E415" s="3">
        <v>44198</v>
      </c>
      <c r="F415" s="31">
        <f>YEAR(Order[[#This Row],[OrderDate]])</f>
        <v>2021</v>
      </c>
      <c r="G415" s="31">
        <f>MONTH(Order[[#This Row],[OrderDate]])</f>
        <v>1</v>
      </c>
      <c r="H415" s="31">
        <f>WEEKDAY(Order[[#This Row],[OrderDate]])</f>
        <v>7</v>
      </c>
      <c r="I415" s="31" t="str">
        <f>TEXT(Order[[#This Row],[WeekNumber]],"dddd")</f>
        <v>Saturday</v>
      </c>
      <c r="J415" s="14">
        <v>20210109</v>
      </c>
      <c r="K415" t="s">
        <v>484</v>
      </c>
      <c r="L415" s="4">
        <v>2853.5</v>
      </c>
      <c r="M415" s="4">
        <v>43.9</v>
      </c>
      <c r="N415" s="4">
        <v>43.9</v>
      </c>
      <c r="O415">
        <v>65</v>
      </c>
      <c r="P415" s="8">
        <v>0</v>
      </c>
      <c r="Q415" t="s">
        <v>417</v>
      </c>
      <c r="R415">
        <v>7</v>
      </c>
      <c r="S415" s="4">
        <v>26.405205149492534</v>
      </c>
      <c r="T415" t="s">
        <v>108</v>
      </c>
      <c r="U415" t="s">
        <v>197</v>
      </c>
      <c r="V415" t="s">
        <v>286</v>
      </c>
      <c r="W415" t="s">
        <v>509</v>
      </c>
      <c r="X415" t="s">
        <v>524</v>
      </c>
      <c r="Y415" t="s">
        <v>515</v>
      </c>
    </row>
    <row r="416" spans="1:25" ht="15" customHeight="1" x14ac:dyDescent="0.3">
      <c r="A416">
        <v>10403</v>
      </c>
      <c r="B416" t="s">
        <v>19</v>
      </c>
      <c r="C416">
        <v>16</v>
      </c>
      <c r="D416">
        <v>4</v>
      </c>
      <c r="E416" s="3">
        <v>44199</v>
      </c>
      <c r="F416" s="31">
        <f>YEAR(Order[[#This Row],[OrderDate]])</f>
        <v>2021</v>
      </c>
      <c r="G416" s="31">
        <f>MONTH(Order[[#This Row],[OrderDate]])</f>
        <v>1</v>
      </c>
      <c r="H416" s="31">
        <f>WEEKDAY(Order[[#This Row],[OrderDate]])</f>
        <v>1</v>
      </c>
      <c r="I416" s="31" t="str">
        <f>TEXT(Order[[#This Row],[WeekNumber]],"dddd")</f>
        <v>Sunday</v>
      </c>
      <c r="J416" s="14">
        <v>20210109</v>
      </c>
      <c r="K416" t="s">
        <v>485</v>
      </c>
      <c r="L416" s="4">
        <v>311.48249781578778</v>
      </c>
      <c r="M416" s="4">
        <v>17.45</v>
      </c>
      <c r="N416" s="4">
        <v>14.832499895989894</v>
      </c>
      <c r="O416">
        <v>21</v>
      </c>
      <c r="P416" s="8">
        <v>0.15000000596046451</v>
      </c>
      <c r="Q416" t="s">
        <v>370</v>
      </c>
      <c r="R416">
        <v>7</v>
      </c>
      <c r="S416" s="4">
        <v>12.75283918323947</v>
      </c>
      <c r="T416" t="s">
        <v>108</v>
      </c>
      <c r="U416" t="s">
        <v>197</v>
      </c>
      <c r="V416" t="s">
        <v>286</v>
      </c>
      <c r="W416" t="s">
        <v>509</v>
      </c>
      <c r="X416" t="s">
        <v>524</v>
      </c>
      <c r="Y416" t="s">
        <v>516</v>
      </c>
    </row>
    <row r="417" spans="1:25" ht="15" customHeight="1" x14ac:dyDescent="0.3">
      <c r="A417">
        <v>10403</v>
      </c>
      <c r="B417" t="s">
        <v>19</v>
      </c>
      <c r="C417">
        <v>48</v>
      </c>
      <c r="D417">
        <v>4</v>
      </c>
      <c r="E417" s="3">
        <v>44199</v>
      </c>
      <c r="F417" s="31">
        <f>YEAR(Order[[#This Row],[OrderDate]])</f>
        <v>2021</v>
      </c>
      <c r="G417" s="31">
        <f>MONTH(Order[[#This Row],[OrderDate]])</f>
        <v>1</v>
      </c>
      <c r="H417" s="31">
        <f>WEEKDAY(Order[[#This Row],[OrderDate]])</f>
        <v>1</v>
      </c>
      <c r="I417" s="31" t="str">
        <f>TEXT(Order[[#This Row],[WeekNumber]],"dddd")</f>
        <v>Sunday</v>
      </c>
      <c r="J417" s="14">
        <v>20210108</v>
      </c>
      <c r="K417" t="s">
        <v>485</v>
      </c>
      <c r="L417" s="4">
        <v>758.62499468028545</v>
      </c>
      <c r="M417" s="4">
        <v>12.75</v>
      </c>
      <c r="N417" s="4">
        <v>10.837499924004078</v>
      </c>
      <c r="O417">
        <v>70</v>
      </c>
      <c r="P417" s="8">
        <v>0.15000000596046451</v>
      </c>
      <c r="Q417" t="s">
        <v>402</v>
      </c>
      <c r="R417">
        <v>22</v>
      </c>
      <c r="S417" s="4">
        <v>8.7212588249999996</v>
      </c>
      <c r="T417" t="s">
        <v>108</v>
      </c>
      <c r="U417" t="s">
        <v>197</v>
      </c>
      <c r="V417" t="s">
        <v>286</v>
      </c>
      <c r="W417" t="s">
        <v>509</v>
      </c>
      <c r="X417" t="s">
        <v>524</v>
      </c>
      <c r="Y417" t="s">
        <v>516</v>
      </c>
    </row>
    <row r="418" spans="1:25" ht="15" customHeight="1" x14ac:dyDescent="0.3">
      <c r="A418">
        <v>10404</v>
      </c>
      <c r="B418" t="s">
        <v>47</v>
      </c>
      <c r="C418">
        <v>26</v>
      </c>
      <c r="D418">
        <v>2</v>
      </c>
      <c r="E418" s="3">
        <v>44199</v>
      </c>
      <c r="F418" s="31">
        <f>YEAR(Order[[#This Row],[OrderDate]])</f>
        <v>2021</v>
      </c>
      <c r="G418" s="31">
        <f>MONTH(Order[[#This Row],[OrderDate]])</f>
        <v>1</v>
      </c>
      <c r="H418" s="31">
        <f>WEEKDAY(Order[[#This Row],[OrderDate]])</f>
        <v>1</v>
      </c>
      <c r="I418" s="31" t="str">
        <f>TEXT(Order[[#This Row],[WeekNumber]],"dddd")</f>
        <v>Sunday</v>
      </c>
      <c r="J418" s="14">
        <v>20210108</v>
      </c>
      <c r="K418" t="s">
        <v>486</v>
      </c>
      <c r="L418" s="4">
        <v>890.05499930195515</v>
      </c>
      <c r="M418" s="4">
        <v>31.23</v>
      </c>
      <c r="N418" s="4">
        <v>29.668499976731837</v>
      </c>
      <c r="O418">
        <v>30</v>
      </c>
      <c r="P418" s="8">
        <v>5.000000074505806E-2</v>
      </c>
      <c r="Q418" t="s">
        <v>380</v>
      </c>
      <c r="R418">
        <v>11</v>
      </c>
      <c r="S418" s="4">
        <v>12.929370209027901</v>
      </c>
      <c r="T418" t="s">
        <v>136</v>
      </c>
      <c r="U418" t="s">
        <v>225</v>
      </c>
      <c r="V418" t="s">
        <v>312</v>
      </c>
      <c r="W418" t="s">
        <v>509</v>
      </c>
      <c r="X418" t="s">
        <v>528</v>
      </c>
      <c r="Y418" t="s">
        <v>516</v>
      </c>
    </row>
    <row r="419" spans="1:25" ht="15" customHeight="1" x14ac:dyDescent="0.3">
      <c r="A419">
        <v>10404</v>
      </c>
      <c r="B419" t="s">
        <v>47</v>
      </c>
      <c r="C419">
        <v>42</v>
      </c>
      <c r="D419">
        <v>2</v>
      </c>
      <c r="E419" s="3">
        <v>44199</v>
      </c>
      <c r="F419" s="31">
        <f>YEAR(Order[[#This Row],[OrderDate]])</f>
        <v>2021</v>
      </c>
      <c r="G419" s="31">
        <f>MONTH(Order[[#This Row],[OrderDate]])</f>
        <v>1</v>
      </c>
      <c r="H419" s="31">
        <f>WEEKDAY(Order[[#This Row],[OrderDate]])</f>
        <v>1</v>
      </c>
      <c r="I419" s="31" t="str">
        <f>TEXT(Order[[#This Row],[WeekNumber]],"dddd")</f>
        <v>Sunday</v>
      </c>
      <c r="J419" s="14">
        <v>20210108</v>
      </c>
      <c r="K419" t="s">
        <v>486</v>
      </c>
      <c r="L419" s="4">
        <v>531.99999958276749</v>
      </c>
      <c r="M419" s="4">
        <v>14</v>
      </c>
      <c r="N419" s="4">
        <v>13.299999989569187</v>
      </c>
      <c r="O419">
        <v>40</v>
      </c>
      <c r="P419" s="8">
        <v>5.000000074505806E-2</v>
      </c>
      <c r="Q419" t="s">
        <v>396</v>
      </c>
      <c r="R419">
        <v>20</v>
      </c>
      <c r="S419" s="4">
        <v>10.762412487567216</v>
      </c>
      <c r="T419" t="s">
        <v>136</v>
      </c>
      <c r="U419" t="s">
        <v>225</v>
      </c>
      <c r="V419" t="s">
        <v>312</v>
      </c>
      <c r="W419" t="s">
        <v>509</v>
      </c>
      <c r="X419" t="s">
        <v>528</v>
      </c>
      <c r="Y419" t="s">
        <v>512</v>
      </c>
    </row>
    <row r="420" spans="1:25" ht="15" customHeight="1" x14ac:dyDescent="0.3">
      <c r="A420">
        <v>10404</v>
      </c>
      <c r="B420" t="s">
        <v>47</v>
      </c>
      <c r="C420">
        <v>49</v>
      </c>
      <c r="D420">
        <v>2</v>
      </c>
      <c r="E420" s="3">
        <v>44199</v>
      </c>
      <c r="F420" s="31">
        <f>YEAR(Order[[#This Row],[OrderDate]])</f>
        <v>2021</v>
      </c>
      <c r="G420" s="31">
        <f>MONTH(Order[[#This Row],[OrderDate]])</f>
        <v>1</v>
      </c>
      <c r="H420" s="31">
        <f>WEEKDAY(Order[[#This Row],[OrderDate]])</f>
        <v>1</v>
      </c>
      <c r="I420" s="31" t="str">
        <f>TEXT(Order[[#This Row],[WeekNumber]],"dddd")</f>
        <v>Sunday</v>
      </c>
      <c r="J420" s="14">
        <v>20210122</v>
      </c>
      <c r="K420" t="s">
        <v>486</v>
      </c>
      <c r="L420" s="4">
        <v>569.99999955296516</v>
      </c>
      <c r="M420" s="4">
        <v>20</v>
      </c>
      <c r="N420" s="4">
        <v>18.999999985098839</v>
      </c>
      <c r="O420">
        <v>30</v>
      </c>
      <c r="P420" s="8">
        <v>5.000000074505806E-2</v>
      </c>
      <c r="Q420" t="s">
        <v>403</v>
      </c>
      <c r="R420">
        <v>23</v>
      </c>
      <c r="S420" s="4">
        <v>12.545683485741497</v>
      </c>
      <c r="T420" t="s">
        <v>136</v>
      </c>
      <c r="U420" t="s">
        <v>225</v>
      </c>
      <c r="V420" t="s">
        <v>312</v>
      </c>
      <c r="W420" t="s">
        <v>509</v>
      </c>
      <c r="X420" t="s">
        <v>528</v>
      </c>
      <c r="Y420" t="s">
        <v>516</v>
      </c>
    </row>
    <row r="421" spans="1:25" ht="15" customHeight="1" x14ac:dyDescent="0.3">
      <c r="A421">
        <v>10405</v>
      </c>
      <c r="B421" t="s">
        <v>45</v>
      </c>
      <c r="C421">
        <v>3</v>
      </c>
      <c r="D421">
        <v>1</v>
      </c>
      <c r="E421" s="3">
        <v>44202</v>
      </c>
      <c r="F421" s="31">
        <f>YEAR(Order[[#This Row],[OrderDate]])</f>
        <v>2021</v>
      </c>
      <c r="G421" s="31">
        <f>MONTH(Order[[#This Row],[OrderDate]])</f>
        <v>1</v>
      </c>
      <c r="H421" s="31">
        <f>WEEKDAY(Order[[#This Row],[OrderDate]])</f>
        <v>4</v>
      </c>
      <c r="I421" s="31" t="str">
        <f>TEXT(Order[[#This Row],[WeekNumber]],"dddd")</f>
        <v>Wednesday</v>
      </c>
      <c r="J421" s="14">
        <v>20210113</v>
      </c>
      <c r="K421" t="s">
        <v>486</v>
      </c>
      <c r="L421" s="4">
        <v>500</v>
      </c>
      <c r="M421" s="4">
        <v>10</v>
      </c>
      <c r="N421" s="4">
        <v>10</v>
      </c>
      <c r="O421">
        <v>50</v>
      </c>
      <c r="P421" s="8">
        <v>0</v>
      </c>
      <c r="Q421" t="s">
        <v>357</v>
      </c>
      <c r="R421">
        <v>1</v>
      </c>
      <c r="S421" s="4">
        <v>8.7131018239662712</v>
      </c>
      <c r="T421" t="s">
        <v>134</v>
      </c>
      <c r="U421" t="s">
        <v>223</v>
      </c>
      <c r="V421" t="s">
        <v>310</v>
      </c>
      <c r="W421" t="s">
        <v>510</v>
      </c>
      <c r="X421" t="s">
        <v>354</v>
      </c>
      <c r="Y421" t="s">
        <v>515</v>
      </c>
    </row>
    <row r="422" spans="1:25" x14ac:dyDescent="0.3">
      <c r="A422">
        <v>10406</v>
      </c>
      <c r="B422" t="s">
        <v>59</v>
      </c>
      <c r="C422">
        <v>1</v>
      </c>
      <c r="D422">
        <v>7</v>
      </c>
      <c r="E422" s="3">
        <v>44203</v>
      </c>
      <c r="F422" s="31">
        <f>YEAR(Order[[#This Row],[OrderDate]])</f>
        <v>2021</v>
      </c>
      <c r="G422" s="31">
        <f>MONTH(Order[[#This Row],[OrderDate]])</f>
        <v>1</v>
      </c>
      <c r="H422" s="31">
        <f>WEEKDAY(Order[[#This Row],[OrderDate]])</f>
        <v>5</v>
      </c>
      <c r="I422" s="31" t="str">
        <f>TEXT(Order[[#This Row],[WeekNumber]],"dddd")</f>
        <v>Thursday</v>
      </c>
      <c r="J422" s="14">
        <v>20210113</v>
      </c>
      <c r="K422" t="s">
        <v>486</v>
      </c>
      <c r="L422" s="4">
        <v>180</v>
      </c>
      <c r="M422" s="4">
        <v>18</v>
      </c>
      <c r="N422" s="4">
        <v>18</v>
      </c>
      <c r="O422">
        <v>10</v>
      </c>
      <c r="P422" s="8">
        <v>0</v>
      </c>
      <c r="Q422" t="s">
        <v>355</v>
      </c>
      <c r="R422">
        <v>1</v>
      </c>
      <c r="S422" s="4">
        <v>9.9412796083453241</v>
      </c>
      <c r="T422" t="s">
        <v>148</v>
      </c>
      <c r="U422" t="s">
        <v>237</v>
      </c>
      <c r="V422" t="s">
        <v>323</v>
      </c>
      <c r="W422" t="s">
        <v>510</v>
      </c>
      <c r="X422" t="s">
        <v>521</v>
      </c>
      <c r="Y422" t="s">
        <v>517</v>
      </c>
    </row>
    <row r="423" spans="1:25" x14ac:dyDescent="0.3">
      <c r="A423">
        <v>10406</v>
      </c>
      <c r="B423" t="s">
        <v>59</v>
      </c>
      <c r="C423">
        <v>21</v>
      </c>
      <c r="D423">
        <v>7</v>
      </c>
      <c r="E423" s="3">
        <v>44203</v>
      </c>
      <c r="F423" s="31">
        <f>YEAR(Order[[#This Row],[OrderDate]])</f>
        <v>2021</v>
      </c>
      <c r="G423" s="31">
        <f>MONTH(Order[[#This Row],[OrderDate]])</f>
        <v>1</v>
      </c>
      <c r="H423" s="31">
        <f>WEEKDAY(Order[[#This Row],[OrderDate]])</f>
        <v>5</v>
      </c>
      <c r="I423" s="31" t="str">
        <f>TEXT(Order[[#This Row],[WeekNumber]],"dddd")</f>
        <v>Thursday</v>
      </c>
      <c r="J423" s="14">
        <v>20210113</v>
      </c>
      <c r="K423" t="s">
        <v>486</v>
      </c>
      <c r="L423" s="4">
        <v>269.99999955296516</v>
      </c>
      <c r="M423" s="4">
        <v>10</v>
      </c>
      <c r="N423" s="4">
        <v>8.9999999850988388</v>
      </c>
      <c r="O423">
        <v>30</v>
      </c>
      <c r="P423" s="8">
        <v>0.10000000149011611</v>
      </c>
      <c r="Q423" t="s">
        <v>375</v>
      </c>
      <c r="R423">
        <v>8</v>
      </c>
      <c r="S423" s="4">
        <v>8.5451596278118238</v>
      </c>
      <c r="T423" t="s">
        <v>148</v>
      </c>
      <c r="U423" t="s">
        <v>237</v>
      </c>
      <c r="V423" t="s">
        <v>323</v>
      </c>
      <c r="W423" t="s">
        <v>510</v>
      </c>
      <c r="X423" t="s">
        <v>521</v>
      </c>
      <c r="Y423" t="s">
        <v>516</v>
      </c>
    </row>
    <row r="424" spans="1:25" x14ac:dyDescent="0.3">
      <c r="A424">
        <v>10406</v>
      </c>
      <c r="B424" t="s">
        <v>59</v>
      </c>
      <c r="C424">
        <v>28</v>
      </c>
      <c r="D424">
        <v>7</v>
      </c>
      <c r="E424" s="3">
        <v>44203</v>
      </c>
      <c r="F424" s="31">
        <f>YEAR(Order[[#This Row],[OrderDate]])</f>
        <v>2021</v>
      </c>
      <c r="G424" s="31">
        <f>MONTH(Order[[#This Row],[OrderDate]])</f>
        <v>1</v>
      </c>
      <c r="H424" s="31">
        <f>WEEKDAY(Order[[#This Row],[OrderDate]])</f>
        <v>5</v>
      </c>
      <c r="I424" s="31" t="str">
        <f>TEXT(Order[[#This Row],[WeekNumber]],"dddd")</f>
        <v>Thursday</v>
      </c>
      <c r="J424" s="14">
        <v>20210113</v>
      </c>
      <c r="K424" t="s">
        <v>486</v>
      </c>
      <c r="L424" s="4">
        <v>1623.6799971461201</v>
      </c>
      <c r="M424" s="4">
        <v>45.6</v>
      </c>
      <c r="N424" s="4">
        <v>41.039999932050705</v>
      </c>
      <c r="O424">
        <v>42</v>
      </c>
      <c r="P424" s="8">
        <v>0.10000000149011611</v>
      </c>
      <c r="Q424" t="s">
        <v>382</v>
      </c>
      <c r="R424">
        <v>12</v>
      </c>
      <c r="S424" s="4">
        <v>23.763027335506571</v>
      </c>
      <c r="T424" t="s">
        <v>148</v>
      </c>
      <c r="U424" t="s">
        <v>237</v>
      </c>
      <c r="V424" t="s">
        <v>323</v>
      </c>
      <c r="W424" t="s">
        <v>510</v>
      </c>
      <c r="X424" t="s">
        <v>521</v>
      </c>
      <c r="Y424" t="s">
        <v>513</v>
      </c>
    </row>
    <row r="425" spans="1:25" x14ac:dyDescent="0.3">
      <c r="A425">
        <v>10406</v>
      </c>
      <c r="B425" t="s">
        <v>59</v>
      </c>
      <c r="C425">
        <v>36</v>
      </c>
      <c r="D425">
        <v>7</v>
      </c>
      <c r="E425" s="3">
        <v>44203</v>
      </c>
      <c r="F425" s="31">
        <f>YEAR(Order[[#This Row],[OrderDate]])</f>
        <v>2021</v>
      </c>
      <c r="G425" s="31">
        <f>MONTH(Order[[#This Row],[OrderDate]])</f>
        <v>1</v>
      </c>
      <c r="H425" s="31">
        <f>WEEKDAY(Order[[#This Row],[OrderDate]])</f>
        <v>5</v>
      </c>
      <c r="I425" s="31" t="str">
        <f>TEXT(Order[[#This Row],[WeekNumber]],"dddd")</f>
        <v>Thursday</v>
      </c>
      <c r="J425" s="14">
        <v>20210113</v>
      </c>
      <c r="K425" t="s">
        <v>486</v>
      </c>
      <c r="L425" s="4">
        <v>85.499999858438969</v>
      </c>
      <c r="M425" s="4">
        <v>19</v>
      </c>
      <c r="N425" s="4">
        <v>17.099999971687794</v>
      </c>
      <c r="O425">
        <v>5</v>
      </c>
      <c r="P425" s="8">
        <v>0.10000000149011611</v>
      </c>
      <c r="Q425" t="s">
        <v>390</v>
      </c>
      <c r="R425">
        <v>17</v>
      </c>
      <c r="S425" s="4">
        <v>14.515505674132482</v>
      </c>
      <c r="T425" t="s">
        <v>148</v>
      </c>
      <c r="U425" t="s">
        <v>237</v>
      </c>
      <c r="V425" t="s">
        <v>323</v>
      </c>
      <c r="W425" t="s">
        <v>510</v>
      </c>
      <c r="X425" t="s">
        <v>521</v>
      </c>
      <c r="Y425" t="s">
        <v>514</v>
      </c>
    </row>
    <row r="426" spans="1:25" x14ac:dyDescent="0.3">
      <c r="A426">
        <v>10406</v>
      </c>
      <c r="B426" t="s">
        <v>59</v>
      </c>
      <c r="C426">
        <v>40</v>
      </c>
      <c r="D426">
        <v>7</v>
      </c>
      <c r="E426" s="3">
        <v>44203</v>
      </c>
      <c r="F426" s="31">
        <f>YEAR(Order[[#This Row],[OrderDate]])</f>
        <v>2021</v>
      </c>
      <c r="G426" s="31">
        <f>MONTH(Order[[#This Row],[OrderDate]])</f>
        <v>1</v>
      </c>
      <c r="H426" s="31">
        <f>WEEKDAY(Order[[#This Row],[OrderDate]])</f>
        <v>5</v>
      </c>
      <c r="I426" s="31" t="str">
        <f>TEXT(Order[[#This Row],[WeekNumber]],"dddd")</f>
        <v>Thursday</v>
      </c>
      <c r="J426" s="14">
        <v>20210130</v>
      </c>
      <c r="K426" t="s">
        <v>486</v>
      </c>
      <c r="L426" s="4">
        <v>333.11999994516299</v>
      </c>
      <c r="M426" s="4">
        <v>18.399999999999999</v>
      </c>
      <c r="N426" s="4">
        <v>16.559999972581863</v>
      </c>
      <c r="O426">
        <v>2</v>
      </c>
      <c r="P426" s="8">
        <v>0.10000000149011611</v>
      </c>
      <c r="Q426" t="s">
        <v>394</v>
      </c>
      <c r="R426">
        <v>19</v>
      </c>
      <c r="S426" s="4">
        <v>11.939905659925371</v>
      </c>
      <c r="T426" t="s">
        <v>148</v>
      </c>
      <c r="U426" t="s">
        <v>237</v>
      </c>
      <c r="V426" t="s">
        <v>323</v>
      </c>
      <c r="W426" t="s">
        <v>510</v>
      </c>
      <c r="X426" t="s">
        <v>521</v>
      </c>
      <c r="Y426" t="s">
        <v>514</v>
      </c>
    </row>
    <row r="427" spans="1:25" ht="15" customHeight="1" x14ac:dyDescent="0.3">
      <c r="A427">
        <v>10407</v>
      </c>
      <c r="B427" t="s">
        <v>54</v>
      </c>
      <c r="C427">
        <v>11</v>
      </c>
      <c r="D427">
        <v>2</v>
      </c>
      <c r="E427" s="3">
        <v>44203</v>
      </c>
      <c r="F427" s="31">
        <f>YEAR(Order[[#This Row],[OrderDate]])</f>
        <v>2021</v>
      </c>
      <c r="G427" s="31">
        <f>MONTH(Order[[#This Row],[OrderDate]])</f>
        <v>1</v>
      </c>
      <c r="H427" s="31">
        <f>WEEKDAY(Order[[#This Row],[OrderDate]])</f>
        <v>5</v>
      </c>
      <c r="I427" s="31" t="str">
        <f>TEXT(Order[[#This Row],[WeekNumber]],"dddd")</f>
        <v>Thursday</v>
      </c>
      <c r="J427" s="14">
        <v>20210130</v>
      </c>
      <c r="K427" t="s">
        <v>484</v>
      </c>
      <c r="L427" s="4">
        <v>630</v>
      </c>
      <c r="M427" s="4">
        <v>21</v>
      </c>
      <c r="N427" s="4">
        <v>21</v>
      </c>
      <c r="O427">
        <v>30</v>
      </c>
      <c r="P427" s="8">
        <v>0</v>
      </c>
      <c r="Q427" t="s">
        <v>365</v>
      </c>
      <c r="R427">
        <v>5</v>
      </c>
      <c r="S427" s="4">
        <v>7.3815383533820462</v>
      </c>
      <c r="T427" t="s">
        <v>143</v>
      </c>
      <c r="U427" t="s">
        <v>232</v>
      </c>
      <c r="V427" t="s">
        <v>318</v>
      </c>
      <c r="W427" t="s">
        <v>509</v>
      </c>
      <c r="X427" t="s">
        <v>520</v>
      </c>
      <c r="Y427" t="s">
        <v>511</v>
      </c>
    </row>
    <row r="428" spans="1:25" ht="15" customHeight="1" x14ac:dyDescent="0.3">
      <c r="A428">
        <v>10407</v>
      </c>
      <c r="B428" t="s">
        <v>54</v>
      </c>
      <c r="C428">
        <v>69</v>
      </c>
      <c r="D428">
        <v>2</v>
      </c>
      <c r="E428" s="3">
        <v>44203</v>
      </c>
      <c r="F428" s="31">
        <f>YEAR(Order[[#This Row],[OrderDate]])</f>
        <v>2021</v>
      </c>
      <c r="G428" s="31">
        <f>MONTH(Order[[#This Row],[OrderDate]])</f>
        <v>1</v>
      </c>
      <c r="H428" s="31">
        <f>WEEKDAY(Order[[#This Row],[OrderDate]])</f>
        <v>5</v>
      </c>
      <c r="I428" s="31" t="str">
        <f>TEXT(Order[[#This Row],[WeekNumber]],"dddd")</f>
        <v>Thursday</v>
      </c>
      <c r="J428" s="14">
        <v>20210130</v>
      </c>
      <c r="K428" t="s">
        <v>484</v>
      </c>
      <c r="L428" s="4">
        <v>540</v>
      </c>
      <c r="M428" s="4">
        <v>36</v>
      </c>
      <c r="N428" s="4">
        <v>36</v>
      </c>
      <c r="O428">
        <v>15</v>
      </c>
      <c r="P428" s="8">
        <v>0</v>
      </c>
      <c r="Q428" t="s">
        <v>423</v>
      </c>
      <c r="R428">
        <v>15</v>
      </c>
      <c r="S428" s="4">
        <v>12.894008605174344</v>
      </c>
      <c r="T428" t="s">
        <v>143</v>
      </c>
      <c r="U428" t="s">
        <v>232</v>
      </c>
      <c r="V428" t="s">
        <v>318</v>
      </c>
      <c r="W428" t="s">
        <v>509</v>
      </c>
      <c r="X428" t="s">
        <v>520</v>
      </c>
      <c r="Y428" t="s">
        <v>511</v>
      </c>
    </row>
    <row r="429" spans="1:25" ht="15" customHeight="1" x14ac:dyDescent="0.3">
      <c r="A429">
        <v>10407</v>
      </c>
      <c r="B429" t="s">
        <v>54</v>
      </c>
      <c r="C429">
        <v>71</v>
      </c>
      <c r="D429">
        <v>2</v>
      </c>
      <c r="E429" s="3">
        <v>44203</v>
      </c>
      <c r="F429" s="31">
        <f>YEAR(Order[[#This Row],[OrderDate]])</f>
        <v>2021</v>
      </c>
      <c r="G429" s="31">
        <f>MONTH(Order[[#This Row],[OrderDate]])</f>
        <v>1</v>
      </c>
      <c r="H429" s="31">
        <f>WEEKDAY(Order[[#This Row],[OrderDate]])</f>
        <v>5</v>
      </c>
      <c r="I429" s="31" t="str">
        <f>TEXT(Order[[#This Row],[WeekNumber]],"dddd")</f>
        <v>Thursday</v>
      </c>
      <c r="J429" s="14">
        <v>20210114</v>
      </c>
      <c r="K429" t="s">
        <v>484</v>
      </c>
      <c r="L429" s="4">
        <v>322.5</v>
      </c>
      <c r="M429" s="4">
        <v>21.5</v>
      </c>
      <c r="N429" s="4">
        <v>21.5</v>
      </c>
      <c r="O429">
        <v>15</v>
      </c>
      <c r="P429" s="8">
        <v>0</v>
      </c>
      <c r="Q429" t="s">
        <v>425</v>
      </c>
      <c r="R429">
        <v>15</v>
      </c>
      <c r="S429" s="4">
        <v>15.813450604529082</v>
      </c>
      <c r="T429" t="s">
        <v>143</v>
      </c>
      <c r="U429" t="s">
        <v>232</v>
      </c>
      <c r="V429" t="s">
        <v>318</v>
      </c>
      <c r="W429" t="s">
        <v>509</v>
      </c>
      <c r="X429" t="s">
        <v>520</v>
      </c>
      <c r="Y429" t="s">
        <v>511</v>
      </c>
    </row>
    <row r="430" spans="1:25" ht="15" customHeight="1" x14ac:dyDescent="0.3">
      <c r="A430">
        <v>10408</v>
      </c>
      <c r="B430" t="s">
        <v>21</v>
      </c>
      <c r="C430">
        <v>37</v>
      </c>
      <c r="D430">
        <v>8</v>
      </c>
      <c r="E430" s="3">
        <v>44204</v>
      </c>
      <c r="F430" s="31">
        <f>YEAR(Order[[#This Row],[OrderDate]])</f>
        <v>2021</v>
      </c>
      <c r="G430" s="31">
        <f>MONTH(Order[[#This Row],[OrderDate]])</f>
        <v>1</v>
      </c>
      <c r="H430" s="31">
        <f>WEEKDAY(Order[[#This Row],[OrderDate]])</f>
        <v>6</v>
      </c>
      <c r="I430" s="31" t="str">
        <f>TEXT(Order[[#This Row],[WeekNumber]],"dddd")</f>
        <v>Friday</v>
      </c>
      <c r="J430" s="14">
        <v>20210114</v>
      </c>
      <c r="K430" t="s">
        <v>486</v>
      </c>
      <c r="L430" s="4">
        <v>260</v>
      </c>
      <c r="M430" s="4">
        <v>26</v>
      </c>
      <c r="N430" s="4">
        <v>26</v>
      </c>
      <c r="O430">
        <v>10</v>
      </c>
      <c r="P430" s="8">
        <v>0</v>
      </c>
      <c r="Q430" t="s">
        <v>391</v>
      </c>
      <c r="R430">
        <v>17</v>
      </c>
      <c r="S430" s="4">
        <v>19.481444194755529</v>
      </c>
      <c r="T430" t="s">
        <v>110</v>
      </c>
      <c r="U430" t="s">
        <v>199</v>
      </c>
      <c r="V430" t="s">
        <v>288</v>
      </c>
      <c r="W430" t="s">
        <v>509</v>
      </c>
      <c r="X430" t="s">
        <v>519</v>
      </c>
      <c r="Y430" t="s">
        <v>514</v>
      </c>
    </row>
    <row r="431" spans="1:25" ht="15" customHeight="1" x14ac:dyDescent="0.3">
      <c r="A431">
        <v>10408</v>
      </c>
      <c r="B431" t="s">
        <v>21</v>
      </c>
      <c r="C431">
        <v>54</v>
      </c>
      <c r="D431">
        <v>8</v>
      </c>
      <c r="E431" s="3">
        <v>44204</v>
      </c>
      <c r="F431" s="31">
        <f>YEAR(Order[[#This Row],[OrderDate]])</f>
        <v>2021</v>
      </c>
      <c r="G431" s="31">
        <f>MONTH(Order[[#This Row],[OrderDate]])</f>
        <v>1</v>
      </c>
      <c r="H431" s="31">
        <f>WEEKDAY(Order[[#This Row],[OrderDate]])</f>
        <v>6</v>
      </c>
      <c r="I431" s="31" t="str">
        <f>TEXT(Order[[#This Row],[WeekNumber]],"dddd")</f>
        <v>Friday</v>
      </c>
      <c r="J431" s="14">
        <v>20210114</v>
      </c>
      <c r="K431" t="s">
        <v>486</v>
      </c>
      <c r="L431" s="4">
        <v>44.7</v>
      </c>
      <c r="M431" s="4">
        <v>7.45</v>
      </c>
      <c r="N431" s="4">
        <v>7.45</v>
      </c>
      <c r="O431">
        <v>6</v>
      </c>
      <c r="P431" s="8">
        <v>0</v>
      </c>
      <c r="Q431" t="s">
        <v>408</v>
      </c>
      <c r="R431">
        <v>25</v>
      </c>
      <c r="S431" s="4">
        <v>5.7031720626915998</v>
      </c>
      <c r="T431" t="s">
        <v>110</v>
      </c>
      <c r="U431" t="s">
        <v>199</v>
      </c>
      <c r="V431" t="s">
        <v>288</v>
      </c>
      <c r="W431" t="s">
        <v>509</v>
      </c>
      <c r="X431" t="s">
        <v>519</v>
      </c>
      <c r="Y431" t="s">
        <v>518</v>
      </c>
    </row>
    <row r="432" spans="1:25" ht="15" customHeight="1" x14ac:dyDescent="0.3">
      <c r="A432">
        <v>10408</v>
      </c>
      <c r="B432" t="s">
        <v>21</v>
      </c>
      <c r="C432">
        <v>62</v>
      </c>
      <c r="D432">
        <v>8</v>
      </c>
      <c r="E432" s="3">
        <v>44204</v>
      </c>
      <c r="F432" s="31">
        <f>YEAR(Order[[#This Row],[OrderDate]])</f>
        <v>2021</v>
      </c>
      <c r="G432" s="31">
        <f>MONTH(Order[[#This Row],[OrderDate]])</f>
        <v>1</v>
      </c>
      <c r="H432" s="31">
        <f>WEEKDAY(Order[[#This Row],[OrderDate]])</f>
        <v>6</v>
      </c>
      <c r="I432" s="31" t="str">
        <f>TEXT(Order[[#This Row],[WeekNumber]],"dddd")</f>
        <v>Friday</v>
      </c>
      <c r="J432" s="14">
        <v>20210114</v>
      </c>
      <c r="K432" t="s">
        <v>486</v>
      </c>
      <c r="L432" s="4">
        <v>1725.5</v>
      </c>
      <c r="M432" s="4">
        <v>49.3</v>
      </c>
      <c r="N432" s="4">
        <v>49.3</v>
      </c>
      <c r="O432">
        <v>35</v>
      </c>
      <c r="P432" s="8">
        <v>0</v>
      </c>
      <c r="Q432" t="s">
        <v>416</v>
      </c>
      <c r="R432">
        <v>29</v>
      </c>
      <c r="S432" s="4">
        <v>34.868075459270003</v>
      </c>
      <c r="T432" t="s">
        <v>110</v>
      </c>
      <c r="U432" t="s">
        <v>199</v>
      </c>
      <c r="V432" t="s">
        <v>288</v>
      </c>
      <c r="W432" t="s">
        <v>509</v>
      </c>
      <c r="X432" t="s">
        <v>519</v>
      </c>
      <c r="Y432" t="s">
        <v>516</v>
      </c>
    </row>
    <row r="433" spans="1:25" ht="15" customHeight="1" x14ac:dyDescent="0.3">
      <c r="A433">
        <v>10409</v>
      </c>
      <c r="B433" t="s">
        <v>52</v>
      </c>
      <c r="C433">
        <v>14</v>
      </c>
      <c r="D433">
        <v>3</v>
      </c>
      <c r="E433" s="3">
        <v>44205</v>
      </c>
      <c r="F433" s="31">
        <f>YEAR(Order[[#This Row],[OrderDate]])</f>
        <v>2021</v>
      </c>
      <c r="G433" s="31">
        <f>MONTH(Order[[#This Row],[OrderDate]])</f>
        <v>1</v>
      </c>
      <c r="H433" s="31">
        <f>WEEKDAY(Order[[#This Row],[OrderDate]])</f>
        <v>7</v>
      </c>
      <c r="I433" s="31" t="str">
        <f>TEXT(Order[[#This Row],[WeekNumber]],"dddd")</f>
        <v>Saturday</v>
      </c>
      <c r="J433" s="14">
        <v>20210114</v>
      </c>
      <c r="K433" t="s">
        <v>486</v>
      </c>
      <c r="L433" s="4">
        <v>279</v>
      </c>
      <c r="M433" s="4">
        <v>23.25</v>
      </c>
      <c r="N433" s="4">
        <v>23.25</v>
      </c>
      <c r="O433">
        <v>12</v>
      </c>
      <c r="P433" s="8">
        <v>0</v>
      </c>
      <c r="Q433" t="s">
        <v>368</v>
      </c>
      <c r="R433">
        <v>6</v>
      </c>
      <c r="S433" s="4">
        <v>19.281771520737859</v>
      </c>
      <c r="T433" t="s">
        <v>141</v>
      </c>
      <c r="U433" t="s">
        <v>230</v>
      </c>
      <c r="V433" t="s">
        <v>278</v>
      </c>
      <c r="W433" t="s">
        <v>510</v>
      </c>
      <c r="X433">
        <v>0</v>
      </c>
      <c r="Y433" t="s">
        <v>513</v>
      </c>
    </row>
    <row r="434" spans="1:25" ht="15" customHeight="1" x14ac:dyDescent="0.3">
      <c r="A434">
        <v>10409</v>
      </c>
      <c r="B434" t="s">
        <v>52</v>
      </c>
      <c r="C434">
        <v>21</v>
      </c>
      <c r="D434">
        <v>3</v>
      </c>
      <c r="E434" s="3">
        <v>44205</v>
      </c>
      <c r="F434" s="31">
        <f>YEAR(Order[[#This Row],[OrderDate]])</f>
        <v>2021</v>
      </c>
      <c r="G434" s="31">
        <f>MONTH(Order[[#This Row],[OrderDate]])</f>
        <v>1</v>
      </c>
      <c r="H434" s="31">
        <f>WEEKDAY(Order[[#This Row],[OrderDate]])</f>
        <v>7</v>
      </c>
      <c r="I434" s="31" t="str">
        <f>TEXT(Order[[#This Row],[WeekNumber]],"dddd")</f>
        <v>Saturday</v>
      </c>
      <c r="J434" s="14">
        <v>20210115</v>
      </c>
      <c r="K434" t="s">
        <v>486</v>
      </c>
      <c r="L434" s="4">
        <v>120</v>
      </c>
      <c r="M434" s="4">
        <v>10</v>
      </c>
      <c r="N434" s="4">
        <v>10</v>
      </c>
      <c r="O434">
        <v>12</v>
      </c>
      <c r="P434" s="8">
        <v>0</v>
      </c>
      <c r="Q434" t="s">
        <v>375</v>
      </c>
      <c r="R434">
        <v>8</v>
      </c>
      <c r="S434" s="4">
        <v>8.5451596278118238</v>
      </c>
      <c r="T434" t="s">
        <v>141</v>
      </c>
      <c r="U434" t="s">
        <v>230</v>
      </c>
      <c r="V434" t="s">
        <v>278</v>
      </c>
      <c r="W434" t="s">
        <v>510</v>
      </c>
      <c r="X434">
        <v>0</v>
      </c>
      <c r="Y434" t="s">
        <v>516</v>
      </c>
    </row>
    <row r="435" spans="1:25" ht="15" customHeight="1" x14ac:dyDescent="0.3">
      <c r="A435">
        <v>10410</v>
      </c>
      <c r="B435" t="s">
        <v>9</v>
      </c>
      <c r="C435">
        <v>33</v>
      </c>
      <c r="D435">
        <v>3</v>
      </c>
      <c r="E435" s="3">
        <v>44206</v>
      </c>
      <c r="F435" s="31">
        <f>YEAR(Order[[#This Row],[OrderDate]])</f>
        <v>2021</v>
      </c>
      <c r="G435" s="31">
        <f>MONTH(Order[[#This Row],[OrderDate]])</f>
        <v>1</v>
      </c>
      <c r="H435" s="31">
        <f>WEEKDAY(Order[[#This Row],[OrderDate]])</f>
        <v>1</v>
      </c>
      <c r="I435" s="31" t="str">
        <f>TEXT(Order[[#This Row],[WeekNumber]],"dddd")</f>
        <v>Sunday</v>
      </c>
      <c r="J435" s="14">
        <v>20210115</v>
      </c>
      <c r="K435" t="s">
        <v>485</v>
      </c>
      <c r="L435" s="4">
        <v>122.5</v>
      </c>
      <c r="M435" s="4">
        <v>2.5</v>
      </c>
      <c r="N435" s="4">
        <v>2.5</v>
      </c>
      <c r="O435">
        <v>49</v>
      </c>
      <c r="P435" s="8">
        <v>0</v>
      </c>
      <c r="Q435" t="s">
        <v>387</v>
      </c>
      <c r="R435">
        <v>15</v>
      </c>
      <c r="S435" s="4">
        <v>1.3985746153494198</v>
      </c>
      <c r="T435" t="s">
        <v>98</v>
      </c>
      <c r="U435" t="s">
        <v>187</v>
      </c>
      <c r="V435" t="s">
        <v>276</v>
      </c>
      <c r="W435" t="s">
        <v>510</v>
      </c>
      <c r="X435" t="s">
        <v>531</v>
      </c>
      <c r="Y435" t="s">
        <v>511</v>
      </c>
    </row>
    <row r="436" spans="1:25" ht="15" customHeight="1" x14ac:dyDescent="0.3">
      <c r="A436">
        <v>10410</v>
      </c>
      <c r="B436" t="s">
        <v>9</v>
      </c>
      <c r="C436">
        <v>59</v>
      </c>
      <c r="D436">
        <v>3</v>
      </c>
      <c r="E436" s="3">
        <v>44206</v>
      </c>
      <c r="F436" s="31">
        <f>YEAR(Order[[#This Row],[OrderDate]])</f>
        <v>2021</v>
      </c>
      <c r="G436" s="31">
        <f>MONTH(Order[[#This Row],[OrderDate]])</f>
        <v>1</v>
      </c>
      <c r="H436" s="31">
        <f>WEEKDAY(Order[[#This Row],[OrderDate]])</f>
        <v>1</v>
      </c>
      <c r="I436" s="31" t="str">
        <f>TEXT(Order[[#This Row],[WeekNumber]],"dddd")</f>
        <v>Sunday</v>
      </c>
      <c r="J436" s="14">
        <v>20210121</v>
      </c>
      <c r="K436" t="s">
        <v>485</v>
      </c>
      <c r="L436" s="4">
        <v>880</v>
      </c>
      <c r="M436" s="4">
        <v>55</v>
      </c>
      <c r="N436" s="4">
        <v>55</v>
      </c>
      <c r="O436">
        <v>16</v>
      </c>
      <c r="P436" s="8">
        <v>0</v>
      </c>
      <c r="Q436" t="s">
        <v>413</v>
      </c>
      <c r="R436">
        <v>28</v>
      </c>
      <c r="S436" s="4">
        <v>29.299646906924384</v>
      </c>
      <c r="T436" t="s">
        <v>98</v>
      </c>
      <c r="U436" t="s">
        <v>187</v>
      </c>
      <c r="V436" t="s">
        <v>276</v>
      </c>
      <c r="W436" t="s">
        <v>510</v>
      </c>
      <c r="X436" t="s">
        <v>531</v>
      </c>
      <c r="Y436" t="s">
        <v>511</v>
      </c>
    </row>
    <row r="437" spans="1:25" ht="15" customHeight="1" x14ac:dyDescent="0.3">
      <c r="A437">
        <v>10411</v>
      </c>
      <c r="B437" t="s">
        <v>9</v>
      </c>
      <c r="C437">
        <v>41</v>
      </c>
      <c r="D437">
        <v>9</v>
      </c>
      <c r="E437" s="3">
        <v>44206</v>
      </c>
      <c r="F437" s="31">
        <f>YEAR(Order[[#This Row],[OrderDate]])</f>
        <v>2021</v>
      </c>
      <c r="G437" s="31">
        <f>MONTH(Order[[#This Row],[OrderDate]])</f>
        <v>1</v>
      </c>
      <c r="H437" s="31">
        <f>WEEKDAY(Order[[#This Row],[OrderDate]])</f>
        <v>1</v>
      </c>
      <c r="I437" s="31" t="str">
        <f>TEXT(Order[[#This Row],[WeekNumber]],"dddd")</f>
        <v>Sunday</v>
      </c>
      <c r="J437" s="14">
        <v>20210121</v>
      </c>
      <c r="K437" t="s">
        <v>485</v>
      </c>
      <c r="L437" s="4">
        <v>192.99999928101897</v>
      </c>
      <c r="M437" s="4">
        <v>9.65</v>
      </c>
      <c r="N437" s="4">
        <v>7.7199999712407594</v>
      </c>
      <c r="O437">
        <v>25</v>
      </c>
      <c r="P437" s="8">
        <v>0.20000000298023221</v>
      </c>
      <c r="Q437" t="s">
        <v>395</v>
      </c>
      <c r="R437">
        <v>19</v>
      </c>
      <c r="S437" s="4">
        <v>6.0463867884479576</v>
      </c>
      <c r="T437" t="s">
        <v>98</v>
      </c>
      <c r="U437" t="s">
        <v>187</v>
      </c>
      <c r="V437" t="s">
        <v>276</v>
      </c>
      <c r="W437" t="s">
        <v>510</v>
      </c>
      <c r="X437" t="s">
        <v>531</v>
      </c>
      <c r="Y437" t="s">
        <v>514</v>
      </c>
    </row>
    <row r="438" spans="1:25" ht="15" customHeight="1" x14ac:dyDescent="0.3">
      <c r="A438">
        <v>10411</v>
      </c>
      <c r="B438" t="s">
        <v>9</v>
      </c>
      <c r="C438">
        <v>44</v>
      </c>
      <c r="D438">
        <v>9</v>
      </c>
      <c r="E438" s="3">
        <v>44206</v>
      </c>
      <c r="F438" s="31">
        <f>YEAR(Order[[#This Row],[OrderDate]])</f>
        <v>2021</v>
      </c>
      <c r="G438" s="31">
        <f>MONTH(Order[[#This Row],[OrderDate]])</f>
        <v>1</v>
      </c>
      <c r="H438" s="31">
        <f>WEEKDAY(Order[[#This Row],[OrderDate]])</f>
        <v>1</v>
      </c>
      <c r="I438" s="31" t="str">
        <f>TEXT(Order[[#This Row],[WeekNumber]],"dddd")</f>
        <v>Sunday</v>
      </c>
      <c r="J438" s="14">
        <v>20210121</v>
      </c>
      <c r="K438" t="s">
        <v>485</v>
      </c>
      <c r="L438" s="4">
        <v>622.39999768137932</v>
      </c>
      <c r="M438" s="4">
        <v>19.45</v>
      </c>
      <c r="N438" s="4">
        <v>15.559999942034484</v>
      </c>
      <c r="O438">
        <v>40</v>
      </c>
      <c r="P438" s="8">
        <v>0.20000000298023221</v>
      </c>
      <c r="Q438" t="s">
        <v>398</v>
      </c>
      <c r="R438">
        <v>20</v>
      </c>
      <c r="S438" s="4">
        <v>10.842050263532254</v>
      </c>
      <c r="T438" t="s">
        <v>98</v>
      </c>
      <c r="U438" t="s">
        <v>187</v>
      </c>
      <c r="V438" t="s">
        <v>276</v>
      </c>
      <c r="W438" t="s">
        <v>510</v>
      </c>
      <c r="X438" t="s">
        <v>531</v>
      </c>
      <c r="Y438" t="s">
        <v>515</v>
      </c>
    </row>
    <row r="439" spans="1:25" ht="15" customHeight="1" x14ac:dyDescent="0.3">
      <c r="A439">
        <v>10411</v>
      </c>
      <c r="B439" t="s">
        <v>9</v>
      </c>
      <c r="C439">
        <v>59</v>
      </c>
      <c r="D439">
        <v>9</v>
      </c>
      <c r="E439" s="3">
        <v>44206</v>
      </c>
      <c r="F439" s="31">
        <f>YEAR(Order[[#This Row],[OrderDate]])</f>
        <v>2021</v>
      </c>
      <c r="G439" s="31">
        <f>MONTH(Order[[#This Row],[OrderDate]])</f>
        <v>1</v>
      </c>
      <c r="H439" s="31">
        <f>WEEKDAY(Order[[#This Row],[OrderDate]])</f>
        <v>1</v>
      </c>
      <c r="I439" s="31" t="str">
        <f>TEXT(Order[[#This Row],[WeekNumber]],"dddd")</f>
        <v>Sunday</v>
      </c>
      <c r="J439" s="14">
        <v>20210115</v>
      </c>
      <c r="K439" t="s">
        <v>485</v>
      </c>
      <c r="L439" s="4">
        <v>395.99999852478504</v>
      </c>
      <c r="M439" s="4">
        <v>55</v>
      </c>
      <c r="N439" s="4">
        <v>43.999999836087227</v>
      </c>
      <c r="O439">
        <v>9</v>
      </c>
      <c r="P439" s="8">
        <v>0.20000000298023221</v>
      </c>
      <c r="Q439" t="s">
        <v>413</v>
      </c>
      <c r="R439">
        <v>28</v>
      </c>
      <c r="S439" s="4">
        <v>29.299646906924384</v>
      </c>
      <c r="T439" t="s">
        <v>98</v>
      </c>
      <c r="U439" t="s">
        <v>187</v>
      </c>
      <c r="V439" t="s">
        <v>276</v>
      </c>
      <c r="W439" t="s">
        <v>510</v>
      </c>
      <c r="X439" t="s">
        <v>531</v>
      </c>
      <c r="Y439" t="s">
        <v>511</v>
      </c>
    </row>
    <row r="440" spans="1:25" ht="15" customHeight="1" x14ac:dyDescent="0.3">
      <c r="A440">
        <v>10412</v>
      </c>
      <c r="B440" t="s">
        <v>84</v>
      </c>
      <c r="C440">
        <v>14</v>
      </c>
      <c r="D440">
        <v>8</v>
      </c>
      <c r="E440" s="3">
        <v>44209</v>
      </c>
      <c r="F440" s="31">
        <f>YEAR(Order[[#This Row],[OrderDate]])</f>
        <v>2021</v>
      </c>
      <c r="G440" s="31">
        <f>MONTH(Order[[#This Row],[OrderDate]])</f>
        <v>1</v>
      </c>
      <c r="H440" s="31">
        <f>WEEKDAY(Order[[#This Row],[OrderDate]])</f>
        <v>4</v>
      </c>
      <c r="I440" s="31" t="str">
        <f>TEXT(Order[[#This Row],[WeekNumber]],"dddd")</f>
        <v>Wednesday</v>
      </c>
      <c r="J440" s="14">
        <v>20210116</v>
      </c>
      <c r="K440" t="s">
        <v>484</v>
      </c>
      <c r="L440" s="4">
        <v>418.499999307096</v>
      </c>
      <c r="M440" s="4">
        <v>23.25</v>
      </c>
      <c r="N440" s="4">
        <v>20.9249999653548</v>
      </c>
      <c r="O440">
        <v>20</v>
      </c>
      <c r="P440" s="8">
        <v>0.10000000149011611</v>
      </c>
      <c r="Q440" t="s">
        <v>368</v>
      </c>
      <c r="R440">
        <v>6</v>
      </c>
      <c r="S440" s="4">
        <v>19.281771520737859</v>
      </c>
      <c r="T440" t="s">
        <v>173</v>
      </c>
      <c r="U440" t="s">
        <v>262</v>
      </c>
      <c r="V440" t="s">
        <v>346</v>
      </c>
      <c r="W440" t="s">
        <v>509</v>
      </c>
      <c r="X440" t="s">
        <v>527</v>
      </c>
      <c r="Y440" t="s">
        <v>513</v>
      </c>
    </row>
    <row r="441" spans="1:25" ht="15" customHeight="1" x14ac:dyDescent="0.3">
      <c r="A441">
        <v>10413</v>
      </c>
      <c r="B441" t="s">
        <v>39</v>
      </c>
      <c r="C441">
        <v>1</v>
      </c>
      <c r="D441">
        <v>3</v>
      </c>
      <c r="E441" s="3">
        <v>44210</v>
      </c>
      <c r="F441" s="31">
        <f>YEAR(Order[[#This Row],[OrderDate]])</f>
        <v>2021</v>
      </c>
      <c r="G441" s="31">
        <f>MONTH(Order[[#This Row],[OrderDate]])</f>
        <v>1</v>
      </c>
      <c r="H441" s="31">
        <f>WEEKDAY(Order[[#This Row],[OrderDate]])</f>
        <v>5</v>
      </c>
      <c r="I441" s="31" t="str">
        <f>TEXT(Order[[#This Row],[WeekNumber]],"dddd")</f>
        <v>Thursday</v>
      </c>
      <c r="J441" s="14">
        <v>20210116</v>
      </c>
      <c r="K441" t="s">
        <v>484</v>
      </c>
      <c r="L441" s="4">
        <v>432</v>
      </c>
      <c r="M441" s="4">
        <v>18</v>
      </c>
      <c r="N441" s="4">
        <v>18</v>
      </c>
      <c r="O441">
        <v>24</v>
      </c>
      <c r="P441" s="8">
        <v>0</v>
      </c>
      <c r="Q441" t="s">
        <v>355</v>
      </c>
      <c r="R441">
        <v>1</v>
      </c>
      <c r="S441" s="4">
        <v>9.9412796083453241</v>
      </c>
      <c r="T441" t="s">
        <v>128</v>
      </c>
      <c r="U441" t="s">
        <v>217</v>
      </c>
      <c r="V441" t="s">
        <v>304</v>
      </c>
      <c r="W441" t="s">
        <v>509</v>
      </c>
      <c r="X441" t="s">
        <v>519</v>
      </c>
      <c r="Y441" t="s">
        <v>517</v>
      </c>
    </row>
    <row r="442" spans="1:25" ht="15" customHeight="1" x14ac:dyDescent="0.3">
      <c r="A442">
        <v>10413</v>
      </c>
      <c r="B442" t="s">
        <v>39</v>
      </c>
      <c r="C442">
        <v>62</v>
      </c>
      <c r="D442">
        <v>3</v>
      </c>
      <c r="E442" s="3">
        <v>44210</v>
      </c>
      <c r="F442" s="31">
        <f>YEAR(Order[[#This Row],[OrderDate]])</f>
        <v>2021</v>
      </c>
      <c r="G442" s="31">
        <f>MONTH(Order[[#This Row],[OrderDate]])</f>
        <v>1</v>
      </c>
      <c r="H442" s="31">
        <f>WEEKDAY(Order[[#This Row],[OrderDate]])</f>
        <v>5</v>
      </c>
      <c r="I442" s="31" t="str">
        <f>TEXT(Order[[#This Row],[WeekNumber]],"dddd")</f>
        <v>Thursday</v>
      </c>
      <c r="J442" s="14">
        <v>20210116</v>
      </c>
      <c r="K442" t="s">
        <v>484</v>
      </c>
      <c r="L442" s="4">
        <v>1972</v>
      </c>
      <c r="M442" s="4">
        <v>49.3</v>
      </c>
      <c r="N442" s="4">
        <v>49.3</v>
      </c>
      <c r="O442">
        <v>40</v>
      </c>
      <c r="P442" s="8">
        <v>0</v>
      </c>
      <c r="Q442" t="s">
        <v>416</v>
      </c>
      <c r="R442">
        <v>29</v>
      </c>
      <c r="S442" s="4">
        <v>34.868075459270003</v>
      </c>
      <c r="T442" t="s">
        <v>128</v>
      </c>
      <c r="U442" t="s">
        <v>217</v>
      </c>
      <c r="V442" t="s">
        <v>304</v>
      </c>
      <c r="W442" t="s">
        <v>509</v>
      </c>
      <c r="X442" t="s">
        <v>519</v>
      </c>
      <c r="Y442" t="s">
        <v>516</v>
      </c>
    </row>
    <row r="443" spans="1:25" ht="15" customHeight="1" x14ac:dyDescent="0.3">
      <c r="A443">
        <v>10413</v>
      </c>
      <c r="B443" t="s">
        <v>39</v>
      </c>
      <c r="C443">
        <v>76</v>
      </c>
      <c r="D443">
        <v>3</v>
      </c>
      <c r="E443" s="3">
        <v>44210</v>
      </c>
      <c r="F443" s="31">
        <f>YEAR(Order[[#This Row],[OrderDate]])</f>
        <v>2021</v>
      </c>
      <c r="G443" s="31">
        <f>MONTH(Order[[#This Row],[OrderDate]])</f>
        <v>1</v>
      </c>
      <c r="H443" s="31">
        <f>WEEKDAY(Order[[#This Row],[OrderDate]])</f>
        <v>5</v>
      </c>
      <c r="I443" s="31" t="str">
        <f>TEXT(Order[[#This Row],[WeekNumber]],"dddd")</f>
        <v>Thursday</v>
      </c>
      <c r="J443" s="14">
        <v>20210117</v>
      </c>
      <c r="K443" t="s">
        <v>484</v>
      </c>
      <c r="L443" s="4">
        <v>252</v>
      </c>
      <c r="M443" s="4">
        <v>18</v>
      </c>
      <c r="N443" s="4">
        <v>18</v>
      </c>
      <c r="O443">
        <v>14</v>
      </c>
      <c r="P443" s="8">
        <v>0</v>
      </c>
      <c r="Q443" t="s">
        <v>430</v>
      </c>
      <c r="R443">
        <v>23</v>
      </c>
      <c r="S443" s="4">
        <v>11.35067307451974</v>
      </c>
      <c r="T443" t="s">
        <v>128</v>
      </c>
      <c r="U443" t="s">
        <v>217</v>
      </c>
      <c r="V443" t="s">
        <v>304</v>
      </c>
      <c r="W443" t="s">
        <v>509</v>
      </c>
      <c r="X443" t="s">
        <v>519</v>
      </c>
      <c r="Y443" t="s">
        <v>517</v>
      </c>
    </row>
    <row r="444" spans="1:25" ht="15" customHeight="1" x14ac:dyDescent="0.3">
      <c r="A444">
        <v>10414</v>
      </c>
      <c r="B444" t="s">
        <v>20</v>
      </c>
      <c r="C444">
        <v>19</v>
      </c>
      <c r="D444">
        <v>2</v>
      </c>
      <c r="E444" s="3">
        <v>44210</v>
      </c>
      <c r="F444" s="31">
        <f>YEAR(Order[[#This Row],[OrderDate]])</f>
        <v>2021</v>
      </c>
      <c r="G444" s="31">
        <f>MONTH(Order[[#This Row],[OrderDate]])</f>
        <v>1</v>
      </c>
      <c r="H444" s="31">
        <f>WEEKDAY(Order[[#This Row],[OrderDate]])</f>
        <v>5</v>
      </c>
      <c r="I444" s="31" t="str">
        <f>TEXT(Order[[#This Row],[WeekNumber]],"dddd")</f>
        <v>Thursday</v>
      </c>
      <c r="J444" s="14">
        <v>20210117</v>
      </c>
      <c r="K444" t="s">
        <v>485</v>
      </c>
      <c r="L444" s="4">
        <v>157.31999987661837</v>
      </c>
      <c r="M444" s="4">
        <v>9.1999999999999993</v>
      </c>
      <c r="N444" s="4">
        <v>8.7399999931454655</v>
      </c>
      <c r="O444">
        <v>18</v>
      </c>
      <c r="P444" s="8">
        <v>5.000000074505806E-2</v>
      </c>
      <c r="Q444" t="s">
        <v>373</v>
      </c>
      <c r="R444">
        <v>8</v>
      </c>
      <c r="S444" s="4">
        <v>7.994614939930428</v>
      </c>
      <c r="T444" t="s">
        <v>109</v>
      </c>
      <c r="U444" t="s">
        <v>198</v>
      </c>
      <c r="V444" t="s">
        <v>287</v>
      </c>
      <c r="W444" t="s">
        <v>510</v>
      </c>
      <c r="X444" t="s">
        <v>521</v>
      </c>
      <c r="Y444" t="s">
        <v>516</v>
      </c>
    </row>
    <row r="445" spans="1:25" ht="15" customHeight="1" x14ac:dyDescent="0.3">
      <c r="A445">
        <v>10414</v>
      </c>
      <c r="B445" t="s">
        <v>20</v>
      </c>
      <c r="C445">
        <v>33</v>
      </c>
      <c r="D445">
        <v>2</v>
      </c>
      <c r="E445" s="3">
        <v>44210</v>
      </c>
      <c r="F445" s="31">
        <f>YEAR(Order[[#This Row],[OrderDate]])</f>
        <v>2021</v>
      </c>
      <c r="G445" s="31">
        <f>MONTH(Order[[#This Row],[OrderDate]])</f>
        <v>1</v>
      </c>
      <c r="H445" s="31">
        <f>WEEKDAY(Order[[#This Row],[OrderDate]])</f>
        <v>5</v>
      </c>
      <c r="I445" s="31" t="str">
        <f>TEXT(Order[[#This Row],[WeekNumber]],"dddd")</f>
        <v>Thursday</v>
      </c>
      <c r="J445" s="14">
        <v>20210124</v>
      </c>
      <c r="K445" t="s">
        <v>485</v>
      </c>
      <c r="L445" s="4">
        <v>125</v>
      </c>
      <c r="M445" s="4">
        <v>2.5</v>
      </c>
      <c r="N445" s="4">
        <v>2.5</v>
      </c>
      <c r="O445">
        <v>50</v>
      </c>
      <c r="P445" s="8">
        <v>0</v>
      </c>
      <c r="Q445" t="s">
        <v>387</v>
      </c>
      <c r="R445">
        <v>15</v>
      </c>
      <c r="S445" s="4">
        <v>1.3985746153494198</v>
      </c>
      <c r="T445" t="s">
        <v>109</v>
      </c>
      <c r="U445" t="s">
        <v>198</v>
      </c>
      <c r="V445" t="s">
        <v>287</v>
      </c>
      <c r="W445" t="s">
        <v>510</v>
      </c>
      <c r="X445" t="s">
        <v>521</v>
      </c>
      <c r="Y445" t="s">
        <v>511</v>
      </c>
    </row>
    <row r="446" spans="1:25" ht="15" customHeight="1" x14ac:dyDescent="0.3">
      <c r="A446">
        <v>10415</v>
      </c>
      <c r="B446" t="s">
        <v>34</v>
      </c>
      <c r="C446">
        <v>17</v>
      </c>
      <c r="D446">
        <v>3</v>
      </c>
      <c r="E446" s="3">
        <v>44211</v>
      </c>
      <c r="F446" s="31">
        <f>YEAR(Order[[#This Row],[OrderDate]])</f>
        <v>2021</v>
      </c>
      <c r="G446" s="31">
        <f>MONTH(Order[[#This Row],[OrderDate]])</f>
        <v>1</v>
      </c>
      <c r="H446" s="31">
        <f>WEEKDAY(Order[[#This Row],[OrderDate]])</f>
        <v>6</v>
      </c>
      <c r="I446" s="31" t="str">
        <f>TEXT(Order[[#This Row],[WeekNumber]],"dddd")</f>
        <v>Friday</v>
      </c>
      <c r="J446" s="14">
        <v>20210124</v>
      </c>
      <c r="K446" t="s">
        <v>486</v>
      </c>
      <c r="L446" s="4">
        <v>78</v>
      </c>
      <c r="M446" s="4">
        <v>39</v>
      </c>
      <c r="N446" s="4">
        <v>39</v>
      </c>
      <c r="O446">
        <v>2</v>
      </c>
      <c r="P446" s="8">
        <v>0</v>
      </c>
      <c r="Q446" t="s">
        <v>371</v>
      </c>
      <c r="R446">
        <v>7</v>
      </c>
      <c r="S446" s="4">
        <v>24.774912809223483</v>
      </c>
      <c r="T446" t="s">
        <v>123</v>
      </c>
      <c r="U446" t="s">
        <v>212</v>
      </c>
      <c r="V446" t="s">
        <v>300</v>
      </c>
      <c r="W446" t="s">
        <v>510</v>
      </c>
      <c r="X446" t="s">
        <v>353</v>
      </c>
      <c r="Y446" t="s">
        <v>518</v>
      </c>
    </row>
    <row r="447" spans="1:25" ht="15" customHeight="1" x14ac:dyDescent="0.3">
      <c r="A447">
        <v>10415</v>
      </c>
      <c r="B447" t="s">
        <v>34</v>
      </c>
      <c r="C447">
        <v>33</v>
      </c>
      <c r="D447">
        <v>3</v>
      </c>
      <c r="E447" s="3">
        <v>44211</v>
      </c>
      <c r="F447" s="31">
        <f>YEAR(Order[[#This Row],[OrderDate]])</f>
        <v>2021</v>
      </c>
      <c r="G447" s="31">
        <f>MONTH(Order[[#This Row],[OrderDate]])</f>
        <v>1</v>
      </c>
      <c r="H447" s="31">
        <f>WEEKDAY(Order[[#This Row],[OrderDate]])</f>
        <v>6</v>
      </c>
      <c r="I447" s="31" t="str">
        <f>TEXT(Order[[#This Row],[WeekNumber]],"dddd")</f>
        <v>Friday</v>
      </c>
      <c r="J447" s="14">
        <v>20210127</v>
      </c>
      <c r="K447" t="s">
        <v>486</v>
      </c>
      <c r="L447" s="4">
        <v>50</v>
      </c>
      <c r="M447" s="4">
        <v>2.5</v>
      </c>
      <c r="N447" s="4">
        <v>2.5</v>
      </c>
      <c r="O447">
        <v>20</v>
      </c>
      <c r="P447" s="8">
        <v>0</v>
      </c>
      <c r="Q447" t="s">
        <v>387</v>
      </c>
      <c r="R447">
        <v>15</v>
      </c>
      <c r="S447" s="4">
        <v>1.3985746153494198</v>
      </c>
      <c r="T447" t="s">
        <v>123</v>
      </c>
      <c r="U447" t="s">
        <v>212</v>
      </c>
      <c r="V447" t="s">
        <v>300</v>
      </c>
      <c r="W447" t="s">
        <v>510</v>
      </c>
      <c r="X447" t="s">
        <v>353</v>
      </c>
      <c r="Y447" t="s">
        <v>511</v>
      </c>
    </row>
    <row r="448" spans="1:25" ht="15" customHeight="1" x14ac:dyDescent="0.3">
      <c r="A448">
        <v>10416</v>
      </c>
      <c r="B448" t="s">
        <v>84</v>
      </c>
      <c r="C448">
        <v>19</v>
      </c>
      <c r="D448">
        <v>8</v>
      </c>
      <c r="E448" s="3">
        <v>44212</v>
      </c>
      <c r="F448" s="31">
        <f>YEAR(Order[[#This Row],[OrderDate]])</f>
        <v>2021</v>
      </c>
      <c r="G448" s="31">
        <f>MONTH(Order[[#This Row],[OrderDate]])</f>
        <v>1</v>
      </c>
      <c r="H448" s="31">
        <f>WEEKDAY(Order[[#This Row],[OrderDate]])</f>
        <v>7</v>
      </c>
      <c r="I448" s="31" t="str">
        <f>TEXT(Order[[#This Row],[WeekNumber]],"dddd")</f>
        <v>Saturday</v>
      </c>
      <c r="J448" s="14">
        <v>20210127</v>
      </c>
      <c r="K448" t="s">
        <v>485</v>
      </c>
      <c r="L448" s="4">
        <v>184</v>
      </c>
      <c r="M448" s="4">
        <v>9.1999999999999993</v>
      </c>
      <c r="N448" s="4">
        <v>9.1999999999999993</v>
      </c>
      <c r="O448">
        <v>20</v>
      </c>
      <c r="P448" s="8">
        <v>0</v>
      </c>
      <c r="Q448" t="s">
        <v>373</v>
      </c>
      <c r="R448">
        <v>8</v>
      </c>
      <c r="S448" s="4">
        <v>7.994614939930428</v>
      </c>
      <c r="T448" t="s">
        <v>173</v>
      </c>
      <c r="U448" t="s">
        <v>262</v>
      </c>
      <c r="V448" t="s">
        <v>346</v>
      </c>
      <c r="W448" t="s">
        <v>509</v>
      </c>
      <c r="X448" t="s">
        <v>527</v>
      </c>
      <c r="Y448" t="s">
        <v>516</v>
      </c>
    </row>
    <row r="449" spans="1:25" ht="15" customHeight="1" x14ac:dyDescent="0.3">
      <c r="A449">
        <v>10416</v>
      </c>
      <c r="B449" t="s">
        <v>84</v>
      </c>
      <c r="C449">
        <v>53</v>
      </c>
      <c r="D449">
        <v>8</v>
      </c>
      <c r="E449" s="3">
        <v>44212</v>
      </c>
      <c r="F449" s="31">
        <f>YEAR(Order[[#This Row],[OrderDate]])</f>
        <v>2021</v>
      </c>
      <c r="G449" s="31">
        <f>MONTH(Order[[#This Row],[OrderDate]])</f>
        <v>1</v>
      </c>
      <c r="H449" s="31">
        <f>WEEKDAY(Order[[#This Row],[OrderDate]])</f>
        <v>7</v>
      </c>
      <c r="I449" s="31" t="str">
        <f>TEXT(Order[[#This Row],[WeekNumber]],"dddd")</f>
        <v>Saturday</v>
      </c>
      <c r="J449" s="14">
        <v>20210127</v>
      </c>
      <c r="K449" t="s">
        <v>485</v>
      </c>
      <c r="L449" s="4">
        <v>328</v>
      </c>
      <c r="M449" s="4">
        <v>32.799999999999997</v>
      </c>
      <c r="N449" s="4">
        <v>32.799999999999997</v>
      </c>
      <c r="O449">
        <v>10</v>
      </c>
      <c r="P449" s="8">
        <v>0</v>
      </c>
      <c r="Q449" t="s">
        <v>407</v>
      </c>
      <c r="R449">
        <v>24</v>
      </c>
      <c r="S449" s="4">
        <v>11.283141843590998</v>
      </c>
      <c r="T449" t="s">
        <v>173</v>
      </c>
      <c r="U449" t="s">
        <v>262</v>
      </c>
      <c r="V449" t="s">
        <v>346</v>
      </c>
      <c r="W449" t="s">
        <v>509</v>
      </c>
      <c r="X449" t="s">
        <v>527</v>
      </c>
      <c r="Y449" t="s">
        <v>518</v>
      </c>
    </row>
    <row r="450" spans="1:25" ht="15" customHeight="1" x14ac:dyDescent="0.3">
      <c r="A450">
        <v>10416</v>
      </c>
      <c r="B450" t="s">
        <v>84</v>
      </c>
      <c r="C450">
        <v>57</v>
      </c>
      <c r="D450">
        <v>8</v>
      </c>
      <c r="E450" s="3">
        <v>44212</v>
      </c>
      <c r="F450" s="31">
        <f>YEAR(Order[[#This Row],[OrderDate]])</f>
        <v>2021</v>
      </c>
      <c r="G450" s="31">
        <f>MONTH(Order[[#This Row],[OrderDate]])</f>
        <v>1</v>
      </c>
      <c r="H450" s="31">
        <f>WEEKDAY(Order[[#This Row],[OrderDate]])</f>
        <v>7</v>
      </c>
      <c r="I450" s="31" t="str">
        <f>TEXT(Order[[#This Row],[WeekNumber]],"dddd")</f>
        <v>Saturday</v>
      </c>
      <c r="J450" s="14">
        <v>20210128</v>
      </c>
      <c r="K450" t="s">
        <v>485</v>
      </c>
      <c r="L450" s="4">
        <v>390</v>
      </c>
      <c r="M450" s="4">
        <v>19.5</v>
      </c>
      <c r="N450" s="4">
        <v>19.5</v>
      </c>
      <c r="O450">
        <v>20</v>
      </c>
      <c r="P450" s="8">
        <v>0</v>
      </c>
      <c r="Q450" t="s">
        <v>411</v>
      </c>
      <c r="R450">
        <v>26</v>
      </c>
      <c r="S450" s="4">
        <v>13.98469118449494</v>
      </c>
      <c r="T450" t="s">
        <v>173</v>
      </c>
      <c r="U450" t="s">
        <v>262</v>
      </c>
      <c r="V450" t="s">
        <v>346</v>
      </c>
      <c r="W450" t="s">
        <v>509</v>
      </c>
      <c r="X450" t="s">
        <v>527</v>
      </c>
      <c r="Y450" t="s">
        <v>512</v>
      </c>
    </row>
    <row r="451" spans="1:25" ht="15" customHeight="1" x14ac:dyDescent="0.3">
      <c r="A451">
        <v>10417</v>
      </c>
      <c r="B451" t="s">
        <v>70</v>
      </c>
      <c r="C451">
        <v>38</v>
      </c>
      <c r="D451">
        <v>4</v>
      </c>
      <c r="E451" s="3">
        <v>44212</v>
      </c>
      <c r="F451" s="31">
        <f>YEAR(Order[[#This Row],[OrderDate]])</f>
        <v>2021</v>
      </c>
      <c r="G451" s="31">
        <f>MONTH(Order[[#This Row],[OrderDate]])</f>
        <v>1</v>
      </c>
      <c r="H451" s="31">
        <f>WEEKDAY(Order[[#This Row],[OrderDate]])</f>
        <v>7</v>
      </c>
      <c r="I451" s="31" t="str">
        <f>TEXT(Order[[#This Row],[WeekNumber]],"dddd")</f>
        <v>Saturday</v>
      </c>
      <c r="J451" s="14">
        <v>20210128</v>
      </c>
      <c r="K451" t="s">
        <v>485</v>
      </c>
      <c r="L451" s="4">
        <v>13175</v>
      </c>
      <c r="M451" s="4">
        <v>263.5</v>
      </c>
      <c r="N451" s="4">
        <v>263.5</v>
      </c>
      <c r="O451">
        <v>50</v>
      </c>
      <c r="P451" s="8">
        <v>0</v>
      </c>
      <c r="Q451" t="s">
        <v>392</v>
      </c>
      <c r="R451">
        <v>18</v>
      </c>
      <c r="S451" s="4">
        <v>194.17724636053271</v>
      </c>
      <c r="T451" t="s">
        <v>159</v>
      </c>
      <c r="U451" t="s">
        <v>248</v>
      </c>
      <c r="V451" t="s">
        <v>333</v>
      </c>
      <c r="W451" t="s">
        <v>509</v>
      </c>
      <c r="X451" t="s">
        <v>532</v>
      </c>
      <c r="Y451" t="s">
        <v>517</v>
      </c>
    </row>
    <row r="452" spans="1:25" ht="15" customHeight="1" x14ac:dyDescent="0.3">
      <c r="A452">
        <v>10417</v>
      </c>
      <c r="B452" t="s">
        <v>70</v>
      </c>
      <c r="C452">
        <v>46</v>
      </c>
      <c r="D452">
        <v>4</v>
      </c>
      <c r="E452" s="3">
        <v>44212</v>
      </c>
      <c r="F452" s="31">
        <f>YEAR(Order[[#This Row],[OrderDate]])</f>
        <v>2021</v>
      </c>
      <c r="G452" s="31">
        <f>MONTH(Order[[#This Row],[OrderDate]])</f>
        <v>1</v>
      </c>
      <c r="H452" s="31">
        <f>WEEKDAY(Order[[#This Row],[OrderDate]])</f>
        <v>7</v>
      </c>
      <c r="I452" s="31" t="str">
        <f>TEXT(Order[[#This Row],[WeekNumber]],"dddd")</f>
        <v>Saturday</v>
      </c>
      <c r="J452" s="14">
        <v>20210128</v>
      </c>
      <c r="K452" t="s">
        <v>485</v>
      </c>
      <c r="L452" s="4">
        <v>18</v>
      </c>
      <c r="M452" s="4">
        <v>12</v>
      </c>
      <c r="N452" s="4">
        <v>9</v>
      </c>
      <c r="O452">
        <v>2</v>
      </c>
      <c r="P452" s="8">
        <v>0.25</v>
      </c>
      <c r="Q452" t="s">
        <v>400</v>
      </c>
      <c r="R452">
        <v>21</v>
      </c>
      <c r="S452" s="4">
        <v>5.504627786254181</v>
      </c>
      <c r="T452" t="s">
        <v>159</v>
      </c>
      <c r="U452" t="s">
        <v>248</v>
      </c>
      <c r="V452" t="s">
        <v>333</v>
      </c>
      <c r="W452" t="s">
        <v>509</v>
      </c>
      <c r="X452" t="s">
        <v>532</v>
      </c>
      <c r="Y452" t="s">
        <v>514</v>
      </c>
    </row>
    <row r="453" spans="1:25" ht="15" customHeight="1" x14ac:dyDescent="0.3">
      <c r="A453">
        <v>10417</v>
      </c>
      <c r="B453" t="s">
        <v>70</v>
      </c>
      <c r="C453">
        <v>68</v>
      </c>
      <c r="D453">
        <v>4</v>
      </c>
      <c r="E453" s="3">
        <v>44212</v>
      </c>
      <c r="F453" s="31">
        <f>YEAR(Order[[#This Row],[OrderDate]])</f>
        <v>2021</v>
      </c>
      <c r="G453" s="31">
        <f>MONTH(Order[[#This Row],[OrderDate]])</f>
        <v>1</v>
      </c>
      <c r="H453" s="31">
        <f>WEEKDAY(Order[[#This Row],[OrderDate]])</f>
        <v>7</v>
      </c>
      <c r="I453" s="31" t="str">
        <f>TEXT(Order[[#This Row],[WeekNumber]],"dddd")</f>
        <v>Saturday</v>
      </c>
      <c r="J453" s="14">
        <v>20210128</v>
      </c>
      <c r="K453" t="s">
        <v>485</v>
      </c>
      <c r="L453" s="4">
        <v>337.5</v>
      </c>
      <c r="M453" s="4">
        <v>12.5</v>
      </c>
      <c r="N453" s="4">
        <v>9.375</v>
      </c>
      <c r="O453">
        <v>36</v>
      </c>
      <c r="P453" s="8">
        <v>0.25</v>
      </c>
      <c r="Q453" t="s">
        <v>422</v>
      </c>
      <c r="R453">
        <v>8</v>
      </c>
      <c r="S453" s="4">
        <v>9.881917469522989</v>
      </c>
      <c r="T453" t="s">
        <v>159</v>
      </c>
      <c r="U453" t="s">
        <v>248</v>
      </c>
      <c r="V453" t="s">
        <v>333</v>
      </c>
      <c r="W453" t="s">
        <v>509</v>
      </c>
      <c r="X453" t="s">
        <v>532</v>
      </c>
      <c r="Y453" t="s">
        <v>516</v>
      </c>
    </row>
    <row r="454" spans="1:25" ht="15" customHeight="1" x14ac:dyDescent="0.3">
      <c r="A454">
        <v>10417</v>
      </c>
      <c r="B454" t="s">
        <v>70</v>
      </c>
      <c r="C454">
        <v>77</v>
      </c>
      <c r="D454">
        <v>4</v>
      </c>
      <c r="E454" s="3">
        <v>44212</v>
      </c>
      <c r="F454" s="31">
        <f>YEAR(Order[[#This Row],[OrderDate]])</f>
        <v>2021</v>
      </c>
      <c r="G454" s="31">
        <f>MONTH(Order[[#This Row],[OrderDate]])</f>
        <v>1</v>
      </c>
      <c r="H454" s="31">
        <f>WEEKDAY(Order[[#This Row],[OrderDate]])</f>
        <v>7</v>
      </c>
      <c r="I454" s="31" t="str">
        <f>TEXT(Order[[#This Row],[WeekNumber]],"dddd")</f>
        <v>Saturday</v>
      </c>
      <c r="J454" s="14">
        <v>20210124</v>
      </c>
      <c r="K454" t="s">
        <v>485</v>
      </c>
      <c r="L454" s="4">
        <v>455</v>
      </c>
      <c r="M454" s="4">
        <v>13</v>
      </c>
      <c r="N454" s="4">
        <v>13</v>
      </c>
      <c r="O454">
        <v>35</v>
      </c>
      <c r="P454" s="8">
        <v>0</v>
      </c>
      <c r="Q454" t="s">
        <v>431</v>
      </c>
      <c r="R454">
        <v>12</v>
      </c>
      <c r="S454" s="4">
        <v>9.7871799999999993</v>
      </c>
      <c r="T454" t="s">
        <v>159</v>
      </c>
      <c r="U454" t="s">
        <v>248</v>
      </c>
      <c r="V454" t="s">
        <v>333</v>
      </c>
      <c r="W454" t="s">
        <v>509</v>
      </c>
      <c r="X454" t="s">
        <v>532</v>
      </c>
      <c r="Y454" t="s">
        <v>515</v>
      </c>
    </row>
    <row r="455" spans="1:25" ht="15" customHeight="1" x14ac:dyDescent="0.3">
      <c r="A455">
        <v>10418</v>
      </c>
      <c r="B455" t="s">
        <v>60</v>
      </c>
      <c r="C455">
        <v>2</v>
      </c>
      <c r="D455">
        <v>4</v>
      </c>
      <c r="E455" s="3">
        <v>44213</v>
      </c>
      <c r="F455" s="31">
        <f>YEAR(Order[[#This Row],[OrderDate]])</f>
        <v>2021</v>
      </c>
      <c r="G455" s="31">
        <f>MONTH(Order[[#This Row],[OrderDate]])</f>
        <v>1</v>
      </c>
      <c r="H455" s="31">
        <f>WEEKDAY(Order[[#This Row],[OrderDate]])</f>
        <v>1</v>
      </c>
      <c r="I455" s="31" t="str">
        <f>TEXT(Order[[#This Row],[WeekNumber]],"dddd")</f>
        <v>Sunday</v>
      </c>
      <c r="J455" s="14">
        <v>20210124</v>
      </c>
      <c r="K455" t="s">
        <v>486</v>
      </c>
      <c r="L455" s="4">
        <v>1140</v>
      </c>
      <c r="M455" s="4">
        <v>19</v>
      </c>
      <c r="N455" s="4">
        <v>19</v>
      </c>
      <c r="O455">
        <v>60</v>
      </c>
      <c r="P455" s="8">
        <v>0</v>
      </c>
      <c r="Q455" t="s">
        <v>356</v>
      </c>
      <c r="R455">
        <v>1</v>
      </c>
      <c r="S455" s="4">
        <v>9.9064127385757743</v>
      </c>
      <c r="T455" t="s">
        <v>149</v>
      </c>
      <c r="U455" t="s">
        <v>238</v>
      </c>
      <c r="V455" t="s">
        <v>324</v>
      </c>
      <c r="W455" t="s">
        <v>509</v>
      </c>
      <c r="X455" t="s">
        <v>520</v>
      </c>
      <c r="Y455" t="s">
        <v>517</v>
      </c>
    </row>
    <row r="456" spans="1:25" ht="15" customHeight="1" x14ac:dyDescent="0.3">
      <c r="A456">
        <v>10418</v>
      </c>
      <c r="B456" t="s">
        <v>60</v>
      </c>
      <c r="C456">
        <v>47</v>
      </c>
      <c r="D456">
        <v>4</v>
      </c>
      <c r="E456" s="3">
        <v>44213</v>
      </c>
      <c r="F456" s="31">
        <f>YEAR(Order[[#This Row],[OrderDate]])</f>
        <v>2021</v>
      </c>
      <c r="G456" s="31">
        <f>MONTH(Order[[#This Row],[OrderDate]])</f>
        <v>1</v>
      </c>
      <c r="H456" s="31">
        <f>WEEKDAY(Order[[#This Row],[OrderDate]])</f>
        <v>1</v>
      </c>
      <c r="I456" s="31" t="str">
        <f>TEXT(Order[[#This Row],[WeekNumber]],"dddd")</f>
        <v>Sunday</v>
      </c>
      <c r="J456" s="14">
        <v>20210124</v>
      </c>
      <c r="K456" t="s">
        <v>486</v>
      </c>
      <c r="L456" s="4">
        <v>522.5</v>
      </c>
      <c r="M456" s="4">
        <v>9.5</v>
      </c>
      <c r="N456" s="4">
        <v>9.5</v>
      </c>
      <c r="O456">
        <v>55</v>
      </c>
      <c r="P456" s="8">
        <v>0</v>
      </c>
      <c r="Q456" t="s">
        <v>401</v>
      </c>
      <c r="R456">
        <v>22</v>
      </c>
      <c r="S456" s="4">
        <v>6.92246398648025</v>
      </c>
      <c r="T456" t="s">
        <v>149</v>
      </c>
      <c r="U456" t="s">
        <v>238</v>
      </c>
      <c r="V456" t="s">
        <v>324</v>
      </c>
      <c r="W456" t="s">
        <v>509</v>
      </c>
      <c r="X456" t="s">
        <v>520</v>
      </c>
      <c r="Y456" t="s">
        <v>516</v>
      </c>
    </row>
    <row r="457" spans="1:25" ht="15" customHeight="1" x14ac:dyDescent="0.3">
      <c r="A457">
        <v>10418</v>
      </c>
      <c r="B457" t="s">
        <v>60</v>
      </c>
      <c r="C457">
        <v>61</v>
      </c>
      <c r="D457">
        <v>4</v>
      </c>
      <c r="E457" s="3">
        <v>44213</v>
      </c>
      <c r="F457" s="31">
        <f>YEAR(Order[[#This Row],[OrderDate]])</f>
        <v>2021</v>
      </c>
      <c r="G457" s="31">
        <f>MONTH(Order[[#This Row],[OrderDate]])</f>
        <v>1</v>
      </c>
      <c r="H457" s="31">
        <f>WEEKDAY(Order[[#This Row],[OrderDate]])</f>
        <v>1</v>
      </c>
      <c r="I457" s="31" t="str">
        <f>TEXT(Order[[#This Row],[WeekNumber]],"dddd")</f>
        <v>Sunday</v>
      </c>
      <c r="J457" s="14">
        <v>20210124</v>
      </c>
      <c r="K457" t="s">
        <v>486</v>
      </c>
      <c r="L457" s="4">
        <v>456</v>
      </c>
      <c r="M457" s="4">
        <v>28.5</v>
      </c>
      <c r="N457" s="4">
        <v>28.5</v>
      </c>
      <c r="O457">
        <v>16</v>
      </c>
      <c r="P457" s="8">
        <v>0</v>
      </c>
      <c r="Q457" t="s">
        <v>415</v>
      </c>
      <c r="R457">
        <v>29</v>
      </c>
      <c r="S457" s="4">
        <v>10.457549197381082</v>
      </c>
      <c r="T457" t="s">
        <v>149</v>
      </c>
      <c r="U457" t="s">
        <v>238</v>
      </c>
      <c r="V457" t="s">
        <v>324</v>
      </c>
      <c r="W457" t="s">
        <v>509</v>
      </c>
      <c r="X457" t="s">
        <v>520</v>
      </c>
      <c r="Y457" t="s">
        <v>515</v>
      </c>
    </row>
    <row r="458" spans="1:25" ht="15" customHeight="1" x14ac:dyDescent="0.3">
      <c r="A458">
        <v>10418</v>
      </c>
      <c r="B458" t="s">
        <v>60</v>
      </c>
      <c r="C458">
        <v>74</v>
      </c>
      <c r="D458">
        <v>4</v>
      </c>
      <c r="E458" s="3">
        <v>44213</v>
      </c>
      <c r="F458" s="31">
        <f>YEAR(Order[[#This Row],[OrderDate]])</f>
        <v>2021</v>
      </c>
      <c r="G458" s="31">
        <f>MONTH(Order[[#This Row],[OrderDate]])</f>
        <v>1</v>
      </c>
      <c r="H458" s="31">
        <f>WEEKDAY(Order[[#This Row],[OrderDate]])</f>
        <v>1</v>
      </c>
      <c r="I458" s="31" t="str">
        <f>TEXT(Order[[#This Row],[WeekNumber]],"dddd")</f>
        <v>Sunday</v>
      </c>
      <c r="J458" s="14">
        <v>20210130</v>
      </c>
      <c r="K458" t="s">
        <v>486</v>
      </c>
      <c r="L458" s="4">
        <v>150</v>
      </c>
      <c r="M458" s="4">
        <v>10</v>
      </c>
      <c r="N458" s="4">
        <v>10</v>
      </c>
      <c r="O458">
        <v>15</v>
      </c>
      <c r="P458" s="8">
        <v>0</v>
      </c>
      <c r="Q458" t="s">
        <v>428</v>
      </c>
      <c r="R458">
        <v>4</v>
      </c>
      <c r="S458" s="4">
        <v>5.405016256844287</v>
      </c>
      <c r="T458" t="s">
        <v>149</v>
      </c>
      <c r="U458" t="s">
        <v>238</v>
      </c>
      <c r="V458" t="s">
        <v>324</v>
      </c>
      <c r="W458" t="s">
        <v>509</v>
      </c>
      <c r="X458" t="s">
        <v>520</v>
      </c>
      <c r="Y458" t="s">
        <v>513</v>
      </c>
    </row>
    <row r="459" spans="1:25" ht="15" customHeight="1" x14ac:dyDescent="0.3">
      <c r="A459">
        <v>10419</v>
      </c>
      <c r="B459" t="s">
        <v>65</v>
      </c>
      <c r="C459">
        <v>60</v>
      </c>
      <c r="D459">
        <v>4</v>
      </c>
      <c r="E459" s="3">
        <v>44216</v>
      </c>
      <c r="F459" s="31">
        <f>YEAR(Order[[#This Row],[OrderDate]])</f>
        <v>2021</v>
      </c>
      <c r="G459" s="31">
        <f>MONTH(Order[[#This Row],[OrderDate]])</f>
        <v>1</v>
      </c>
      <c r="H459" s="31">
        <f>WEEKDAY(Order[[#This Row],[OrderDate]])</f>
        <v>4</v>
      </c>
      <c r="I459" s="31" t="str">
        <f>TEXT(Order[[#This Row],[WeekNumber]],"dddd")</f>
        <v>Wednesday</v>
      </c>
      <c r="J459" s="14">
        <v>20210130</v>
      </c>
      <c r="K459" t="s">
        <v>484</v>
      </c>
      <c r="L459" s="4">
        <v>1937.9999984800816</v>
      </c>
      <c r="M459" s="4">
        <v>34</v>
      </c>
      <c r="N459" s="4">
        <v>32.299999974668026</v>
      </c>
      <c r="O459">
        <v>60</v>
      </c>
      <c r="P459" s="8">
        <v>5.000000074505806E-2</v>
      </c>
      <c r="Q459" t="s">
        <v>414</v>
      </c>
      <c r="R459">
        <v>28</v>
      </c>
      <c r="S459" s="4">
        <v>17.186056815854748</v>
      </c>
      <c r="T459" t="s">
        <v>154</v>
      </c>
      <c r="U459" t="s">
        <v>243</v>
      </c>
      <c r="V459" t="s">
        <v>328</v>
      </c>
      <c r="W459" t="s">
        <v>509</v>
      </c>
      <c r="X459" t="s">
        <v>523</v>
      </c>
      <c r="Y459" t="s">
        <v>511</v>
      </c>
    </row>
    <row r="460" spans="1:25" ht="15" customHeight="1" x14ac:dyDescent="0.3">
      <c r="A460">
        <v>10419</v>
      </c>
      <c r="B460" t="s">
        <v>65</v>
      </c>
      <c r="C460">
        <v>69</v>
      </c>
      <c r="D460">
        <v>4</v>
      </c>
      <c r="E460" s="3">
        <v>44216</v>
      </c>
      <c r="F460" s="31">
        <f>YEAR(Order[[#This Row],[OrderDate]])</f>
        <v>2021</v>
      </c>
      <c r="G460" s="31">
        <f>MONTH(Order[[#This Row],[OrderDate]])</f>
        <v>1</v>
      </c>
      <c r="H460" s="31">
        <f>WEEKDAY(Order[[#This Row],[OrderDate]])</f>
        <v>4</v>
      </c>
      <c r="I460" s="31" t="str">
        <f>TEXT(Order[[#This Row],[WeekNumber]],"dddd")</f>
        <v>Wednesday</v>
      </c>
      <c r="J460" s="14">
        <v>20210127</v>
      </c>
      <c r="K460" t="s">
        <v>484</v>
      </c>
      <c r="L460" s="4">
        <v>683.9999994635582</v>
      </c>
      <c r="M460" s="4">
        <v>36</v>
      </c>
      <c r="N460" s="4">
        <v>34.19999997317791</v>
      </c>
      <c r="O460">
        <v>20</v>
      </c>
      <c r="P460" s="8">
        <v>5.000000074505806E-2</v>
      </c>
      <c r="Q460" t="s">
        <v>423</v>
      </c>
      <c r="R460">
        <v>15</v>
      </c>
      <c r="S460" s="4">
        <v>12.894008605174344</v>
      </c>
      <c r="T460" t="s">
        <v>154</v>
      </c>
      <c r="U460" t="s">
        <v>243</v>
      </c>
      <c r="V460" t="s">
        <v>328</v>
      </c>
      <c r="W460" t="s">
        <v>509</v>
      </c>
      <c r="X460" t="s">
        <v>523</v>
      </c>
      <c r="Y460" t="s">
        <v>511</v>
      </c>
    </row>
    <row r="461" spans="1:25" ht="15" customHeight="1" x14ac:dyDescent="0.3">
      <c r="A461">
        <v>10420</v>
      </c>
      <c r="B461" t="s">
        <v>85</v>
      </c>
      <c r="C461">
        <v>9</v>
      </c>
      <c r="D461">
        <v>3</v>
      </c>
      <c r="E461" s="3">
        <v>44217</v>
      </c>
      <c r="F461" s="31">
        <f>YEAR(Order[[#This Row],[OrderDate]])</f>
        <v>2021</v>
      </c>
      <c r="G461" s="31">
        <f>MONTH(Order[[#This Row],[OrderDate]])</f>
        <v>1</v>
      </c>
      <c r="H461" s="31">
        <f>WEEKDAY(Order[[#This Row],[OrderDate]])</f>
        <v>5</v>
      </c>
      <c r="I461" s="31" t="str">
        <f>TEXT(Order[[#This Row],[WeekNumber]],"dddd")</f>
        <v>Thursday</v>
      </c>
      <c r="J461" s="14">
        <v>20210127</v>
      </c>
      <c r="K461" t="s">
        <v>486</v>
      </c>
      <c r="L461" s="4">
        <v>1745.9999971091747</v>
      </c>
      <c r="M461" s="4">
        <v>97</v>
      </c>
      <c r="N461" s="4">
        <v>87.299999855458736</v>
      </c>
      <c r="O461">
        <v>20</v>
      </c>
      <c r="P461" s="8">
        <v>0.10000000149011611</v>
      </c>
      <c r="Q461" t="s">
        <v>363</v>
      </c>
      <c r="R461">
        <v>4</v>
      </c>
      <c r="S461" s="4">
        <v>50.619422065150324</v>
      </c>
      <c r="T461" t="s">
        <v>174</v>
      </c>
      <c r="U461" t="s">
        <v>263</v>
      </c>
      <c r="V461" t="s">
        <v>347</v>
      </c>
      <c r="W461" t="s">
        <v>510</v>
      </c>
      <c r="X461" t="s">
        <v>521</v>
      </c>
      <c r="Y461" t="s">
        <v>518</v>
      </c>
    </row>
    <row r="462" spans="1:25" ht="15" customHeight="1" x14ac:dyDescent="0.3">
      <c r="A462">
        <v>10420</v>
      </c>
      <c r="B462" t="s">
        <v>85</v>
      </c>
      <c r="C462">
        <v>13</v>
      </c>
      <c r="D462">
        <v>3</v>
      </c>
      <c r="E462" s="3">
        <v>44217</v>
      </c>
      <c r="F462" s="31">
        <f>YEAR(Order[[#This Row],[OrderDate]])</f>
        <v>2021</v>
      </c>
      <c r="G462" s="31">
        <f>MONTH(Order[[#This Row],[OrderDate]])</f>
        <v>1</v>
      </c>
      <c r="H462" s="31">
        <f>WEEKDAY(Order[[#This Row],[OrderDate]])</f>
        <v>5</v>
      </c>
      <c r="I462" s="31" t="str">
        <f>TEXT(Order[[#This Row],[WeekNumber]],"dddd")</f>
        <v>Thursday</v>
      </c>
      <c r="J462" s="14">
        <v>20210127</v>
      </c>
      <c r="K462" t="s">
        <v>486</v>
      </c>
      <c r="L462" s="4">
        <v>10.799999982118607</v>
      </c>
      <c r="M462" s="4">
        <v>6</v>
      </c>
      <c r="N462" s="4">
        <v>5.3999999910593033</v>
      </c>
      <c r="O462">
        <v>2</v>
      </c>
      <c r="P462" s="8">
        <v>0.10000000149011611</v>
      </c>
      <c r="Q462" t="s">
        <v>367</v>
      </c>
      <c r="R462">
        <v>6</v>
      </c>
      <c r="S462" s="4">
        <v>2.1837851755325639</v>
      </c>
      <c r="T462" t="s">
        <v>174</v>
      </c>
      <c r="U462" t="s">
        <v>263</v>
      </c>
      <c r="V462" t="s">
        <v>347</v>
      </c>
      <c r="W462" t="s">
        <v>510</v>
      </c>
      <c r="X462" t="s">
        <v>521</v>
      </c>
      <c r="Y462" t="s">
        <v>514</v>
      </c>
    </row>
    <row r="463" spans="1:25" ht="15" customHeight="1" x14ac:dyDescent="0.3">
      <c r="A463">
        <v>10420</v>
      </c>
      <c r="B463" t="s">
        <v>85</v>
      </c>
      <c r="C463">
        <v>70</v>
      </c>
      <c r="D463">
        <v>3</v>
      </c>
      <c r="E463" s="3">
        <v>44217</v>
      </c>
      <c r="F463" s="31">
        <f>YEAR(Order[[#This Row],[OrderDate]])</f>
        <v>2021</v>
      </c>
      <c r="G463" s="31">
        <f>MONTH(Order[[#This Row],[OrderDate]])</f>
        <v>1</v>
      </c>
      <c r="H463" s="31">
        <f>WEEKDAY(Order[[#This Row],[OrderDate]])</f>
        <v>5</v>
      </c>
      <c r="I463" s="31" t="str">
        <f>TEXT(Order[[#This Row],[WeekNumber]],"dddd")</f>
        <v>Thursday</v>
      </c>
      <c r="J463" s="14">
        <v>20210127</v>
      </c>
      <c r="K463" t="s">
        <v>486</v>
      </c>
      <c r="L463" s="4">
        <v>107.99999982118607</v>
      </c>
      <c r="M463" s="4">
        <v>15</v>
      </c>
      <c r="N463" s="4">
        <v>13.499999977648258</v>
      </c>
      <c r="O463">
        <v>8</v>
      </c>
      <c r="P463" s="8">
        <v>0.10000000149011611</v>
      </c>
      <c r="Q463" t="s">
        <v>424</v>
      </c>
      <c r="R463">
        <v>7</v>
      </c>
      <c r="S463" s="4">
        <v>4.3219663299234155</v>
      </c>
      <c r="T463" t="s">
        <v>174</v>
      </c>
      <c r="U463" t="s">
        <v>263</v>
      </c>
      <c r="V463" t="s">
        <v>347</v>
      </c>
      <c r="W463" t="s">
        <v>510</v>
      </c>
      <c r="X463" t="s">
        <v>521</v>
      </c>
      <c r="Y463" t="s">
        <v>517</v>
      </c>
    </row>
    <row r="464" spans="1:25" ht="15" customHeight="1" x14ac:dyDescent="0.3">
      <c r="A464">
        <v>10420</v>
      </c>
      <c r="B464" t="s">
        <v>85</v>
      </c>
      <c r="C464">
        <v>73</v>
      </c>
      <c r="D464">
        <v>3</v>
      </c>
      <c r="E464" s="3">
        <v>44217</v>
      </c>
      <c r="F464" s="31">
        <f>YEAR(Order[[#This Row],[OrderDate]])</f>
        <v>2021</v>
      </c>
      <c r="G464" s="31">
        <f>MONTH(Order[[#This Row],[OrderDate]])</f>
        <v>1</v>
      </c>
      <c r="H464" s="31">
        <f>WEEKDAY(Order[[#This Row],[OrderDate]])</f>
        <v>5</v>
      </c>
      <c r="I464" s="31" t="str">
        <f>TEXT(Order[[#This Row],[WeekNumber]],"dddd")</f>
        <v>Thursday</v>
      </c>
      <c r="J464" s="14">
        <v>20210127</v>
      </c>
      <c r="K464" t="s">
        <v>486</v>
      </c>
      <c r="L464" s="4">
        <v>269.99999955296516</v>
      </c>
      <c r="M464" s="4">
        <v>15</v>
      </c>
      <c r="N464" s="4">
        <v>13.499999977648258</v>
      </c>
      <c r="O464">
        <v>20</v>
      </c>
      <c r="P464" s="8">
        <v>0.10000000149011611</v>
      </c>
      <c r="Q464" t="s">
        <v>427</v>
      </c>
      <c r="R464">
        <v>17</v>
      </c>
      <c r="S464" s="4">
        <v>4.6045134272414314</v>
      </c>
      <c r="T464" t="s">
        <v>174</v>
      </c>
      <c r="U464" t="s">
        <v>263</v>
      </c>
      <c r="V464" t="s">
        <v>347</v>
      </c>
      <c r="W464" t="s">
        <v>510</v>
      </c>
      <c r="X464" t="s">
        <v>521</v>
      </c>
      <c r="Y464" t="s">
        <v>514</v>
      </c>
    </row>
    <row r="465" spans="1:25" ht="15" customHeight="1" x14ac:dyDescent="0.3">
      <c r="A465">
        <v>10421</v>
      </c>
      <c r="B465" t="s">
        <v>58</v>
      </c>
      <c r="C465">
        <v>19</v>
      </c>
      <c r="D465">
        <v>8</v>
      </c>
      <c r="E465" s="3">
        <v>44217</v>
      </c>
      <c r="F465" s="31">
        <f>YEAR(Order[[#This Row],[OrderDate]])</f>
        <v>2021</v>
      </c>
      <c r="G465" s="31">
        <f>MONTH(Order[[#This Row],[OrderDate]])</f>
        <v>1</v>
      </c>
      <c r="H465" s="31">
        <f>WEEKDAY(Order[[#This Row],[OrderDate]])</f>
        <v>5</v>
      </c>
      <c r="I465" s="31" t="str">
        <f>TEXT(Order[[#This Row],[WeekNumber]],"dddd")</f>
        <v>Thursday</v>
      </c>
      <c r="J465" s="14">
        <v>20210127</v>
      </c>
      <c r="K465" t="s">
        <v>486</v>
      </c>
      <c r="L465" s="4">
        <v>31.279999780654904</v>
      </c>
      <c r="M465" s="4">
        <v>9.1999999999999993</v>
      </c>
      <c r="N465" s="4">
        <v>7.8199999451637261</v>
      </c>
      <c r="O465">
        <v>4</v>
      </c>
      <c r="P465" s="8">
        <v>0.15000000596046451</v>
      </c>
      <c r="Q465" t="s">
        <v>373</v>
      </c>
      <c r="R465">
        <v>8</v>
      </c>
      <c r="S465" s="4">
        <v>7.994614939930428</v>
      </c>
      <c r="T465" t="s">
        <v>147</v>
      </c>
      <c r="U465" t="s">
        <v>236</v>
      </c>
      <c r="V465" t="s">
        <v>322</v>
      </c>
      <c r="W465" t="s">
        <v>510</v>
      </c>
      <c r="X465" t="s">
        <v>521</v>
      </c>
      <c r="Y465" t="s">
        <v>516</v>
      </c>
    </row>
    <row r="466" spans="1:25" ht="15" customHeight="1" x14ac:dyDescent="0.3">
      <c r="A466">
        <v>10421</v>
      </c>
      <c r="B466" t="s">
        <v>58</v>
      </c>
      <c r="C466">
        <v>26</v>
      </c>
      <c r="D466">
        <v>8</v>
      </c>
      <c r="E466" s="3">
        <v>44217</v>
      </c>
      <c r="F466" s="31">
        <f>YEAR(Order[[#This Row],[OrderDate]])</f>
        <v>2021</v>
      </c>
      <c r="G466" s="31">
        <f>MONTH(Order[[#This Row],[OrderDate]])</f>
        <v>1</v>
      </c>
      <c r="H466" s="31">
        <f>WEEKDAY(Order[[#This Row],[OrderDate]])</f>
        <v>5</v>
      </c>
      <c r="I466" s="31" t="str">
        <f>TEXT(Order[[#This Row],[WeekNumber]],"dddd")</f>
        <v>Thursday</v>
      </c>
      <c r="J466" s="14">
        <v>20210127</v>
      </c>
      <c r="K466" t="s">
        <v>486</v>
      </c>
      <c r="L466" s="4">
        <v>936.9</v>
      </c>
      <c r="M466" s="4">
        <v>31.23</v>
      </c>
      <c r="N466" s="4">
        <v>31.23</v>
      </c>
      <c r="O466">
        <v>30</v>
      </c>
      <c r="P466" s="8">
        <v>0</v>
      </c>
      <c r="Q466" t="s">
        <v>380</v>
      </c>
      <c r="R466">
        <v>11</v>
      </c>
      <c r="S466" s="4">
        <v>12.929370209027901</v>
      </c>
      <c r="T466" t="s">
        <v>147</v>
      </c>
      <c r="U466" t="s">
        <v>236</v>
      </c>
      <c r="V466" t="s">
        <v>322</v>
      </c>
      <c r="W466" t="s">
        <v>510</v>
      </c>
      <c r="X466" t="s">
        <v>521</v>
      </c>
      <c r="Y466" t="s">
        <v>516</v>
      </c>
    </row>
    <row r="467" spans="1:25" ht="15" customHeight="1" x14ac:dyDescent="0.3">
      <c r="A467">
        <v>10421</v>
      </c>
      <c r="B467" t="s">
        <v>58</v>
      </c>
      <c r="C467">
        <v>53</v>
      </c>
      <c r="D467">
        <v>8</v>
      </c>
      <c r="E467" s="3">
        <v>44217</v>
      </c>
      <c r="F467" s="31">
        <f>YEAR(Order[[#This Row],[OrderDate]])</f>
        <v>2021</v>
      </c>
      <c r="G467" s="31">
        <f>MONTH(Order[[#This Row],[OrderDate]])</f>
        <v>1</v>
      </c>
      <c r="H467" s="31">
        <f>WEEKDAY(Order[[#This Row],[OrderDate]])</f>
        <v>5</v>
      </c>
      <c r="I467" s="31" t="str">
        <f>TEXT(Order[[#This Row],[WeekNumber]],"dddd")</f>
        <v>Thursday</v>
      </c>
      <c r="J467" s="14">
        <v>20210127</v>
      </c>
      <c r="K467" t="s">
        <v>486</v>
      </c>
      <c r="L467" s="4">
        <v>418.19999706745142</v>
      </c>
      <c r="M467" s="4">
        <v>32.799999999999997</v>
      </c>
      <c r="N467" s="4">
        <v>27.879999804496762</v>
      </c>
      <c r="O467">
        <v>15</v>
      </c>
      <c r="P467" s="8">
        <v>0.15000000596046451</v>
      </c>
      <c r="Q467" t="s">
        <v>407</v>
      </c>
      <c r="R467">
        <v>24</v>
      </c>
      <c r="S467" s="4">
        <v>11.283141843590998</v>
      </c>
      <c r="T467" t="s">
        <v>147</v>
      </c>
      <c r="U467" t="s">
        <v>236</v>
      </c>
      <c r="V467" t="s">
        <v>322</v>
      </c>
      <c r="W467" t="s">
        <v>510</v>
      </c>
      <c r="X467" t="s">
        <v>521</v>
      </c>
      <c r="Y467" t="s">
        <v>518</v>
      </c>
    </row>
    <row r="468" spans="1:25" ht="15" customHeight="1" x14ac:dyDescent="0.3">
      <c r="A468">
        <v>10421</v>
      </c>
      <c r="B468" t="s">
        <v>58</v>
      </c>
      <c r="C468">
        <v>77</v>
      </c>
      <c r="D468">
        <v>8</v>
      </c>
      <c r="E468" s="3">
        <v>44217</v>
      </c>
      <c r="F468" s="31">
        <f>YEAR(Order[[#This Row],[OrderDate]])</f>
        <v>2021</v>
      </c>
      <c r="G468" s="31">
        <f>MONTH(Order[[#This Row],[OrderDate]])</f>
        <v>1</v>
      </c>
      <c r="H468" s="31">
        <f>WEEKDAY(Order[[#This Row],[OrderDate]])</f>
        <v>5</v>
      </c>
      <c r="I468" s="31" t="str">
        <f>TEXT(Order[[#This Row],[WeekNumber]],"dddd")</f>
        <v>Thursday</v>
      </c>
      <c r="J468" s="14">
        <v>20210131</v>
      </c>
      <c r="K468" t="s">
        <v>486</v>
      </c>
      <c r="L468" s="4">
        <v>110.49999922513962</v>
      </c>
      <c r="M468" s="4">
        <v>13</v>
      </c>
      <c r="N468" s="4">
        <v>11.049999922513962</v>
      </c>
      <c r="O468">
        <v>10</v>
      </c>
      <c r="P468" s="8">
        <v>0.15000000596046451</v>
      </c>
      <c r="Q468" t="s">
        <v>431</v>
      </c>
      <c r="R468">
        <v>12</v>
      </c>
      <c r="S468" s="4">
        <v>9.7871799999999993</v>
      </c>
      <c r="T468" t="s">
        <v>147</v>
      </c>
      <c r="U468" t="s">
        <v>236</v>
      </c>
      <c r="V468" t="s">
        <v>322</v>
      </c>
      <c r="W468" t="s">
        <v>510</v>
      </c>
      <c r="X468" t="s">
        <v>521</v>
      </c>
      <c r="Y468" t="s">
        <v>515</v>
      </c>
    </row>
    <row r="469" spans="1:25" ht="15" customHeight="1" x14ac:dyDescent="0.3">
      <c r="A469">
        <v>10422</v>
      </c>
      <c r="B469" t="s">
        <v>25</v>
      </c>
      <c r="C469">
        <v>26</v>
      </c>
      <c r="D469">
        <v>2</v>
      </c>
      <c r="E469" s="3">
        <v>44218</v>
      </c>
      <c r="F469" s="31">
        <f>YEAR(Order[[#This Row],[OrderDate]])</f>
        <v>2021</v>
      </c>
      <c r="G469" s="31">
        <f>MONTH(Order[[#This Row],[OrderDate]])</f>
        <v>1</v>
      </c>
      <c r="H469" s="31">
        <f>WEEKDAY(Order[[#This Row],[OrderDate]])</f>
        <v>6</v>
      </c>
      <c r="I469" s="31" t="str">
        <f>TEXT(Order[[#This Row],[WeekNumber]],"dddd")</f>
        <v>Friday</v>
      </c>
      <c r="J469" s="14">
        <v>20210224</v>
      </c>
      <c r="K469" t="s">
        <v>486</v>
      </c>
      <c r="L469" s="4">
        <v>62.46</v>
      </c>
      <c r="M469" s="4">
        <v>31.23</v>
      </c>
      <c r="N469" s="4">
        <v>31.23</v>
      </c>
      <c r="O469">
        <v>2</v>
      </c>
      <c r="P469" s="8">
        <v>0</v>
      </c>
      <c r="Q469" t="s">
        <v>380</v>
      </c>
      <c r="R469">
        <v>11</v>
      </c>
      <c r="S469" s="4">
        <v>12.929370209027901</v>
      </c>
      <c r="T469" t="s">
        <v>114</v>
      </c>
      <c r="U469" t="s">
        <v>203</v>
      </c>
      <c r="V469" t="s">
        <v>291</v>
      </c>
      <c r="W469" t="s">
        <v>509</v>
      </c>
      <c r="X469" t="s">
        <v>528</v>
      </c>
      <c r="Y469" t="s">
        <v>516</v>
      </c>
    </row>
    <row r="470" spans="1:25" x14ac:dyDescent="0.3">
      <c r="A470">
        <v>10423</v>
      </c>
      <c r="B470" t="s">
        <v>29</v>
      </c>
      <c r="C470">
        <v>31</v>
      </c>
      <c r="D470">
        <v>6</v>
      </c>
      <c r="E470" s="3">
        <v>44219</v>
      </c>
      <c r="F470" s="31">
        <f>YEAR(Order[[#This Row],[OrderDate]])</f>
        <v>2021</v>
      </c>
      <c r="G470" s="31">
        <f>MONTH(Order[[#This Row],[OrderDate]])</f>
        <v>1</v>
      </c>
      <c r="H470" s="31">
        <f>WEEKDAY(Order[[#This Row],[OrderDate]])</f>
        <v>7</v>
      </c>
      <c r="I470" s="31" t="str">
        <f>TEXT(Order[[#This Row],[WeekNumber]],"dddd")</f>
        <v>Saturday</v>
      </c>
      <c r="J470" s="14">
        <v>20210224</v>
      </c>
      <c r="K470" t="s">
        <v>485</v>
      </c>
      <c r="L470" s="4">
        <v>175</v>
      </c>
      <c r="M470" s="4">
        <v>12.5</v>
      </c>
      <c r="N470" s="4">
        <v>12.5</v>
      </c>
      <c r="O470">
        <v>14</v>
      </c>
      <c r="P470" s="8">
        <v>0</v>
      </c>
      <c r="Q470" t="s">
        <v>385</v>
      </c>
      <c r="R470">
        <v>14</v>
      </c>
      <c r="S470" s="4">
        <v>8.9210025428745876</v>
      </c>
      <c r="T470" t="s">
        <v>118</v>
      </c>
      <c r="U470" t="s">
        <v>207</v>
      </c>
      <c r="V470" t="s">
        <v>295</v>
      </c>
      <c r="W470" t="s">
        <v>510</v>
      </c>
      <c r="X470" t="s">
        <v>521</v>
      </c>
      <c r="Y470" t="s">
        <v>511</v>
      </c>
    </row>
    <row r="471" spans="1:25" x14ac:dyDescent="0.3">
      <c r="A471">
        <v>10423</v>
      </c>
      <c r="B471" t="s">
        <v>29</v>
      </c>
      <c r="C471">
        <v>59</v>
      </c>
      <c r="D471">
        <v>6</v>
      </c>
      <c r="E471" s="3">
        <v>44219</v>
      </c>
      <c r="F471" s="31">
        <f>YEAR(Order[[#This Row],[OrderDate]])</f>
        <v>2021</v>
      </c>
      <c r="G471" s="31">
        <f>MONTH(Order[[#This Row],[OrderDate]])</f>
        <v>1</v>
      </c>
      <c r="H471" s="31">
        <f>WEEKDAY(Order[[#This Row],[OrderDate]])</f>
        <v>7</v>
      </c>
      <c r="I471" s="31" t="str">
        <f>TEXT(Order[[#This Row],[WeekNumber]],"dddd")</f>
        <v>Saturday</v>
      </c>
      <c r="J471" s="14">
        <v>20210127</v>
      </c>
      <c r="K471" t="s">
        <v>485</v>
      </c>
      <c r="L471" s="4">
        <v>1100</v>
      </c>
      <c r="M471" s="4">
        <v>55</v>
      </c>
      <c r="N471" s="4">
        <v>55</v>
      </c>
      <c r="O471">
        <v>20</v>
      </c>
      <c r="P471" s="8">
        <v>0</v>
      </c>
      <c r="Q471" t="s">
        <v>413</v>
      </c>
      <c r="R471">
        <v>28</v>
      </c>
      <c r="S471" s="4">
        <v>29.299646906924384</v>
      </c>
      <c r="T471" t="s">
        <v>118</v>
      </c>
      <c r="U471" t="s">
        <v>207</v>
      </c>
      <c r="V471" t="s">
        <v>295</v>
      </c>
      <c r="W471" t="s">
        <v>510</v>
      </c>
      <c r="X471" t="s">
        <v>521</v>
      </c>
      <c r="Y471" t="s">
        <v>511</v>
      </c>
    </row>
    <row r="472" spans="1:25" x14ac:dyDescent="0.3">
      <c r="A472">
        <v>10424</v>
      </c>
      <c r="B472" t="s">
        <v>49</v>
      </c>
      <c r="C472">
        <v>35</v>
      </c>
      <c r="D472">
        <v>7</v>
      </c>
      <c r="E472" s="3">
        <v>44219</v>
      </c>
      <c r="F472" s="31">
        <f>YEAR(Order[[#This Row],[OrderDate]])</f>
        <v>2021</v>
      </c>
      <c r="G472" s="31">
        <f>MONTH(Order[[#This Row],[OrderDate]])</f>
        <v>1</v>
      </c>
      <c r="H472" s="31">
        <f>WEEKDAY(Order[[#This Row],[OrderDate]])</f>
        <v>7</v>
      </c>
      <c r="I472" s="31" t="str">
        <f>TEXT(Order[[#This Row],[WeekNumber]],"dddd")</f>
        <v>Saturday</v>
      </c>
      <c r="J472" s="14">
        <v>20210127</v>
      </c>
      <c r="K472" t="s">
        <v>484</v>
      </c>
      <c r="L472" s="4">
        <v>863.99999678134918</v>
      </c>
      <c r="M472" s="4">
        <v>18</v>
      </c>
      <c r="N472" s="4">
        <v>14.39999994635582</v>
      </c>
      <c r="O472">
        <v>60</v>
      </c>
      <c r="P472" s="8">
        <v>0.20000000298023221</v>
      </c>
      <c r="Q472" t="s">
        <v>389</v>
      </c>
      <c r="R472">
        <v>16</v>
      </c>
      <c r="S472" s="4">
        <v>11.144616765926688</v>
      </c>
      <c r="T472" t="s">
        <v>138</v>
      </c>
      <c r="U472" t="s">
        <v>227</v>
      </c>
      <c r="V472" t="s">
        <v>314</v>
      </c>
      <c r="W472" t="s">
        <v>510</v>
      </c>
      <c r="X472" t="s">
        <v>531</v>
      </c>
      <c r="Y472" t="s">
        <v>517</v>
      </c>
    </row>
    <row r="473" spans="1:25" x14ac:dyDescent="0.3">
      <c r="A473">
        <v>10424</v>
      </c>
      <c r="B473" t="s">
        <v>49</v>
      </c>
      <c r="C473">
        <v>38</v>
      </c>
      <c r="D473">
        <v>7</v>
      </c>
      <c r="E473" s="3">
        <v>44219</v>
      </c>
      <c r="F473" s="31">
        <f>YEAR(Order[[#This Row],[OrderDate]])</f>
        <v>2021</v>
      </c>
      <c r="G473" s="31">
        <f>MONTH(Order[[#This Row],[OrderDate]])</f>
        <v>1</v>
      </c>
      <c r="H473" s="31">
        <f>WEEKDAY(Order[[#This Row],[OrderDate]])</f>
        <v>7</v>
      </c>
      <c r="I473" s="31" t="str">
        <f>TEXT(Order[[#This Row],[WeekNumber]],"dddd")</f>
        <v>Saturday</v>
      </c>
      <c r="J473" s="14">
        <v>20210127</v>
      </c>
      <c r="K473" t="s">
        <v>484</v>
      </c>
      <c r="L473" s="4">
        <v>10329.199961520731</v>
      </c>
      <c r="M473" s="4">
        <v>263.5</v>
      </c>
      <c r="N473" s="4">
        <v>210.79999921470881</v>
      </c>
      <c r="O473">
        <v>49</v>
      </c>
      <c r="P473" s="8">
        <v>0.20000000298023221</v>
      </c>
      <c r="Q473" t="s">
        <v>392</v>
      </c>
      <c r="R473">
        <v>18</v>
      </c>
      <c r="S473" s="4">
        <v>194.17724636053271</v>
      </c>
      <c r="T473" t="s">
        <v>138</v>
      </c>
      <c r="U473" t="s">
        <v>227</v>
      </c>
      <c r="V473" t="s">
        <v>314</v>
      </c>
      <c r="W473" t="s">
        <v>510</v>
      </c>
      <c r="X473" t="s">
        <v>531</v>
      </c>
      <c r="Y473" t="s">
        <v>517</v>
      </c>
    </row>
    <row r="474" spans="1:25" x14ac:dyDescent="0.3">
      <c r="A474">
        <v>10424</v>
      </c>
      <c r="B474" t="s">
        <v>49</v>
      </c>
      <c r="C474">
        <v>68</v>
      </c>
      <c r="D474">
        <v>7</v>
      </c>
      <c r="E474" s="3">
        <v>44219</v>
      </c>
      <c r="F474" s="31">
        <f>YEAR(Order[[#This Row],[OrderDate]])</f>
        <v>2021</v>
      </c>
      <c r="G474" s="31">
        <f>MONTH(Order[[#This Row],[OrderDate]])</f>
        <v>1</v>
      </c>
      <c r="H474" s="31">
        <f>WEEKDAY(Order[[#This Row],[OrderDate]])</f>
        <v>7</v>
      </c>
      <c r="I474" s="31" t="str">
        <f>TEXT(Order[[#This Row],[WeekNumber]],"dddd")</f>
        <v>Saturday</v>
      </c>
      <c r="J474" s="14">
        <v>20210214</v>
      </c>
      <c r="K474" t="s">
        <v>484</v>
      </c>
      <c r="L474" s="4">
        <v>299.99999888241291</v>
      </c>
      <c r="M474" s="4">
        <v>12.5</v>
      </c>
      <c r="N474" s="4">
        <v>9.999999962747097</v>
      </c>
      <c r="O474">
        <v>30</v>
      </c>
      <c r="P474" s="8">
        <v>0.20000000298023221</v>
      </c>
      <c r="Q474" t="s">
        <v>422</v>
      </c>
      <c r="R474">
        <v>8</v>
      </c>
      <c r="S474" s="4">
        <v>9.881917469522989</v>
      </c>
      <c r="T474" t="s">
        <v>138</v>
      </c>
      <c r="U474" t="s">
        <v>227</v>
      </c>
      <c r="V474" t="s">
        <v>314</v>
      </c>
      <c r="W474" t="s">
        <v>510</v>
      </c>
      <c r="X474" t="s">
        <v>531</v>
      </c>
      <c r="Y474" t="s">
        <v>516</v>
      </c>
    </row>
    <row r="475" spans="1:25" x14ac:dyDescent="0.3">
      <c r="A475">
        <v>10425</v>
      </c>
      <c r="B475" t="s">
        <v>39</v>
      </c>
      <c r="C475">
        <v>55</v>
      </c>
      <c r="D475">
        <v>6</v>
      </c>
      <c r="E475" s="3">
        <v>44220</v>
      </c>
      <c r="F475" s="31">
        <f>YEAR(Order[[#This Row],[OrderDate]])</f>
        <v>2021</v>
      </c>
      <c r="G475" s="31">
        <f>MONTH(Order[[#This Row],[OrderDate]])</f>
        <v>1</v>
      </c>
      <c r="H475" s="31">
        <f>WEEKDAY(Order[[#This Row],[OrderDate]])</f>
        <v>1</v>
      </c>
      <c r="I475" s="31" t="str">
        <f>TEXT(Order[[#This Row],[WeekNumber]],"dddd")</f>
        <v>Sunday</v>
      </c>
      <c r="J475" s="14">
        <v>20210214</v>
      </c>
      <c r="K475" t="s">
        <v>484</v>
      </c>
      <c r="L475" s="4">
        <v>180</v>
      </c>
      <c r="M475" s="4">
        <v>24</v>
      </c>
      <c r="N475" s="4">
        <v>18</v>
      </c>
      <c r="O475">
        <v>10</v>
      </c>
      <c r="P475" s="8">
        <v>0.25</v>
      </c>
      <c r="Q475" t="s">
        <v>409</v>
      </c>
      <c r="R475">
        <v>25</v>
      </c>
      <c r="S475" s="4">
        <v>18.144678468561601</v>
      </c>
      <c r="T475" t="s">
        <v>128</v>
      </c>
      <c r="U475" t="s">
        <v>217</v>
      </c>
      <c r="V475" t="s">
        <v>304</v>
      </c>
      <c r="W475" t="s">
        <v>509</v>
      </c>
      <c r="X475" t="s">
        <v>519</v>
      </c>
      <c r="Y475" t="s">
        <v>518</v>
      </c>
    </row>
    <row r="476" spans="1:25" x14ac:dyDescent="0.3">
      <c r="A476">
        <v>10425</v>
      </c>
      <c r="B476" t="s">
        <v>39</v>
      </c>
      <c r="C476">
        <v>76</v>
      </c>
      <c r="D476">
        <v>6</v>
      </c>
      <c r="E476" s="3">
        <v>44220</v>
      </c>
      <c r="F476" s="31">
        <f>YEAR(Order[[#This Row],[OrderDate]])</f>
        <v>2021</v>
      </c>
      <c r="G476" s="31">
        <f>MONTH(Order[[#This Row],[OrderDate]])</f>
        <v>1</v>
      </c>
      <c r="H476" s="31">
        <f>WEEKDAY(Order[[#This Row],[OrderDate]])</f>
        <v>1</v>
      </c>
      <c r="I476" s="31" t="str">
        <f>TEXT(Order[[#This Row],[WeekNumber]],"dddd")</f>
        <v>Sunday</v>
      </c>
      <c r="J476" s="14">
        <v>20210206</v>
      </c>
      <c r="K476" t="s">
        <v>484</v>
      </c>
      <c r="L476" s="4">
        <v>170</v>
      </c>
      <c r="M476" s="4">
        <v>18</v>
      </c>
      <c r="N476" s="4">
        <v>13.5</v>
      </c>
      <c r="O476">
        <v>20</v>
      </c>
      <c r="P476" s="8">
        <v>0.25</v>
      </c>
      <c r="Q476" t="s">
        <v>430</v>
      </c>
      <c r="R476">
        <v>23</v>
      </c>
      <c r="S476" s="4">
        <v>11.35067307451974</v>
      </c>
      <c r="T476" t="s">
        <v>128</v>
      </c>
      <c r="U476" t="s">
        <v>217</v>
      </c>
      <c r="V476" t="s">
        <v>304</v>
      </c>
      <c r="W476" t="s">
        <v>509</v>
      </c>
      <c r="X476" t="s">
        <v>519</v>
      </c>
      <c r="Y476" t="s">
        <v>517</v>
      </c>
    </row>
    <row r="477" spans="1:25" ht="15" customHeight="1" x14ac:dyDescent="0.3">
      <c r="A477">
        <v>10426</v>
      </c>
      <c r="B477" t="s">
        <v>27</v>
      </c>
      <c r="C477">
        <v>56</v>
      </c>
      <c r="D477">
        <v>4</v>
      </c>
      <c r="E477" s="3">
        <v>44223</v>
      </c>
      <c r="F477" s="31">
        <f>YEAR(Order[[#This Row],[OrderDate]])</f>
        <v>2021</v>
      </c>
      <c r="G477" s="31">
        <f>MONTH(Order[[#This Row],[OrderDate]])</f>
        <v>1</v>
      </c>
      <c r="H477" s="31">
        <f>WEEKDAY(Order[[#This Row],[OrderDate]])</f>
        <v>4</v>
      </c>
      <c r="I477" s="31" t="str">
        <f>TEXT(Order[[#This Row],[WeekNumber]],"dddd")</f>
        <v>Wednesday</v>
      </c>
      <c r="J477" s="14">
        <v>20210206</v>
      </c>
      <c r="K477" t="s">
        <v>486</v>
      </c>
      <c r="L477" s="4">
        <v>190</v>
      </c>
      <c r="M477" s="4">
        <v>38</v>
      </c>
      <c r="N477" s="4">
        <v>38</v>
      </c>
      <c r="O477">
        <v>5</v>
      </c>
      <c r="P477" s="8">
        <v>0</v>
      </c>
      <c r="Q477" t="s">
        <v>410</v>
      </c>
      <c r="R477">
        <v>26</v>
      </c>
      <c r="S477" s="4">
        <v>12.985049050340091</v>
      </c>
      <c r="T477" t="s">
        <v>116</v>
      </c>
      <c r="U477" t="s">
        <v>205</v>
      </c>
      <c r="V477" t="s">
        <v>293</v>
      </c>
      <c r="W477" t="s">
        <v>509</v>
      </c>
      <c r="X477" t="s">
        <v>529</v>
      </c>
      <c r="Y477" t="s">
        <v>512</v>
      </c>
    </row>
    <row r="478" spans="1:25" ht="15" customHeight="1" x14ac:dyDescent="0.3">
      <c r="A478">
        <v>10426</v>
      </c>
      <c r="B478" t="s">
        <v>27</v>
      </c>
      <c r="C478">
        <v>64</v>
      </c>
      <c r="D478">
        <v>4</v>
      </c>
      <c r="E478" s="3">
        <v>44223</v>
      </c>
      <c r="F478" s="31">
        <f>YEAR(Order[[#This Row],[OrderDate]])</f>
        <v>2021</v>
      </c>
      <c r="G478" s="31">
        <f>MONTH(Order[[#This Row],[OrderDate]])</f>
        <v>1</v>
      </c>
      <c r="H478" s="31">
        <f>WEEKDAY(Order[[#This Row],[OrderDate]])</f>
        <v>4</v>
      </c>
      <c r="I478" s="31" t="str">
        <f>TEXT(Order[[#This Row],[WeekNumber]],"dddd")</f>
        <v>Wednesday</v>
      </c>
      <c r="J478" s="14">
        <v>20210303</v>
      </c>
      <c r="K478" t="s">
        <v>486</v>
      </c>
      <c r="L478" s="4">
        <v>232.75</v>
      </c>
      <c r="M478" s="4">
        <v>33.25</v>
      </c>
      <c r="N478" s="4">
        <v>33.25</v>
      </c>
      <c r="O478">
        <v>7</v>
      </c>
      <c r="P478" s="8">
        <v>0</v>
      </c>
      <c r="Q478" t="s">
        <v>418</v>
      </c>
      <c r="R478">
        <v>12</v>
      </c>
      <c r="S478" s="4">
        <v>21.348702933885775</v>
      </c>
      <c r="T478" t="s">
        <v>116</v>
      </c>
      <c r="U478" t="s">
        <v>205</v>
      </c>
      <c r="V478" t="s">
        <v>293</v>
      </c>
      <c r="W478" t="s">
        <v>509</v>
      </c>
      <c r="X478" t="s">
        <v>529</v>
      </c>
      <c r="Y478" t="s">
        <v>512</v>
      </c>
    </row>
    <row r="479" spans="1:25" ht="15" customHeight="1" x14ac:dyDescent="0.3">
      <c r="A479">
        <v>10427</v>
      </c>
      <c r="B479" t="s">
        <v>56</v>
      </c>
      <c r="C479">
        <v>14</v>
      </c>
      <c r="D479">
        <v>4</v>
      </c>
      <c r="E479" s="3">
        <v>44223</v>
      </c>
      <c r="F479" s="31">
        <f>YEAR(Order[[#This Row],[OrderDate]])</f>
        <v>2021</v>
      </c>
      <c r="G479" s="31">
        <f>MONTH(Order[[#This Row],[OrderDate]])</f>
        <v>1</v>
      </c>
      <c r="H479" s="31">
        <f>WEEKDAY(Order[[#This Row],[OrderDate]])</f>
        <v>4</v>
      </c>
      <c r="I479" s="31" t="str">
        <f>TEXT(Order[[#This Row],[WeekNumber]],"dddd")</f>
        <v>Wednesday</v>
      </c>
      <c r="J479" s="14">
        <v>20210204</v>
      </c>
      <c r="K479" t="s">
        <v>484</v>
      </c>
      <c r="L479" s="4">
        <v>813.75</v>
      </c>
      <c r="M479" s="4">
        <v>23.25</v>
      </c>
      <c r="N479" s="4">
        <v>23.25</v>
      </c>
      <c r="O479">
        <v>35</v>
      </c>
      <c r="P479" s="8">
        <v>0</v>
      </c>
      <c r="Q479" t="s">
        <v>368</v>
      </c>
      <c r="R479">
        <v>6</v>
      </c>
      <c r="S479" s="4">
        <v>19.281771520737859</v>
      </c>
      <c r="T479" t="s">
        <v>145</v>
      </c>
      <c r="U479" t="s">
        <v>234</v>
      </c>
      <c r="V479" t="s">
        <v>320</v>
      </c>
      <c r="W479" t="s">
        <v>509</v>
      </c>
      <c r="X479" t="s">
        <v>524</v>
      </c>
      <c r="Y479" t="s">
        <v>513</v>
      </c>
    </row>
    <row r="480" spans="1:25" x14ac:dyDescent="0.3">
      <c r="A480">
        <v>10428</v>
      </c>
      <c r="B480" t="s">
        <v>63</v>
      </c>
      <c r="C480">
        <v>46</v>
      </c>
      <c r="D480">
        <v>7</v>
      </c>
      <c r="E480" s="3">
        <v>44224</v>
      </c>
      <c r="F480" s="31">
        <f>YEAR(Order[[#This Row],[OrderDate]])</f>
        <v>2021</v>
      </c>
      <c r="G480" s="31">
        <f>MONTH(Order[[#This Row],[OrderDate]])</f>
        <v>1</v>
      </c>
      <c r="H480" s="31">
        <f>WEEKDAY(Order[[#This Row],[OrderDate]])</f>
        <v>5</v>
      </c>
      <c r="I480" s="31" t="str">
        <f>TEXT(Order[[#This Row],[WeekNumber]],"dddd")</f>
        <v>Thursday</v>
      </c>
      <c r="J480" s="14">
        <v>20210207</v>
      </c>
      <c r="K480" t="s">
        <v>486</v>
      </c>
      <c r="L480" s="4">
        <v>240</v>
      </c>
      <c r="M480" s="4">
        <v>12</v>
      </c>
      <c r="N480" s="4">
        <v>12</v>
      </c>
      <c r="O480">
        <v>20</v>
      </c>
      <c r="P480" s="8">
        <v>0</v>
      </c>
      <c r="Q480" t="s">
        <v>400</v>
      </c>
      <c r="R480">
        <v>21</v>
      </c>
      <c r="S480" s="4">
        <v>5.504627786254181</v>
      </c>
      <c r="T480" t="s">
        <v>152</v>
      </c>
      <c r="U480" t="s">
        <v>241</v>
      </c>
      <c r="V480" t="s">
        <v>326</v>
      </c>
      <c r="W480" t="s">
        <v>509</v>
      </c>
      <c r="X480" t="s">
        <v>528</v>
      </c>
      <c r="Y480" t="s">
        <v>514</v>
      </c>
    </row>
    <row r="481" spans="1:25" ht="15" customHeight="1" x14ac:dyDescent="0.3">
      <c r="A481">
        <v>10429</v>
      </c>
      <c r="B481" t="s">
        <v>35</v>
      </c>
      <c r="C481">
        <v>50</v>
      </c>
      <c r="D481">
        <v>3</v>
      </c>
      <c r="E481" s="3">
        <v>44225</v>
      </c>
      <c r="F481" s="31">
        <f>YEAR(Order[[#This Row],[OrderDate]])</f>
        <v>2021</v>
      </c>
      <c r="G481" s="31">
        <f>MONTH(Order[[#This Row],[OrderDate]])</f>
        <v>1</v>
      </c>
      <c r="H481" s="31">
        <f>WEEKDAY(Order[[#This Row],[OrderDate]])</f>
        <v>6</v>
      </c>
      <c r="I481" s="31" t="str">
        <f>TEXT(Order[[#This Row],[WeekNumber]],"dddd")</f>
        <v>Friday</v>
      </c>
      <c r="J481" s="14">
        <v>20210207</v>
      </c>
      <c r="K481" t="s">
        <v>484</v>
      </c>
      <c r="L481" s="4">
        <v>650</v>
      </c>
      <c r="M481" s="4">
        <v>16.25</v>
      </c>
      <c r="N481" s="4">
        <v>16.25</v>
      </c>
      <c r="O481">
        <v>40</v>
      </c>
      <c r="P481" s="8">
        <v>0</v>
      </c>
      <c r="Q481" t="s">
        <v>404</v>
      </c>
      <c r="R481">
        <v>23</v>
      </c>
      <c r="S481" s="4">
        <v>6.542170529867021</v>
      </c>
      <c r="T481" t="s">
        <v>124</v>
      </c>
      <c r="U481" t="s">
        <v>213</v>
      </c>
      <c r="W481" t="s">
        <v>509</v>
      </c>
      <c r="X481" t="s">
        <v>530</v>
      </c>
      <c r="Y481" t="s">
        <v>516</v>
      </c>
    </row>
    <row r="482" spans="1:25" ht="15" customHeight="1" x14ac:dyDescent="0.3">
      <c r="A482">
        <v>10429</v>
      </c>
      <c r="B482" t="s">
        <v>35</v>
      </c>
      <c r="C482">
        <v>63</v>
      </c>
      <c r="D482">
        <v>3</v>
      </c>
      <c r="E482" s="3">
        <v>44225</v>
      </c>
      <c r="F482" s="31">
        <f>YEAR(Order[[#This Row],[OrderDate]])</f>
        <v>2021</v>
      </c>
      <c r="G482" s="31">
        <f>MONTH(Order[[#This Row],[OrderDate]])</f>
        <v>1</v>
      </c>
      <c r="H482" s="31">
        <f>WEEKDAY(Order[[#This Row],[OrderDate]])</f>
        <v>6</v>
      </c>
      <c r="I482" s="31" t="str">
        <f>TEXT(Order[[#This Row],[WeekNumber]],"dddd")</f>
        <v>Friday</v>
      </c>
      <c r="J482" s="14">
        <v>20210203</v>
      </c>
      <c r="K482" t="s">
        <v>484</v>
      </c>
      <c r="L482" s="4">
        <v>1152.375</v>
      </c>
      <c r="M482" s="4">
        <v>43.9</v>
      </c>
      <c r="N482" s="4">
        <v>32.924999999999997</v>
      </c>
      <c r="O482">
        <v>35</v>
      </c>
      <c r="P482" s="8">
        <v>0.25</v>
      </c>
      <c r="Q482" t="s">
        <v>417</v>
      </c>
      <c r="R482">
        <v>7</v>
      </c>
      <c r="S482" s="4">
        <v>26.405205149492534</v>
      </c>
      <c r="T482" t="s">
        <v>124</v>
      </c>
      <c r="U482" t="s">
        <v>213</v>
      </c>
      <c r="W482" t="s">
        <v>509</v>
      </c>
      <c r="X482" t="s">
        <v>530</v>
      </c>
      <c r="Y482" t="s">
        <v>515</v>
      </c>
    </row>
    <row r="483" spans="1:25" ht="15" customHeight="1" x14ac:dyDescent="0.3">
      <c r="A483">
        <v>10430</v>
      </c>
      <c r="B483" t="s">
        <v>19</v>
      </c>
      <c r="C483">
        <v>17</v>
      </c>
      <c r="D483">
        <v>4</v>
      </c>
      <c r="E483" s="3">
        <v>44226</v>
      </c>
      <c r="F483" s="31">
        <f>YEAR(Order[[#This Row],[OrderDate]])</f>
        <v>2021</v>
      </c>
      <c r="G483" s="31">
        <f>MONTH(Order[[#This Row],[OrderDate]])</f>
        <v>1</v>
      </c>
      <c r="H483" s="31">
        <f>WEEKDAY(Order[[#This Row],[OrderDate]])</f>
        <v>7</v>
      </c>
      <c r="I483" s="31" t="str">
        <f>TEXT(Order[[#This Row],[WeekNumber]],"dddd")</f>
        <v>Saturday</v>
      </c>
      <c r="J483" s="14">
        <v>20210203</v>
      </c>
      <c r="K483" t="s">
        <v>486</v>
      </c>
      <c r="L483" s="4">
        <v>1403.9999947696924</v>
      </c>
      <c r="M483" s="4">
        <v>39</v>
      </c>
      <c r="N483" s="4">
        <v>31.199999883770943</v>
      </c>
      <c r="O483">
        <v>45</v>
      </c>
      <c r="P483" s="8">
        <v>0.20000000298023221</v>
      </c>
      <c r="Q483" t="s">
        <v>371</v>
      </c>
      <c r="R483">
        <v>7</v>
      </c>
      <c r="S483" s="4">
        <v>24.774912809223483</v>
      </c>
      <c r="T483" t="s">
        <v>108</v>
      </c>
      <c r="U483" t="s">
        <v>197</v>
      </c>
      <c r="V483" t="s">
        <v>286</v>
      </c>
      <c r="W483" t="s">
        <v>509</v>
      </c>
      <c r="X483" t="s">
        <v>524</v>
      </c>
      <c r="Y483" t="s">
        <v>518</v>
      </c>
    </row>
    <row r="484" spans="1:25" ht="15" customHeight="1" x14ac:dyDescent="0.3">
      <c r="A484">
        <v>10430</v>
      </c>
      <c r="B484" t="s">
        <v>19</v>
      </c>
      <c r="C484">
        <v>21</v>
      </c>
      <c r="D484">
        <v>4</v>
      </c>
      <c r="E484" s="3">
        <v>44226</v>
      </c>
      <c r="F484" s="31">
        <f>YEAR(Order[[#This Row],[OrderDate]])</f>
        <v>2021</v>
      </c>
      <c r="G484" s="31">
        <f>MONTH(Order[[#This Row],[OrderDate]])</f>
        <v>1</v>
      </c>
      <c r="H484" s="31">
        <f>WEEKDAY(Order[[#This Row],[OrderDate]])</f>
        <v>7</v>
      </c>
      <c r="I484" s="31" t="str">
        <f>TEXT(Order[[#This Row],[WeekNumber]],"dddd")</f>
        <v>Saturday</v>
      </c>
      <c r="J484" s="14">
        <v>20210203</v>
      </c>
      <c r="K484" t="s">
        <v>486</v>
      </c>
      <c r="L484" s="4">
        <v>500</v>
      </c>
      <c r="M484" s="4">
        <v>10</v>
      </c>
      <c r="N484" s="4">
        <v>10</v>
      </c>
      <c r="O484">
        <v>50</v>
      </c>
      <c r="P484" s="8">
        <v>0</v>
      </c>
      <c r="Q484" t="s">
        <v>375</v>
      </c>
      <c r="R484">
        <v>8</v>
      </c>
      <c r="S484" s="4">
        <v>8.5451596278118238</v>
      </c>
      <c r="T484" t="s">
        <v>108</v>
      </c>
      <c r="U484" t="s">
        <v>197</v>
      </c>
      <c r="V484" t="s">
        <v>286</v>
      </c>
      <c r="W484" t="s">
        <v>509</v>
      </c>
      <c r="X484" t="s">
        <v>524</v>
      </c>
      <c r="Y484" t="s">
        <v>516</v>
      </c>
    </row>
    <row r="485" spans="1:25" ht="15" customHeight="1" x14ac:dyDescent="0.3">
      <c r="A485">
        <v>10430</v>
      </c>
      <c r="B485" t="s">
        <v>19</v>
      </c>
      <c r="C485">
        <v>56</v>
      </c>
      <c r="D485">
        <v>4</v>
      </c>
      <c r="E485" s="3">
        <v>44226</v>
      </c>
      <c r="F485" s="31">
        <f>YEAR(Order[[#This Row],[OrderDate]])</f>
        <v>2021</v>
      </c>
      <c r="G485" s="31">
        <f>MONTH(Order[[#This Row],[OrderDate]])</f>
        <v>1</v>
      </c>
      <c r="H485" s="31">
        <f>WEEKDAY(Order[[#This Row],[OrderDate]])</f>
        <v>7</v>
      </c>
      <c r="I485" s="31" t="str">
        <f>TEXT(Order[[#This Row],[WeekNumber]],"dddd")</f>
        <v>Saturday</v>
      </c>
      <c r="J485" s="14">
        <v>20210203</v>
      </c>
      <c r="K485" t="s">
        <v>486</v>
      </c>
      <c r="L485" s="4">
        <v>1140</v>
      </c>
      <c r="M485" s="4">
        <v>38</v>
      </c>
      <c r="N485" s="4">
        <v>38</v>
      </c>
      <c r="O485">
        <v>30</v>
      </c>
      <c r="P485" s="8">
        <v>0</v>
      </c>
      <c r="Q485" t="s">
        <v>410</v>
      </c>
      <c r="R485">
        <v>26</v>
      </c>
      <c r="S485" s="4">
        <v>12.985049050340091</v>
      </c>
      <c r="T485" t="s">
        <v>108</v>
      </c>
      <c r="U485" t="s">
        <v>197</v>
      </c>
      <c r="V485" t="s">
        <v>286</v>
      </c>
      <c r="W485" t="s">
        <v>509</v>
      </c>
      <c r="X485" t="s">
        <v>524</v>
      </c>
      <c r="Y485" t="s">
        <v>512</v>
      </c>
    </row>
    <row r="486" spans="1:25" ht="15" customHeight="1" x14ac:dyDescent="0.3">
      <c r="A486">
        <v>10430</v>
      </c>
      <c r="B486" t="s">
        <v>19</v>
      </c>
      <c r="C486">
        <v>59</v>
      </c>
      <c r="D486">
        <v>4</v>
      </c>
      <c r="E486" s="3">
        <v>44226</v>
      </c>
      <c r="F486" s="31">
        <f>YEAR(Order[[#This Row],[OrderDate]])</f>
        <v>2021</v>
      </c>
      <c r="G486" s="31">
        <f>MONTH(Order[[#This Row],[OrderDate]])</f>
        <v>1</v>
      </c>
      <c r="H486" s="31">
        <f>WEEKDAY(Order[[#This Row],[OrderDate]])</f>
        <v>7</v>
      </c>
      <c r="I486" s="31" t="str">
        <f>TEXT(Order[[#This Row],[WeekNumber]],"dddd")</f>
        <v>Saturday</v>
      </c>
      <c r="J486" s="14">
        <v>20210207</v>
      </c>
      <c r="K486" t="s">
        <v>486</v>
      </c>
      <c r="L486" s="4">
        <v>3079.9999885261059</v>
      </c>
      <c r="M486" s="4">
        <v>55</v>
      </c>
      <c r="N486" s="4">
        <v>43.999999836087227</v>
      </c>
      <c r="O486">
        <v>70</v>
      </c>
      <c r="P486" s="8">
        <v>0.20000000298023221</v>
      </c>
      <c r="Q486" t="s">
        <v>413</v>
      </c>
      <c r="R486">
        <v>28</v>
      </c>
      <c r="S486" s="4">
        <v>29.299646906924384</v>
      </c>
      <c r="T486" t="s">
        <v>108</v>
      </c>
      <c r="U486" t="s">
        <v>197</v>
      </c>
      <c r="V486" t="s">
        <v>286</v>
      </c>
      <c r="W486" t="s">
        <v>509</v>
      </c>
      <c r="X486" t="s">
        <v>524</v>
      </c>
      <c r="Y486" t="s">
        <v>511</v>
      </c>
    </row>
    <row r="487" spans="1:25" ht="15" customHeight="1" x14ac:dyDescent="0.3">
      <c r="A487">
        <v>10431</v>
      </c>
      <c r="B487" t="s">
        <v>9</v>
      </c>
      <c r="C487">
        <v>17</v>
      </c>
      <c r="D487">
        <v>4</v>
      </c>
      <c r="E487" s="3">
        <v>44226</v>
      </c>
      <c r="F487" s="31">
        <f>YEAR(Order[[#This Row],[OrderDate]])</f>
        <v>2021</v>
      </c>
      <c r="G487" s="31">
        <f>MONTH(Order[[#This Row],[OrderDate]])</f>
        <v>1</v>
      </c>
      <c r="H487" s="31">
        <f>WEEKDAY(Order[[#This Row],[OrderDate]])</f>
        <v>7</v>
      </c>
      <c r="I487" s="31" t="str">
        <f>TEXT(Order[[#This Row],[WeekNumber]],"dddd")</f>
        <v>Saturday</v>
      </c>
      <c r="J487" s="14">
        <v>20210207</v>
      </c>
      <c r="K487" t="s">
        <v>484</v>
      </c>
      <c r="L487" s="4">
        <v>1462.5</v>
      </c>
      <c r="M487" s="4">
        <v>39</v>
      </c>
      <c r="N487" s="4">
        <v>29.25</v>
      </c>
      <c r="O487">
        <v>50</v>
      </c>
      <c r="P487" s="8">
        <v>0.25</v>
      </c>
      <c r="Q487" t="s">
        <v>371</v>
      </c>
      <c r="R487">
        <v>7</v>
      </c>
      <c r="S487" s="4">
        <v>24.774912809223483</v>
      </c>
      <c r="T487" t="s">
        <v>98</v>
      </c>
      <c r="U487" t="s">
        <v>187</v>
      </c>
      <c r="V487" t="s">
        <v>276</v>
      </c>
      <c r="W487" t="s">
        <v>510</v>
      </c>
      <c r="X487" t="s">
        <v>531</v>
      </c>
      <c r="Y487" t="s">
        <v>518</v>
      </c>
    </row>
    <row r="488" spans="1:25" ht="15" customHeight="1" x14ac:dyDescent="0.3">
      <c r="A488">
        <v>10431</v>
      </c>
      <c r="B488" t="s">
        <v>9</v>
      </c>
      <c r="C488">
        <v>40</v>
      </c>
      <c r="D488">
        <v>4</v>
      </c>
      <c r="E488" s="3">
        <v>44226</v>
      </c>
      <c r="F488" s="31">
        <f>YEAR(Order[[#This Row],[OrderDate]])</f>
        <v>2021</v>
      </c>
      <c r="G488" s="31">
        <f>MONTH(Order[[#This Row],[OrderDate]])</f>
        <v>1</v>
      </c>
      <c r="H488" s="31">
        <f>WEEKDAY(Order[[#This Row],[OrderDate]])</f>
        <v>7</v>
      </c>
      <c r="I488" s="31" t="str">
        <f>TEXT(Order[[#This Row],[WeekNumber]],"dddd")</f>
        <v>Saturday</v>
      </c>
      <c r="J488" s="14">
        <v>20210207</v>
      </c>
      <c r="K488" t="s">
        <v>484</v>
      </c>
      <c r="L488" s="4">
        <v>690</v>
      </c>
      <c r="M488" s="4">
        <v>18.399999999999999</v>
      </c>
      <c r="N488" s="4">
        <v>13.799999999999999</v>
      </c>
      <c r="O488">
        <v>50</v>
      </c>
      <c r="P488" s="8">
        <v>0.25</v>
      </c>
      <c r="Q488" t="s">
        <v>394</v>
      </c>
      <c r="R488">
        <v>19</v>
      </c>
      <c r="S488" s="4">
        <v>11.939905659925371</v>
      </c>
      <c r="T488" t="s">
        <v>98</v>
      </c>
      <c r="U488" t="s">
        <v>187</v>
      </c>
      <c r="V488" t="s">
        <v>276</v>
      </c>
      <c r="W488" t="s">
        <v>510</v>
      </c>
      <c r="X488" t="s">
        <v>531</v>
      </c>
      <c r="Y488" t="s">
        <v>514</v>
      </c>
    </row>
    <row r="489" spans="1:25" ht="15" customHeight="1" x14ac:dyDescent="0.3">
      <c r="A489">
        <v>10431</v>
      </c>
      <c r="B489" t="s">
        <v>9</v>
      </c>
      <c r="C489">
        <v>47</v>
      </c>
      <c r="D489">
        <v>4</v>
      </c>
      <c r="E489" s="3">
        <v>44226</v>
      </c>
      <c r="F489" s="31">
        <f>YEAR(Order[[#This Row],[OrderDate]])</f>
        <v>2021</v>
      </c>
      <c r="G489" s="31">
        <f>MONTH(Order[[#This Row],[OrderDate]])</f>
        <v>1</v>
      </c>
      <c r="H489" s="31">
        <f>WEEKDAY(Order[[#This Row],[OrderDate]])</f>
        <v>7</v>
      </c>
      <c r="I489" s="31" t="str">
        <f>TEXT(Order[[#This Row],[WeekNumber]],"dddd")</f>
        <v>Saturday</v>
      </c>
      <c r="J489" s="14">
        <v>20210207</v>
      </c>
      <c r="K489" t="s">
        <v>484</v>
      </c>
      <c r="L489" s="4">
        <v>213.75</v>
      </c>
      <c r="M489" s="4">
        <v>9.5</v>
      </c>
      <c r="N489" s="4">
        <v>7.125</v>
      </c>
      <c r="O489">
        <v>30</v>
      </c>
      <c r="P489" s="8">
        <v>0.25</v>
      </c>
      <c r="Q489" t="s">
        <v>401</v>
      </c>
      <c r="R489">
        <v>22</v>
      </c>
      <c r="S489" s="4">
        <v>6.92246398648025</v>
      </c>
      <c r="T489" t="s">
        <v>98</v>
      </c>
      <c r="U489" t="s">
        <v>187</v>
      </c>
      <c r="V489" t="s">
        <v>276</v>
      </c>
      <c r="W489" t="s">
        <v>510</v>
      </c>
      <c r="X489" t="s">
        <v>531</v>
      </c>
      <c r="Y489" t="s">
        <v>516</v>
      </c>
    </row>
    <row r="490" spans="1:25" ht="15" customHeight="1" x14ac:dyDescent="0.3">
      <c r="A490">
        <v>10432</v>
      </c>
      <c r="B490" t="s">
        <v>72</v>
      </c>
      <c r="C490">
        <v>26</v>
      </c>
      <c r="D490">
        <v>3</v>
      </c>
      <c r="E490" s="3">
        <v>44227</v>
      </c>
      <c r="F490" s="31">
        <f>YEAR(Order[[#This Row],[OrderDate]])</f>
        <v>2021</v>
      </c>
      <c r="G490" s="31">
        <f>MONTH(Order[[#This Row],[OrderDate]])</f>
        <v>1</v>
      </c>
      <c r="H490" s="31">
        <f>WEEKDAY(Order[[#This Row],[OrderDate]])</f>
        <v>1</v>
      </c>
      <c r="I490" s="31" t="str">
        <f>TEXT(Order[[#This Row],[WeekNumber]],"dddd")</f>
        <v>Sunday</v>
      </c>
      <c r="J490" s="14">
        <v>20210207</v>
      </c>
      <c r="K490" t="s">
        <v>484</v>
      </c>
      <c r="L490" s="4">
        <v>312.3</v>
      </c>
      <c r="M490" s="4">
        <v>31.23</v>
      </c>
      <c r="N490" s="4">
        <v>31.23</v>
      </c>
      <c r="O490">
        <v>10</v>
      </c>
      <c r="P490" s="8">
        <v>0</v>
      </c>
      <c r="Q490" t="s">
        <v>380</v>
      </c>
      <c r="R490">
        <v>11</v>
      </c>
      <c r="S490" s="4">
        <v>12.929370209027901</v>
      </c>
      <c r="T490" t="s">
        <v>161</v>
      </c>
      <c r="U490" t="s">
        <v>250</v>
      </c>
      <c r="V490" t="s">
        <v>335</v>
      </c>
      <c r="W490" t="s">
        <v>510</v>
      </c>
      <c r="X490" t="s">
        <v>353</v>
      </c>
      <c r="Y490" t="s">
        <v>516</v>
      </c>
    </row>
    <row r="491" spans="1:25" ht="15" customHeight="1" x14ac:dyDescent="0.3">
      <c r="A491">
        <v>10432</v>
      </c>
      <c r="B491" t="s">
        <v>72</v>
      </c>
      <c r="C491">
        <v>54</v>
      </c>
      <c r="D491">
        <v>3</v>
      </c>
      <c r="E491" s="3">
        <v>44227</v>
      </c>
      <c r="F491" s="31">
        <f>YEAR(Order[[#This Row],[OrderDate]])</f>
        <v>2021</v>
      </c>
      <c r="G491" s="31">
        <f>MONTH(Order[[#This Row],[OrderDate]])</f>
        <v>1</v>
      </c>
      <c r="H491" s="31">
        <f>WEEKDAY(Order[[#This Row],[OrderDate]])</f>
        <v>1</v>
      </c>
      <c r="I491" s="31" t="str">
        <f>TEXT(Order[[#This Row],[WeekNumber]],"dddd")</f>
        <v>Sunday</v>
      </c>
      <c r="J491" s="14">
        <v>20210304</v>
      </c>
      <c r="K491" t="s">
        <v>484</v>
      </c>
      <c r="L491" s="4">
        <v>298</v>
      </c>
      <c r="M491" s="4">
        <v>7.45</v>
      </c>
      <c r="N491" s="4">
        <v>7.45</v>
      </c>
      <c r="O491">
        <v>40</v>
      </c>
      <c r="P491" s="8">
        <v>0</v>
      </c>
      <c r="Q491" t="s">
        <v>408</v>
      </c>
      <c r="R491">
        <v>25</v>
      </c>
      <c r="S491" s="4">
        <v>5.7031720626915998</v>
      </c>
      <c r="T491" t="s">
        <v>161</v>
      </c>
      <c r="U491" t="s">
        <v>250</v>
      </c>
      <c r="V491" t="s">
        <v>335</v>
      </c>
      <c r="W491" t="s">
        <v>510</v>
      </c>
      <c r="X491" t="s">
        <v>353</v>
      </c>
      <c r="Y491" t="s">
        <v>518</v>
      </c>
    </row>
    <row r="492" spans="1:25" ht="15" customHeight="1" x14ac:dyDescent="0.3">
      <c r="A492">
        <v>10433</v>
      </c>
      <c r="B492" t="s">
        <v>57</v>
      </c>
      <c r="C492">
        <v>56</v>
      </c>
      <c r="D492">
        <v>3</v>
      </c>
      <c r="E492" s="3">
        <v>44230</v>
      </c>
      <c r="F492" s="31">
        <f>YEAR(Order[[#This Row],[OrderDate]])</f>
        <v>2021</v>
      </c>
      <c r="G492" s="31">
        <f>MONTH(Order[[#This Row],[OrderDate]])</f>
        <v>2</v>
      </c>
      <c r="H492" s="31">
        <f>WEEKDAY(Order[[#This Row],[OrderDate]])</f>
        <v>4</v>
      </c>
      <c r="I492" s="31" t="str">
        <f>TEXT(Order[[#This Row],[WeekNumber]],"dddd")</f>
        <v>Wednesday</v>
      </c>
      <c r="J492" s="14">
        <v>20210213</v>
      </c>
      <c r="K492" t="s">
        <v>485</v>
      </c>
      <c r="L492" s="4">
        <v>1064</v>
      </c>
      <c r="M492" s="4">
        <v>38</v>
      </c>
      <c r="N492" s="4">
        <v>38</v>
      </c>
      <c r="O492">
        <v>28</v>
      </c>
      <c r="P492" s="8">
        <v>0</v>
      </c>
      <c r="Q492" t="s">
        <v>410</v>
      </c>
      <c r="R492">
        <v>26</v>
      </c>
      <c r="S492" s="4">
        <v>12.985049050340091</v>
      </c>
      <c r="T492" t="s">
        <v>146</v>
      </c>
      <c r="U492" t="s">
        <v>235</v>
      </c>
      <c r="V492" t="s">
        <v>321</v>
      </c>
      <c r="W492" t="s">
        <v>509</v>
      </c>
      <c r="X492" t="s">
        <v>352</v>
      </c>
      <c r="Y492" t="s">
        <v>512</v>
      </c>
    </row>
    <row r="493" spans="1:25" ht="15" customHeight="1" x14ac:dyDescent="0.3">
      <c r="A493">
        <v>10434</v>
      </c>
      <c r="B493" t="s">
        <v>22</v>
      </c>
      <c r="C493">
        <v>11</v>
      </c>
      <c r="D493">
        <v>3</v>
      </c>
      <c r="E493" s="3">
        <v>44230</v>
      </c>
      <c r="F493" s="31">
        <f>YEAR(Order[[#This Row],[OrderDate]])</f>
        <v>2021</v>
      </c>
      <c r="G493" s="31">
        <f>MONTH(Order[[#This Row],[OrderDate]])</f>
        <v>2</v>
      </c>
      <c r="H493" s="31">
        <f>WEEKDAY(Order[[#This Row],[OrderDate]])</f>
        <v>4</v>
      </c>
      <c r="I493" s="31" t="str">
        <f>TEXT(Order[[#This Row],[WeekNumber]],"dddd")</f>
        <v>Wednesday</v>
      </c>
      <c r="J493" s="14">
        <v>20210213</v>
      </c>
      <c r="K493" t="s">
        <v>484</v>
      </c>
      <c r="L493" s="4">
        <v>126</v>
      </c>
      <c r="M493" s="4">
        <v>21</v>
      </c>
      <c r="N493" s="4">
        <v>21</v>
      </c>
      <c r="O493">
        <v>6</v>
      </c>
      <c r="P493" s="8">
        <v>0</v>
      </c>
      <c r="Q493" t="s">
        <v>365</v>
      </c>
      <c r="R493">
        <v>5</v>
      </c>
      <c r="S493" s="4">
        <v>7.3815383533820462</v>
      </c>
      <c r="T493" t="s">
        <v>111</v>
      </c>
      <c r="U493" t="s">
        <v>200</v>
      </c>
      <c r="V493" t="s">
        <v>289</v>
      </c>
      <c r="W493" t="s">
        <v>509</v>
      </c>
      <c r="X493" t="s">
        <v>526</v>
      </c>
      <c r="Y493" t="s">
        <v>511</v>
      </c>
    </row>
    <row r="494" spans="1:25" ht="15" customHeight="1" x14ac:dyDescent="0.3">
      <c r="A494">
        <v>10434</v>
      </c>
      <c r="B494" t="s">
        <v>22</v>
      </c>
      <c r="C494">
        <v>76</v>
      </c>
      <c r="D494">
        <v>3</v>
      </c>
      <c r="E494" s="3">
        <v>44230</v>
      </c>
      <c r="F494" s="31">
        <f>YEAR(Order[[#This Row],[OrderDate]])</f>
        <v>2021</v>
      </c>
      <c r="G494" s="31">
        <f>MONTH(Order[[#This Row],[OrderDate]])</f>
        <v>2</v>
      </c>
      <c r="H494" s="31">
        <f>WEEKDAY(Order[[#This Row],[OrderDate]])</f>
        <v>4</v>
      </c>
      <c r="I494" s="31" t="str">
        <f>TEXT(Order[[#This Row],[WeekNumber]],"dddd")</f>
        <v>Wednesday</v>
      </c>
      <c r="J494" s="14">
        <v>20210207</v>
      </c>
      <c r="K494" t="s">
        <v>484</v>
      </c>
      <c r="L494" s="4">
        <v>275.39999806880951</v>
      </c>
      <c r="M494" s="4">
        <v>18</v>
      </c>
      <c r="N494" s="4">
        <v>15.299999892711639</v>
      </c>
      <c r="O494">
        <v>18</v>
      </c>
      <c r="P494" s="8">
        <v>0.15000000596046451</v>
      </c>
      <c r="Q494" t="s">
        <v>430</v>
      </c>
      <c r="R494">
        <v>23</v>
      </c>
      <c r="S494" s="4">
        <v>11.35067307451974</v>
      </c>
      <c r="T494" t="s">
        <v>111</v>
      </c>
      <c r="U494" t="s">
        <v>200</v>
      </c>
      <c r="V494" t="s">
        <v>289</v>
      </c>
      <c r="W494" t="s">
        <v>509</v>
      </c>
      <c r="X494" t="s">
        <v>526</v>
      </c>
      <c r="Y494" t="s">
        <v>517</v>
      </c>
    </row>
    <row r="495" spans="1:25" ht="15" customHeight="1" x14ac:dyDescent="0.3">
      <c r="A495">
        <v>10435</v>
      </c>
      <c r="B495" t="s">
        <v>15</v>
      </c>
      <c r="C495">
        <v>2</v>
      </c>
      <c r="D495">
        <v>8</v>
      </c>
      <c r="E495" s="3">
        <v>44231</v>
      </c>
      <c r="F495" s="31">
        <f>YEAR(Order[[#This Row],[OrderDate]])</f>
        <v>2021</v>
      </c>
      <c r="G495" s="31">
        <f>MONTH(Order[[#This Row],[OrderDate]])</f>
        <v>2</v>
      </c>
      <c r="H495" s="31">
        <f>WEEKDAY(Order[[#This Row],[OrderDate]])</f>
        <v>5</v>
      </c>
      <c r="I495" s="31" t="str">
        <f>TEXT(Order[[#This Row],[WeekNumber]],"dddd")</f>
        <v>Thursday</v>
      </c>
      <c r="J495" s="14">
        <v>20210207</v>
      </c>
      <c r="K495" t="s">
        <v>484</v>
      </c>
      <c r="L495" s="4">
        <v>190</v>
      </c>
      <c r="M495" s="4">
        <v>19</v>
      </c>
      <c r="N495" s="4">
        <v>19</v>
      </c>
      <c r="O495">
        <v>10</v>
      </c>
      <c r="P495" s="8">
        <v>0</v>
      </c>
      <c r="Q495" t="s">
        <v>356</v>
      </c>
      <c r="R495">
        <v>1</v>
      </c>
      <c r="S495" s="4">
        <v>9.9064127385757743</v>
      </c>
      <c r="T495" t="s">
        <v>104</v>
      </c>
      <c r="U495" t="s">
        <v>193</v>
      </c>
      <c r="V495" t="s">
        <v>282</v>
      </c>
      <c r="W495" t="s">
        <v>509</v>
      </c>
      <c r="X495" t="s">
        <v>351</v>
      </c>
      <c r="Y495" t="s">
        <v>517</v>
      </c>
    </row>
    <row r="496" spans="1:25" ht="15" customHeight="1" x14ac:dyDescent="0.3">
      <c r="A496">
        <v>10435</v>
      </c>
      <c r="B496" t="s">
        <v>15</v>
      </c>
      <c r="C496">
        <v>22</v>
      </c>
      <c r="D496">
        <v>8</v>
      </c>
      <c r="E496" s="3">
        <v>44231</v>
      </c>
      <c r="F496" s="31">
        <f>YEAR(Order[[#This Row],[OrderDate]])</f>
        <v>2021</v>
      </c>
      <c r="G496" s="31">
        <f>MONTH(Order[[#This Row],[OrderDate]])</f>
        <v>2</v>
      </c>
      <c r="H496" s="31">
        <f>WEEKDAY(Order[[#This Row],[OrderDate]])</f>
        <v>5</v>
      </c>
      <c r="I496" s="31" t="str">
        <f>TEXT(Order[[#This Row],[WeekNumber]],"dddd")</f>
        <v>Thursday</v>
      </c>
      <c r="J496" s="14">
        <v>20210207</v>
      </c>
      <c r="K496" t="s">
        <v>484</v>
      </c>
      <c r="L496" s="4">
        <v>252</v>
      </c>
      <c r="M496" s="4">
        <v>21</v>
      </c>
      <c r="N496" s="4">
        <v>21</v>
      </c>
      <c r="O496">
        <v>12</v>
      </c>
      <c r="P496" s="8">
        <v>0</v>
      </c>
      <c r="Q496" t="s">
        <v>376</v>
      </c>
      <c r="R496">
        <v>9</v>
      </c>
      <c r="S496" s="4">
        <v>6.5214240951904641</v>
      </c>
      <c r="T496" t="s">
        <v>104</v>
      </c>
      <c r="U496" t="s">
        <v>193</v>
      </c>
      <c r="V496" t="s">
        <v>282</v>
      </c>
      <c r="W496" t="s">
        <v>509</v>
      </c>
      <c r="X496" t="s">
        <v>351</v>
      </c>
      <c r="Y496" t="s">
        <v>512</v>
      </c>
    </row>
    <row r="497" spans="1:25" ht="15" customHeight="1" x14ac:dyDescent="0.3">
      <c r="A497">
        <v>10435</v>
      </c>
      <c r="B497" t="s">
        <v>15</v>
      </c>
      <c r="C497">
        <v>72</v>
      </c>
      <c r="D497">
        <v>8</v>
      </c>
      <c r="E497" s="3">
        <v>44231</v>
      </c>
      <c r="F497" s="31">
        <f>YEAR(Order[[#This Row],[OrderDate]])</f>
        <v>2021</v>
      </c>
      <c r="G497" s="31">
        <f>MONTH(Order[[#This Row],[OrderDate]])</f>
        <v>2</v>
      </c>
      <c r="H497" s="31">
        <f>WEEKDAY(Order[[#This Row],[OrderDate]])</f>
        <v>5</v>
      </c>
      <c r="I497" s="31" t="str">
        <f>TEXT(Order[[#This Row],[WeekNumber]],"dddd")</f>
        <v>Thursday</v>
      </c>
      <c r="J497" s="14">
        <v>20210211</v>
      </c>
      <c r="K497" t="s">
        <v>484</v>
      </c>
      <c r="L497" s="4">
        <v>348</v>
      </c>
      <c r="M497" s="4">
        <v>34.799999999999997</v>
      </c>
      <c r="N497" s="4">
        <v>34.799999999999997</v>
      </c>
      <c r="O497">
        <v>10</v>
      </c>
      <c r="P497" s="8">
        <v>0</v>
      </c>
      <c r="Q497" t="s">
        <v>426</v>
      </c>
      <c r="R497">
        <v>14</v>
      </c>
      <c r="S497" s="4">
        <v>14.902797245173618</v>
      </c>
      <c r="T497" t="s">
        <v>104</v>
      </c>
      <c r="U497" t="s">
        <v>193</v>
      </c>
      <c r="V497" t="s">
        <v>282</v>
      </c>
      <c r="W497" t="s">
        <v>509</v>
      </c>
      <c r="X497" t="s">
        <v>351</v>
      </c>
      <c r="Y497" t="s">
        <v>511</v>
      </c>
    </row>
    <row r="498" spans="1:25" ht="15" customHeight="1" x14ac:dyDescent="0.3">
      <c r="A498">
        <v>10436</v>
      </c>
      <c r="B498" t="s">
        <v>6</v>
      </c>
      <c r="C498">
        <v>46</v>
      </c>
      <c r="D498">
        <v>3</v>
      </c>
      <c r="E498" s="3">
        <v>44232</v>
      </c>
      <c r="F498" s="31">
        <f>YEAR(Order[[#This Row],[OrderDate]])</f>
        <v>2021</v>
      </c>
      <c r="G498" s="31">
        <f>MONTH(Order[[#This Row],[OrderDate]])</f>
        <v>2</v>
      </c>
      <c r="H498" s="31">
        <f>WEEKDAY(Order[[#This Row],[OrderDate]])</f>
        <v>6</v>
      </c>
      <c r="I498" s="31" t="str">
        <f>TEXT(Order[[#This Row],[WeekNumber]],"dddd")</f>
        <v>Friday</v>
      </c>
      <c r="J498" s="14">
        <v>20210211</v>
      </c>
      <c r="K498" t="s">
        <v>484</v>
      </c>
      <c r="L498" s="4">
        <v>60</v>
      </c>
      <c r="M498" s="4">
        <v>12</v>
      </c>
      <c r="N498" s="4">
        <v>12</v>
      </c>
      <c r="O498">
        <v>5</v>
      </c>
      <c r="P498" s="8">
        <v>0</v>
      </c>
      <c r="Q498" t="s">
        <v>400</v>
      </c>
      <c r="R498">
        <v>21</v>
      </c>
      <c r="S498" s="4">
        <v>5.504627786254181</v>
      </c>
      <c r="T498" t="s">
        <v>95</v>
      </c>
      <c r="U498" t="s">
        <v>184</v>
      </c>
      <c r="V498" t="s">
        <v>273</v>
      </c>
      <c r="W498" t="s">
        <v>509</v>
      </c>
      <c r="X498" t="s">
        <v>519</v>
      </c>
      <c r="Y498" t="s">
        <v>514</v>
      </c>
    </row>
    <row r="499" spans="1:25" ht="15" customHeight="1" x14ac:dyDescent="0.3">
      <c r="A499">
        <v>10436</v>
      </c>
      <c r="B499" t="s">
        <v>6</v>
      </c>
      <c r="C499">
        <v>56</v>
      </c>
      <c r="D499">
        <v>3</v>
      </c>
      <c r="E499" s="3">
        <v>44232</v>
      </c>
      <c r="F499" s="31">
        <f>YEAR(Order[[#This Row],[OrderDate]])</f>
        <v>2021</v>
      </c>
      <c r="G499" s="31">
        <f>MONTH(Order[[#This Row],[OrderDate]])</f>
        <v>2</v>
      </c>
      <c r="H499" s="31">
        <f>WEEKDAY(Order[[#This Row],[OrderDate]])</f>
        <v>6</v>
      </c>
      <c r="I499" s="31" t="str">
        <f>TEXT(Order[[#This Row],[WeekNumber]],"dddd")</f>
        <v>Friday</v>
      </c>
      <c r="J499" s="14">
        <v>20210211</v>
      </c>
      <c r="K499" t="s">
        <v>484</v>
      </c>
      <c r="L499" s="4">
        <v>1367.9999977350235</v>
      </c>
      <c r="M499" s="4">
        <v>38</v>
      </c>
      <c r="N499" s="4">
        <v>34.199999943375587</v>
      </c>
      <c r="O499">
        <v>40</v>
      </c>
      <c r="P499" s="8">
        <v>0.10000000149011611</v>
      </c>
      <c r="Q499" t="s">
        <v>410</v>
      </c>
      <c r="R499">
        <v>26</v>
      </c>
      <c r="S499" s="4">
        <v>12.985049050340091</v>
      </c>
      <c r="T499" t="s">
        <v>95</v>
      </c>
      <c r="U499" t="s">
        <v>184</v>
      </c>
      <c r="V499" t="s">
        <v>273</v>
      </c>
      <c r="W499" t="s">
        <v>509</v>
      </c>
      <c r="X499" t="s">
        <v>519</v>
      </c>
      <c r="Y499" t="s">
        <v>512</v>
      </c>
    </row>
    <row r="500" spans="1:25" ht="15" customHeight="1" x14ac:dyDescent="0.3">
      <c r="A500">
        <v>10436</v>
      </c>
      <c r="B500" t="s">
        <v>6</v>
      </c>
      <c r="C500">
        <v>64</v>
      </c>
      <c r="D500">
        <v>3</v>
      </c>
      <c r="E500" s="3">
        <v>44232</v>
      </c>
      <c r="F500" s="31">
        <f>YEAR(Order[[#This Row],[OrderDate]])</f>
        <v>2021</v>
      </c>
      <c r="G500" s="31">
        <f>MONTH(Order[[#This Row],[OrderDate]])</f>
        <v>2</v>
      </c>
      <c r="H500" s="31">
        <f>WEEKDAY(Order[[#This Row],[OrderDate]])</f>
        <v>6</v>
      </c>
      <c r="I500" s="31" t="str">
        <f>TEXT(Order[[#This Row],[WeekNumber]],"dddd")</f>
        <v>Friday</v>
      </c>
      <c r="J500" s="14">
        <v>20210211</v>
      </c>
      <c r="K500" t="s">
        <v>484</v>
      </c>
      <c r="L500" s="4">
        <v>897.74999851360917</v>
      </c>
      <c r="M500" s="4">
        <v>33.25</v>
      </c>
      <c r="N500" s="4">
        <v>29.924999950453639</v>
      </c>
      <c r="O500">
        <v>30</v>
      </c>
      <c r="P500" s="8">
        <v>0.10000000149011611</v>
      </c>
      <c r="Q500" t="s">
        <v>418</v>
      </c>
      <c r="R500">
        <v>12</v>
      </c>
      <c r="S500" s="4">
        <v>21.348702933885775</v>
      </c>
      <c r="T500" t="s">
        <v>95</v>
      </c>
      <c r="U500" t="s">
        <v>184</v>
      </c>
      <c r="V500" t="s">
        <v>273</v>
      </c>
      <c r="W500" t="s">
        <v>509</v>
      </c>
      <c r="X500" t="s">
        <v>519</v>
      </c>
      <c r="Y500" t="s">
        <v>512</v>
      </c>
    </row>
    <row r="501" spans="1:25" ht="15" customHeight="1" x14ac:dyDescent="0.3">
      <c r="A501">
        <v>10436</v>
      </c>
      <c r="B501" t="s">
        <v>6</v>
      </c>
      <c r="C501">
        <v>75</v>
      </c>
      <c r="D501">
        <v>3</v>
      </c>
      <c r="E501" s="3">
        <v>44232</v>
      </c>
      <c r="F501" s="31">
        <f>YEAR(Order[[#This Row],[OrderDate]])</f>
        <v>2021</v>
      </c>
      <c r="G501" s="31">
        <f>MONTH(Order[[#This Row],[OrderDate]])</f>
        <v>2</v>
      </c>
      <c r="H501" s="31">
        <f>WEEKDAY(Order[[#This Row],[OrderDate]])</f>
        <v>6</v>
      </c>
      <c r="I501" s="31" t="str">
        <f>TEXT(Order[[#This Row],[WeekNumber]],"dddd")</f>
        <v>Friday</v>
      </c>
      <c r="J501" s="14">
        <v>20210212</v>
      </c>
      <c r="K501" t="s">
        <v>484</v>
      </c>
      <c r="L501" s="4">
        <v>167.3999997228384</v>
      </c>
      <c r="M501" s="4">
        <v>7.75</v>
      </c>
      <c r="N501" s="4">
        <v>6.9749999884516001</v>
      </c>
      <c r="O501">
        <v>24</v>
      </c>
      <c r="P501" s="8">
        <v>0.10000000149011611</v>
      </c>
      <c r="Q501" t="s">
        <v>429</v>
      </c>
      <c r="R501">
        <v>12</v>
      </c>
      <c r="S501" s="4">
        <v>3.8495729671919596</v>
      </c>
      <c r="T501" t="s">
        <v>95</v>
      </c>
      <c r="U501" t="s">
        <v>184</v>
      </c>
      <c r="V501" t="s">
        <v>273</v>
      </c>
      <c r="W501" t="s">
        <v>509</v>
      </c>
      <c r="X501" t="s">
        <v>519</v>
      </c>
      <c r="Y501" t="s">
        <v>517</v>
      </c>
    </row>
    <row r="502" spans="1:25" ht="15" customHeight="1" x14ac:dyDescent="0.3">
      <c r="A502">
        <v>10437</v>
      </c>
      <c r="B502" t="s">
        <v>84</v>
      </c>
      <c r="C502">
        <v>53</v>
      </c>
      <c r="D502">
        <v>8</v>
      </c>
      <c r="E502" s="3">
        <v>44232</v>
      </c>
      <c r="F502" s="31">
        <f>YEAR(Order[[#This Row],[OrderDate]])</f>
        <v>2021</v>
      </c>
      <c r="G502" s="31">
        <f>MONTH(Order[[#This Row],[OrderDate]])</f>
        <v>2</v>
      </c>
      <c r="H502" s="31">
        <f>WEEKDAY(Order[[#This Row],[OrderDate]])</f>
        <v>6</v>
      </c>
      <c r="I502" s="31" t="str">
        <f>TEXT(Order[[#This Row],[WeekNumber]],"dddd")</f>
        <v>Friday</v>
      </c>
      <c r="J502" s="14">
        <v>20210214</v>
      </c>
      <c r="K502" t="s">
        <v>486</v>
      </c>
      <c r="L502" s="4">
        <v>491.99999999999994</v>
      </c>
      <c r="M502" s="4">
        <v>32.799999999999997</v>
      </c>
      <c r="N502" s="4">
        <v>32.799999999999997</v>
      </c>
      <c r="O502">
        <v>15</v>
      </c>
      <c r="P502" s="8">
        <v>0</v>
      </c>
      <c r="Q502" t="s">
        <v>407</v>
      </c>
      <c r="R502">
        <v>24</v>
      </c>
      <c r="S502" s="4">
        <v>11.283141843590998</v>
      </c>
      <c r="T502" t="s">
        <v>173</v>
      </c>
      <c r="U502" t="s">
        <v>262</v>
      </c>
      <c r="V502" t="s">
        <v>346</v>
      </c>
      <c r="W502" t="s">
        <v>509</v>
      </c>
      <c r="X502" t="s">
        <v>527</v>
      </c>
      <c r="Y502" t="s">
        <v>518</v>
      </c>
    </row>
    <row r="503" spans="1:25" ht="15" customHeight="1" x14ac:dyDescent="0.3">
      <c r="A503">
        <v>10438</v>
      </c>
      <c r="B503" t="s">
        <v>76</v>
      </c>
      <c r="C503">
        <v>19</v>
      </c>
      <c r="D503">
        <v>3</v>
      </c>
      <c r="E503" s="3">
        <v>44233</v>
      </c>
      <c r="F503" s="31">
        <f>YEAR(Order[[#This Row],[OrderDate]])</f>
        <v>2021</v>
      </c>
      <c r="G503" s="31">
        <f>MONTH(Order[[#This Row],[OrderDate]])</f>
        <v>2</v>
      </c>
      <c r="H503" s="31">
        <f>WEEKDAY(Order[[#This Row],[OrderDate]])</f>
        <v>7</v>
      </c>
      <c r="I503" s="31" t="str">
        <f>TEXT(Order[[#This Row],[WeekNumber]],"dddd")</f>
        <v>Saturday</v>
      </c>
      <c r="J503" s="14">
        <v>20210214</v>
      </c>
      <c r="K503" t="s">
        <v>484</v>
      </c>
      <c r="L503" s="4">
        <v>110.39999958872795</v>
      </c>
      <c r="M503" s="4">
        <v>9.1999999999999993</v>
      </c>
      <c r="N503" s="4">
        <v>7.3599999725818632</v>
      </c>
      <c r="O503">
        <v>15</v>
      </c>
      <c r="P503" s="8">
        <v>0.20000000298023221</v>
      </c>
      <c r="Q503" t="s">
        <v>373</v>
      </c>
      <c r="R503">
        <v>8</v>
      </c>
      <c r="S503" s="4">
        <v>7.994614939930428</v>
      </c>
      <c r="T503" t="s">
        <v>165</v>
      </c>
      <c r="U503" t="s">
        <v>254</v>
      </c>
      <c r="V503" t="s">
        <v>339</v>
      </c>
      <c r="W503" t="s">
        <v>509</v>
      </c>
      <c r="X503" t="s">
        <v>520</v>
      </c>
      <c r="Y503" t="s">
        <v>516</v>
      </c>
    </row>
    <row r="504" spans="1:25" ht="15" customHeight="1" x14ac:dyDescent="0.3">
      <c r="A504">
        <v>10438</v>
      </c>
      <c r="B504" t="s">
        <v>76</v>
      </c>
      <c r="C504">
        <v>34</v>
      </c>
      <c r="D504">
        <v>3</v>
      </c>
      <c r="E504" s="3">
        <v>44233</v>
      </c>
      <c r="F504" s="31">
        <f>YEAR(Order[[#This Row],[OrderDate]])</f>
        <v>2021</v>
      </c>
      <c r="G504" s="31">
        <f>MONTH(Order[[#This Row],[OrderDate]])</f>
        <v>2</v>
      </c>
      <c r="H504" s="31">
        <f>WEEKDAY(Order[[#This Row],[OrderDate]])</f>
        <v>7</v>
      </c>
      <c r="I504" s="31" t="str">
        <f>TEXT(Order[[#This Row],[WeekNumber]],"dddd")</f>
        <v>Saturday</v>
      </c>
      <c r="J504" s="14">
        <v>20210214</v>
      </c>
      <c r="K504" t="s">
        <v>484</v>
      </c>
      <c r="L504" s="4">
        <v>223.99999916553497</v>
      </c>
      <c r="M504" s="4">
        <v>14</v>
      </c>
      <c r="N504" s="4">
        <v>11.199999958276749</v>
      </c>
      <c r="O504">
        <v>20</v>
      </c>
      <c r="P504" s="8">
        <v>0.20000000298023221</v>
      </c>
      <c r="Q504" t="s">
        <v>388</v>
      </c>
      <c r="R504">
        <v>16</v>
      </c>
      <c r="S504" s="4">
        <v>9.0738672986425506</v>
      </c>
      <c r="T504" t="s">
        <v>165</v>
      </c>
      <c r="U504" t="s">
        <v>254</v>
      </c>
      <c r="V504" t="s">
        <v>339</v>
      </c>
      <c r="W504" t="s">
        <v>509</v>
      </c>
      <c r="X504" t="s">
        <v>520</v>
      </c>
      <c r="Y504" t="s">
        <v>517</v>
      </c>
    </row>
    <row r="505" spans="1:25" ht="15" customHeight="1" x14ac:dyDescent="0.3">
      <c r="A505">
        <v>10438</v>
      </c>
      <c r="B505" t="s">
        <v>76</v>
      </c>
      <c r="C505">
        <v>57</v>
      </c>
      <c r="D505">
        <v>3</v>
      </c>
      <c r="E505" s="3">
        <v>44233</v>
      </c>
      <c r="F505" s="31">
        <f>YEAR(Order[[#This Row],[OrderDate]])</f>
        <v>2021</v>
      </c>
      <c r="G505" s="31">
        <f>MONTH(Order[[#This Row],[OrderDate]])</f>
        <v>2</v>
      </c>
      <c r="H505" s="31">
        <f>WEEKDAY(Order[[#This Row],[OrderDate]])</f>
        <v>7</v>
      </c>
      <c r="I505" s="31" t="str">
        <f>TEXT(Order[[#This Row],[WeekNumber]],"dddd")</f>
        <v>Saturday</v>
      </c>
      <c r="J505" s="14">
        <v>20210210</v>
      </c>
      <c r="K505" t="s">
        <v>484</v>
      </c>
      <c r="L505" s="4">
        <v>233.99999912828207</v>
      </c>
      <c r="M505" s="4">
        <v>19.5</v>
      </c>
      <c r="N505" s="4">
        <v>15.599999941885471</v>
      </c>
      <c r="O505">
        <v>15</v>
      </c>
      <c r="P505" s="8">
        <v>0.20000000298023221</v>
      </c>
      <c r="Q505" t="s">
        <v>411</v>
      </c>
      <c r="R505">
        <v>26</v>
      </c>
      <c r="S505" s="4">
        <v>13.98469118449494</v>
      </c>
      <c r="T505" t="s">
        <v>165</v>
      </c>
      <c r="U505" t="s">
        <v>254</v>
      </c>
      <c r="V505" t="s">
        <v>339</v>
      </c>
      <c r="W505" t="s">
        <v>509</v>
      </c>
      <c r="X505" t="s">
        <v>520</v>
      </c>
      <c r="Y505" t="s">
        <v>512</v>
      </c>
    </row>
    <row r="506" spans="1:25" x14ac:dyDescent="0.3">
      <c r="A506">
        <v>10439</v>
      </c>
      <c r="B506" t="s">
        <v>49</v>
      </c>
      <c r="C506">
        <v>12</v>
      </c>
      <c r="D506">
        <v>6</v>
      </c>
      <c r="E506" s="3">
        <v>44234</v>
      </c>
      <c r="F506" s="31">
        <f>YEAR(Order[[#This Row],[OrderDate]])</f>
        <v>2021</v>
      </c>
      <c r="G506" s="31">
        <f>MONTH(Order[[#This Row],[OrderDate]])</f>
        <v>2</v>
      </c>
      <c r="H506" s="31">
        <f>WEEKDAY(Order[[#This Row],[OrderDate]])</f>
        <v>1</v>
      </c>
      <c r="I506" s="31" t="str">
        <f>TEXT(Order[[#This Row],[WeekNumber]],"dddd")</f>
        <v>Sunday</v>
      </c>
      <c r="J506" s="14">
        <v>20210210</v>
      </c>
      <c r="K506" t="s">
        <v>485</v>
      </c>
      <c r="L506" s="4">
        <v>570</v>
      </c>
      <c r="M506" s="4">
        <v>38</v>
      </c>
      <c r="N506" s="4">
        <v>38</v>
      </c>
      <c r="O506">
        <v>15</v>
      </c>
      <c r="P506" s="8">
        <v>0</v>
      </c>
      <c r="Q506" t="s">
        <v>366</v>
      </c>
      <c r="R506">
        <v>5</v>
      </c>
      <c r="S506" s="4">
        <v>30.407974809079235</v>
      </c>
      <c r="T506" t="s">
        <v>138</v>
      </c>
      <c r="U506" t="s">
        <v>227</v>
      </c>
      <c r="V506" t="s">
        <v>314</v>
      </c>
      <c r="W506" t="s">
        <v>510</v>
      </c>
      <c r="X506" t="s">
        <v>531</v>
      </c>
      <c r="Y506" t="s">
        <v>511</v>
      </c>
    </row>
    <row r="507" spans="1:25" x14ac:dyDescent="0.3">
      <c r="A507">
        <v>10439</v>
      </c>
      <c r="B507" t="s">
        <v>49</v>
      </c>
      <c r="C507">
        <v>16</v>
      </c>
      <c r="D507">
        <v>6</v>
      </c>
      <c r="E507" s="3">
        <v>44234</v>
      </c>
      <c r="F507" s="31">
        <f>YEAR(Order[[#This Row],[OrderDate]])</f>
        <v>2021</v>
      </c>
      <c r="G507" s="31">
        <f>MONTH(Order[[#This Row],[OrderDate]])</f>
        <v>2</v>
      </c>
      <c r="H507" s="31">
        <f>WEEKDAY(Order[[#This Row],[OrderDate]])</f>
        <v>1</v>
      </c>
      <c r="I507" s="31" t="str">
        <f>TEXT(Order[[#This Row],[WeekNumber]],"dddd")</f>
        <v>Sunday</v>
      </c>
      <c r="J507" s="14">
        <v>20210210</v>
      </c>
      <c r="K507" t="s">
        <v>485</v>
      </c>
      <c r="L507" s="4">
        <v>279.2</v>
      </c>
      <c r="M507" s="4">
        <v>17.45</v>
      </c>
      <c r="N507" s="4">
        <v>17.45</v>
      </c>
      <c r="O507">
        <v>16</v>
      </c>
      <c r="P507" s="8">
        <v>0</v>
      </c>
      <c r="Q507" t="s">
        <v>370</v>
      </c>
      <c r="R507">
        <v>7</v>
      </c>
      <c r="S507" s="4">
        <v>12.75283918323947</v>
      </c>
      <c r="T507" t="s">
        <v>138</v>
      </c>
      <c r="U507" t="s">
        <v>227</v>
      </c>
      <c r="V507" t="s">
        <v>314</v>
      </c>
      <c r="W507" t="s">
        <v>510</v>
      </c>
      <c r="X507" t="s">
        <v>531</v>
      </c>
      <c r="Y507" t="s">
        <v>516</v>
      </c>
    </row>
    <row r="508" spans="1:25" x14ac:dyDescent="0.3">
      <c r="A508">
        <v>10439</v>
      </c>
      <c r="B508" t="s">
        <v>49</v>
      </c>
      <c r="C508">
        <v>64</v>
      </c>
      <c r="D508">
        <v>6</v>
      </c>
      <c r="E508" s="3">
        <v>44234</v>
      </c>
      <c r="F508" s="31">
        <f>YEAR(Order[[#This Row],[OrderDate]])</f>
        <v>2021</v>
      </c>
      <c r="G508" s="31">
        <f>MONTH(Order[[#This Row],[OrderDate]])</f>
        <v>2</v>
      </c>
      <c r="H508" s="31">
        <f>WEEKDAY(Order[[#This Row],[OrderDate]])</f>
        <v>1</v>
      </c>
      <c r="I508" s="31" t="str">
        <f>TEXT(Order[[#This Row],[WeekNumber]],"dddd")</f>
        <v>Sunday</v>
      </c>
      <c r="J508" s="14">
        <v>20210210</v>
      </c>
      <c r="K508" t="s">
        <v>485</v>
      </c>
      <c r="L508" s="4">
        <v>199.5</v>
      </c>
      <c r="M508" s="4">
        <v>33.25</v>
      </c>
      <c r="N508" s="4">
        <v>33.25</v>
      </c>
      <c r="O508">
        <v>6</v>
      </c>
      <c r="P508" s="8">
        <v>0</v>
      </c>
      <c r="Q508" t="s">
        <v>418</v>
      </c>
      <c r="R508">
        <v>12</v>
      </c>
      <c r="S508" s="4">
        <v>21.348702933885775</v>
      </c>
      <c r="T508" t="s">
        <v>138</v>
      </c>
      <c r="U508" t="s">
        <v>227</v>
      </c>
      <c r="V508" t="s">
        <v>314</v>
      </c>
      <c r="W508" t="s">
        <v>510</v>
      </c>
      <c r="X508" t="s">
        <v>531</v>
      </c>
      <c r="Y508" t="s">
        <v>512</v>
      </c>
    </row>
    <row r="509" spans="1:25" x14ac:dyDescent="0.3">
      <c r="A509">
        <v>10439</v>
      </c>
      <c r="B509" t="s">
        <v>49</v>
      </c>
      <c r="C509">
        <v>74</v>
      </c>
      <c r="D509">
        <v>6</v>
      </c>
      <c r="E509" s="3">
        <v>44234</v>
      </c>
      <c r="F509" s="31">
        <f>YEAR(Order[[#This Row],[OrderDate]])</f>
        <v>2021</v>
      </c>
      <c r="G509" s="31">
        <f>MONTH(Order[[#This Row],[OrderDate]])</f>
        <v>2</v>
      </c>
      <c r="H509" s="31">
        <f>WEEKDAY(Order[[#This Row],[OrderDate]])</f>
        <v>1</v>
      </c>
      <c r="I509" s="31" t="str">
        <f>TEXT(Order[[#This Row],[WeekNumber]],"dddd")</f>
        <v>Sunday</v>
      </c>
      <c r="J509" s="14">
        <v>20210228</v>
      </c>
      <c r="K509" t="s">
        <v>485</v>
      </c>
      <c r="L509" s="4">
        <v>300</v>
      </c>
      <c r="M509" s="4">
        <v>10</v>
      </c>
      <c r="N509" s="4">
        <v>10</v>
      </c>
      <c r="O509">
        <v>30</v>
      </c>
      <c r="P509" s="8">
        <v>0</v>
      </c>
      <c r="Q509" t="s">
        <v>428</v>
      </c>
      <c r="R509">
        <v>4</v>
      </c>
      <c r="S509" s="4">
        <v>5.405016256844287</v>
      </c>
      <c r="T509" t="s">
        <v>138</v>
      </c>
      <c r="U509" t="s">
        <v>227</v>
      </c>
      <c r="V509" t="s">
        <v>314</v>
      </c>
      <c r="W509" t="s">
        <v>510</v>
      </c>
      <c r="X509" t="s">
        <v>531</v>
      </c>
      <c r="Y509" t="s">
        <v>513</v>
      </c>
    </row>
    <row r="510" spans="1:25" ht="15" customHeight="1" x14ac:dyDescent="0.3">
      <c r="A510">
        <v>10440</v>
      </c>
      <c r="B510" t="s">
        <v>68</v>
      </c>
      <c r="C510">
        <v>2</v>
      </c>
      <c r="D510">
        <v>4</v>
      </c>
      <c r="E510" s="3">
        <v>44237</v>
      </c>
      <c r="F510" s="31">
        <f>YEAR(Order[[#This Row],[OrderDate]])</f>
        <v>2021</v>
      </c>
      <c r="G510" s="31">
        <f>MONTH(Order[[#This Row],[OrderDate]])</f>
        <v>2</v>
      </c>
      <c r="H510" s="31">
        <f>WEEKDAY(Order[[#This Row],[OrderDate]])</f>
        <v>4</v>
      </c>
      <c r="I510" s="31" t="str">
        <f>TEXT(Order[[#This Row],[WeekNumber]],"dddd")</f>
        <v>Wednesday</v>
      </c>
      <c r="J510" s="14">
        <v>20210228</v>
      </c>
      <c r="K510" t="s">
        <v>484</v>
      </c>
      <c r="L510" s="4">
        <v>726.74999490380287</v>
      </c>
      <c r="M510" s="4">
        <v>19</v>
      </c>
      <c r="N510" s="4">
        <v>16.149999886751175</v>
      </c>
      <c r="O510">
        <v>45</v>
      </c>
      <c r="P510" s="8">
        <v>0.15000000596046451</v>
      </c>
      <c r="Q510" t="s">
        <v>356</v>
      </c>
      <c r="R510">
        <v>1</v>
      </c>
      <c r="S510" s="4">
        <v>9.9064127385757743</v>
      </c>
      <c r="T510" t="s">
        <v>157</v>
      </c>
      <c r="U510" t="s">
        <v>246</v>
      </c>
      <c r="V510" t="s">
        <v>331</v>
      </c>
      <c r="W510" t="s">
        <v>510</v>
      </c>
      <c r="X510" t="s">
        <v>353</v>
      </c>
      <c r="Y510" t="s">
        <v>517</v>
      </c>
    </row>
    <row r="511" spans="1:25" ht="15" customHeight="1" x14ac:dyDescent="0.3">
      <c r="A511">
        <v>10440</v>
      </c>
      <c r="B511" t="s">
        <v>68</v>
      </c>
      <c r="C511">
        <v>16</v>
      </c>
      <c r="D511">
        <v>4</v>
      </c>
      <c r="E511" s="3">
        <v>44237</v>
      </c>
      <c r="F511" s="31">
        <f>YEAR(Order[[#This Row],[OrderDate]])</f>
        <v>2021</v>
      </c>
      <c r="G511" s="31">
        <f>MONTH(Order[[#This Row],[OrderDate]])</f>
        <v>2</v>
      </c>
      <c r="H511" s="31">
        <f>WEEKDAY(Order[[#This Row],[OrderDate]])</f>
        <v>4</v>
      </c>
      <c r="I511" s="31" t="str">
        <f>TEXT(Order[[#This Row],[WeekNumber]],"dddd")</f>
        <v>Wednesday</v>
      </c>
      <c r="J511" s="14">
        <v>20210228</v>
      </c>
      <c r="K511" t="s">
        <v>484</v>
      </c>
      <c r="L511" s="4">
        <v>726.7924949035048</v>
      </c>
      <c r="M511" s="4">
        <v>17.45</v>
      </c>
      <c r="N511" s="4">
        <v>14.832499895989894</v>
      </c>
      <c r="O511">
        <v>49</v>
      </c>
      <c r="P511" s="8">
        <v>0.15000000596046451</v>
      </c>
      <c r="Q511" t="s">
        <v>370</v>
      </c>
      <c r="R511">
        <v>7</v>
      </c>
      <c r="S511" s="4">
        <v>12.75283918323947</v>
      </c>
      <c r="T511" t="s">
        <v>157</v>
      </c>
      <c r="U511" t="s">
        <v>246</v>
      </c>
      <c r="V511" t="s">
        <v>331</v>
      </c>
      <c r="W511" t="s">
        <v>510</v>
      </c>
      <c r="X511" t="s">
        <v>353</v>
      </c>
      <c r="Y511" t="s">
        <v>516</v>
      </c>
    </row>
    <row r="512" spans="1:25" ht="15" customHeight="1" x14ac:dyDescent="0.3">
      <c r="A512">
        <v>10440</v>
      </c>
      <c r="B512" t="s">
        <v>68</v>
      </c>
      <c r="C512">
        <v>29</v>
      </c>
      <c r="D512">
        <v>4</v>
      </c>
      <c r="E512" s="3">
        <v>44237</v>
      </c>
      <c r="F512" s="31">
        <f>YEAR(Order[[#This Row],[OrderDate]])</f>
        <v>2021</v>
      </c>
      <c r="G512" s="31">
        <f>MONTH(Order[[#This Row],[OrderDate]])</f>
        <v>2</v>
      </c>
      <c r="H512" s="31">
        <f>WEEKDAY(Order[[#This Row],[OrderDate]])</f>
        <v>4</v>
      </c>
      <c r="I512" s="31" t="str">
        <f>TEXT(Order[[#This Row],[WeekNumber]],"dddd")</f>
        <v>Wednesday</v>
      </c>
      <c r="J512" s="14">
        <v>20210228</v>
      </c>
      <c r="K512" t="s">
        <v>484</v>
      </c>
      <c r="L512" s="4">
        <v>2525.3159822916987</v>
      </c>
      <c r="M512" s="4">
        <v>123.79</v>
      </c>
      <c r="N512" s="4">
        <v>105.22149926215411</v>
      </c>
      <c r="O512">
        <v>24</v>
      </c>
      <c r="P512" s="8">
        <v>0.15000000596046451</v>
      </c>
      <c r="Q512" t="s">
        <v>383</v>
      </c>
      <c r="R512">
        <v>12</v>
      </c>
      <c r="S512" s="4">
        <v>78.453085124436214</v>
      </c>
      <c r="T512" t="s">
        <v>157</v>
      </c>
      <c r="U512" t="s">
        <v>246</v>
      </c>
      <c r="V512" t="s">
        <v>331</v>
      </c>
      <c r="W512" t="s">
        <v>510</v>
      </c>
      <c r="X512" t="s">
        <v>353</v>
      </c>
      <c r="Y512" t="s">
        <v>518</v>
      </c>
    </row>
    <row r="513" spans="1:25" ht="15" customHeight="1" x14ac:dyDescent="0.3">
      <c r="A513">
        <v>10440</v>
      </c>
      <c r="B513" t="s">
        <v>68</v>
      </c>
      <c r="C513">
        <v>61</v>
      </c>
      <c r="D513">
        <v>4</v>
      </c>
      <c r="E513" s="3">
        <v>44237</v>
      </c>
      <c r="F513" s="31">
        <f>YEAR(Order[[#This Row],[OrderDate]])</f>
        <v>2021</v>
      </c>
      <c r="G513" s="31">
        <f>MONTH(Order[[#This Row],[OrderDate]])</f>
        <v>2</v>
      </c>
      <c r="H513" s="31">
        <f>WEEKDAY(Order[[#This Row],[OrderDate]])</f>
        <v>4</v>
      </c>
      <c r="I513" s="31" t="str">
        <f>TEXT(Order[[#This Row],[WeekNumber]],"dddd")</f>
        <v>Wednesday</v>
      </c>
      <c r="J513" s="14">
        <v>20210314</v>
      </c>
      <c r="K513" t="s">
        <v>484</v>
      </c>
      <c r="L513" s="4">
        <v>2180.2499847114086</v>
      </c>
      <c r="M513" s="4">
        <v>28.5</v>
      </c>
      <c r="N513" s="4">
        <v>24.224999830126762</v>
      </c>
      <c r="O513">
        <v>90</v>
      </c>
      <c r="P513" s="8">
        <v>0.15000000596046451</v>
      </c>
      <c r="Q513" t="s">
        <v>415</v>
      </c>
      <c r="R513">
        <v>29</v>
      </c>
      <c r="S513" s="4">
        <v>10.457549197381082</v>
      </c>
      <c r="T513" t="s">
        <v>157</v>
      </c>
      <c r="U513" t="s">
        <v>246</v>
      </c>
      <c r="V513" t="s">
        <v>331</v>
      </c>
      <c r="W513" t="s">
        <v>510</v>
      </c>
      <c r="X513" t="s">
        <v>353</v>
      </c>
      <c r="Y513" t="s">
        <v>515</v>
      </c>
    </row>
    <row r="514" spans="1:25" ht="15" customHeight="1" x14ac:dyDescent="0.3">
      <c r="A514">
        <v>10441</v>
      </c>
      <c r="B514" t="s">
        <v>53</v>
      </c>
      <c r="C514">
        <v>27</v>
      </c>
      <c r="D514">
        <v>3</v>
      </c>
      <c r="E514" s="3">
        <v>44237</v>
      </c>
      <c r="F514" s="31">
        <f>YEAR(Order[[#This Row],[OrderDate]])</f>
        <v>2021</v>
      </c>
      <c r="G514" s="31">
        <f>MONTH(Order[[#This Row],[OrderDate]])</f>
        <v>2</v>
      </c>
      <c r="H514" s="31">
        <f>WEEKDAY(Order[[#This Row],[OrderDate]])</f>
        <v>4</v>
      </c>
      <c r="I514" s="31" t="str">
        <f>TEXT(Order[[#This Row],[WeekNumber]],"dddd")</f>
        <v>Wednesday</v>
      </c>
      <c r="J514" s="14">
        <v>20210218</v>
      </c>
      <c r="K514" t="s">
        <v>484</v>
      </c>
      <c r="L514" s="4">
        <v>2195</v>
      </c>
      <c r="M514" s="4">
        <v>43.9</v>
      </c>
      <c r="N514" s="4">
        <v>43.9</v>
      </c>
      <c r="O514">
        <v>50</v>
      </c>
      <c r="P514" s="8">
        <v>0</v>
      </c>
      <c r="Q514" t="s">
        <v>381</v>
      </c>
      <c r="R514">
        <v>11</v>
      </c>
      <c r="S514" s="4">
        <v>33.234373496604114</v>
      </c>
      <c r="T514" t="s">
        <v>142</v>
      </c>
      <c r="U514" t="s">
        <v>231</v>
      </c>
      <c r="V514" t="s">
        <v>317</v>
      </c>
      <c r="W514" t="s">
        <v>510</v>
      </c>
      <c r="X514" t="s">
        <v>353</v>
      </c>
      <c r="Y514" t="s">
        <v>516</v>
      </c>
    </row>
    <row r="515" spans="1:25" ht="15" customHeight="1" x14ac:dyDescent="0.3">
      <c r="A515">
        <v>10442</v>
      </c>
      <c r="B515" t="s">
        <v>19</v>
      </c>
      <c r="C515">
        <v>11</v>
      </c>
      <c r="D515">
        <v>3</v>
      </c>
      <c r="E515" s="3">
        <v>44238</v>
      </c>
      <c r="F515" s="31">
        <f>YEAR(Order[[#This Row],[OrderDate]])</f>
        <v>2021</v>
      </c>
      <c r="G515" s="31">
        <f>MONTH(Order[[#This Row],[OrderDate]])</f>
        <v>2</v>
      </c>
      <c r="H515" s="31">
        <f>WEEKDAY(Order[[#This Row],[OrderDate]])</f>
        <v>5</v>
      </c>
      <c r="I515" s="31" t="str">
        <f>TEXT(Order[[#This Row],[WeekNumber]],"dddd")</f>
        <v>Thursday</v>
      </c>
      <c r="J515" s="14">
        <v>20210218</v>
      </c>
      <c r="K515" t="s">
        <v>484</v>
      </c>
      <c r="L515" s="4">
        <v>630</v>
      </c>
      <c r="M515" s="4">
        <v>21</v>
      </c>
      <c r="N515" s="4">
        <v>21</v>
      </c>
      <c r="O515">
        <v>30</v>
      </c>
      <c r="P515" s="8">
        <v>0</v>
      </c>
      <c r="Q515" t="s">
        <v>365</v>
      </c>
      <c r="R515">
        <v>5</v>
      </c>
      <c r="S515" s="4">
        <v>7.3815383533820462</v>
      </c>
      <c r="T515" t="s">
        <v>108</v>
      </c>
      <c r="U515" t="s">
        <v>197</v>
      </c>
      <c r="V515" t="s">
        <v>286</v>
      </c>
      <c r="W515" t="s">
        <v>509</v>
      </c>
      <c r="X515" t="s">
        <v>524</v>
      </c>
      <c r="Y515" t="s">
        <v>511</v>
      </c>
    </row>
    <row r="516" spans="1:25" ht="15" customHeight="1" x14ac:dyDescent="0.3">
      <c r="A516">
        <v>10442</v>
      </c>
      <c r="B516" t="s">
        <v>19</v>
      </c>
      <c r="C516">
        <v>54</v>
      </c>
      <c r="D516">
        <v>3</v>
      </c>
      <c r="E516" s="3">
        <v>44238</v>
      </c>
      <c r="F516" s="31">
        <f>YEAR(Order[[#This Row],[OrderDate]])</f>
        <v>2021</v>
      </c>
      <c r="G516" s="31">
        <f>MONTH(Order[[#This Row],[OrderDate]])</f>
        <v>2</v>
      </c>
      <c r="H516" s="31">
        <f>WEEKDAY(Order[[#This Row],[OrderDate]])</f>
        <v>5</v>
      </c>
      <c r="I516" s="31" t="str">
        <f>TEXT(Order[[#This Row],[WeekNumber]],"dddd")</f>
        <v>Thursday</v>
      </c>
      <c r="J516" s="14">
        <v>20210218</v>
      </c>
      <c r="K516" t="s">
        <v>484</v>
      </c>
      <c r="L516" s="4">
        <v>596</v>
      </c>
      <c r="M516" s="4">
        <v>7.45</v>
      </c>
      <c r="N516" s="4">
        <v>7.45</v>
      </c>
      <c r="O516">
        <v>80</v>
      </c>
      <c r="P516" s="8">
        <v>0</v>
      </c>
      <c r="Q516" t="s">
        <v>408</v>
      </c>
      <c r="R516">
        <v>25</v>
      </c>
      <c r="S516" s="4">
        <v>5.7031720626915998</v>
      </c>
      <c r="T516" t="s">
        <v>108</v>
      </c>
      <c r="U516" t="s">
        <v>197</v>
      </c>
      <c r="V516" t="s">
        <v>286</v>
      </c>
      <c r="W516" t="s">
        <v>509</v>
      </c>
      <c r="X516" t="s">
        <v>524</v>
      </c>
      <c r="Y516" t="s">
        <v>518</v>
      </c>
    </row>
    <row r="517" spans="1:25" ht="15" customHeight="1" x14ac:dyDescent="0.3">
      <c r="A517">
        <v>10442</v>
      </c>
      <c r="B517" t="s">
        <v>19</v>
      </c>
      <c r="C517">
        <v>66</v>
      </c>
      <c r="D517">
        <v>3</v>
      </c>
      <c r="E517" s="3">
        <v>44238</v>
      </c>
      <c r="F517" s="31">
        <f>YEAR(Order[[#This Row],[OrderDate]])</f>
        <v>2021</v>
      </c>
      <c r="G517" s="31">
        <f>MONTH(Order[[#This Row],[OrderDate]])</f>
        <v>2</v>
      </c>
      <c r="H517" s="31">
        <f>WEEKDAY(Order[[#This Row],[OrderDate]])</f>
        <v>5</v>
      </c>
      <c r="I517" s="31" t="str">
        <f>TEXT(Order[[#This Row],[WeekNumber]],"dddd")</f>
        <v>Thursday</v>
      </c>
      <c r="J517" s="14">
        <v>20210214</v>
      </c>
      <c r="K517" t="s">
        <v>484</v>
      </c>
      <c r="L517" s="4">
        <v>1020</v>
      </c>
      <c r="M517" s="4">
        <v>17</v>
      </c>
      <c r="N517" s="4">
        <v>17</v>
      </c>
      <c r="O517">
        <v>60</v>
      </c>
      <c r="P517" s="8">
        <v>0</v>
      </c>
      <c r="Q517" t="s">
        <v>420</v>
      </c>
      <c r="R517">
        <v>2</v>
      </c>
      <c r="S517" s="4">
        <v>4.7723602845439919</v>
      </c>
      <c r="T517" t="s">
        <v>108</v>
      </c>
      <c r="U517" t="s">
        <v>197</v>
      </c>
      <c r="V517" t="s">
        <v>286</v>
      </c>
      <c r="W517" t="s">
        <v>509</v>
      </c>
      <c r="X517" t="s">
        <v>524</v>
      </c>
      <c r="Y517" t="s">
        <v>515</v>
      </c>
    </row>
    <row r="518" spans="1:25" ht="15" customHeight="1" x14ac:dyDescent="0.3">
      <c r="A518">
        <v>10443</v>
      </c>
      <c r="B518" t="s">
        <v>63</v>
      </c>
      <c r="C518">
        <v>11</v>
      </c>
      <c r="D518">
        <v>8</v>
      </c>
      <c r="E518" s="3">
        <v>44239</v>
      </c>
      <c r="F518" s="31">
        <f>YEAR(Order[[#This Row],[OrderDate]])</f>
        <v>2021</v>
      </c>
      <c r="G518" s="31">
        <f>MONTH(Order[[#This Row],[OrderDate]])</f>
        <v>2</v>
      </c>
      <c r="H518" s="31">
        <f>WEEKDAY(Order[[#This Row],[OrderDate]])</f>
        <v>6</v>
      </c>
      <c r="I518" s="31" t="str">
        <f>TEXT(Order[[#This Row],[WeekNumber]],"dddd")</f>
        <v>Friday</v>
      </c>
      <c r="J518" s="14">
        <v>20210214</v>
      </c>
      <c r="K518" t="s">
        <v>486</v>
      </c>
      <c r="L518" s="4">
        <v>100.79999962449074</v>
      </c>
      <c r="M518" s="4">
        <v>21</v>
      </c>
      <c r="N518" s="4">
        <v>16.799999937415123</v>
      </c>
      <c r="O518">
        <v>6</v>
      </c>
      <c r="P518" s="8">
        <v>0.20000000298023221</v>
      </c>
      <c r="Q518" t="s">
        <v>365</v>
      </c>
      <c r="R518">
        <v>5</v>
      </c>
      <c r="S518" s="4">
        <v>7.3815383533820462</v>
      </c>
      <c r="T518" t="s">
        <v>152</v>
      </c>
      <c r="U518" t="s">
        <v>241</v>
      </c>
      <c r="V518" t="s">
        <v>326</v>
      </c>
      <c r="W518" t="s">
        <v>509</v>
      </c>
      <c r="X518" t="s">
        <v>528</v>
      </c>
      <c r="Y518" t="s">
        <v>511</v>
      </c>
    </row>
    <row r="519" spans="1:25" ht="15" customHeight="1" x14ac:dyDescent="0.3">
      <c r="A519">
        <v>10443</v>
      </c>
      <c r="B519" t="s">
        <v>63</v>
      </c>
      <c r="C519">
        <v>28</v>
      </c>
      <c r="D519">
        <v>8</v>
      </c>
      <c r="E519" s="3">
        <v>44239</v>
      </c>
      <c r="F519" s="31">
        <f>YEAR(Order[[#This Row],[OrderDate]])</f>
        <v>2021</v>
      </c>
      <c r="G519" s="31">
        <f>MONTH(Order[[#This Row],[OrderDate]])</f>
        <v>2</v>
      </c>
      <c r="H519" s="31">
        <f>WEEKDAY(Order[[#This Row],[OrderDate]])</f>
        <v>6</v>
      </c>
      <c r="I519" s="31" t="str">
        <f>TEXT(Order[[#This Row],[WeekNumber]],"dddd")</f>
        <v>Friday</v>
      </c>
      <c r="J519" s="14">
        <v>20210221</v>
      </c>
      <c r="K519" t="s">
        <v>486</v>
      </c>
      <c r="L519" s="4">
        <v>547.20000000000005</v>
      </c>
      <c r="M519" s="4">
        <v>45.6</v>
      </c>
      <c r="N519" s="4">
        <v>45.6</v>
      </c>
      <c r="O519">
        <v>12</v>
      </c>
      <c r="P519" s="8">
        <v>0</v>
      </c>
      <c r="Q519" t="s">
        <v>382</v>
      </c>
      <c r="R519">
        <v>12</v>
      </c>
      <c r="S519" s="4">
        <v>23.763027335506571</v>
      </c>
      <c r="T519" t="s">
        <v>152</v>
      </c>
      <c r="U519" t="s">
        <v>241</v>
      </c>
      <c r="V519" t="s">
        <v>326</v>
      </c>
      <c r="W519" t="s">
        <v>509</v>
      </c>
      <c r="X519" t="s">
        <v>528</v>
      </c>
      <c r="Y519" t="s">
        <v>513</v>
      </c>
    </row>
    <row r="520" spans="1:25" ht="15" customHeight="1" x14ac:dyDescent="0.3">
      <c r="A520">
        <v>10444</v>
      </c>
      <c r="B520" t="s">
        <v>4</v>
      </c>
      <c r="C520">
        <v>17</v>
      </c>
      <c r="D520">
        <v>3</v>
      </c>
      <c r="E520" s="3">
        <v>44239</v>
      </c>
      <c r="F520" s="31">
        <f>YEAR(Order[[#This Row],[OrderDate]])</f>
        <v>2021</v>
      </c>
      <c r="G520" s="31">
        <f>MONTH(Order[[#This Row],[OrderDate]])</f>
        <v>2</v>
      </c>
      <c r="H520" s="31">
        <f>WEEKDAY(Order[[#This Row],[OrderDate]])</f>
        <v>6</v>
      </c>
      <c r="I520" s="31" t="str">
        <f>TEXT(Order[[#This Row],[WeekNumber]],"dddd")</f>
        <v>Friday</v>
      </c>
      <c r="J520" s="14">
        <v>20210221</v>
      </c>
      <c r="K520" t="s">
        <v>485</v>
      </c>
      <c r="L520" s="4">
        <v>390</v>
      </c>
      <c r="M520" s="4">
        <v>39</v>
      </c>
      <c r="N520" s="4">
        <v>39</v>
      </c>
      <c r="O520">
        <v>10</v>
      </c>
      <c r="P520" s="8">
        <v>0</v>
      </c>
      <c r="Q520" t="s">
        <v>371</v>
      </c>
      <c r="R520">
        <v>7</v>
      </c>
      <c r="S520" s="4">
        <v>24.774912809223483</v>
      </c>
      <c r="T520" t="s">
        <v>93</v>
      </c>
      <c r="U520" t="s">
        <v>182</v>
      </c>
      <c r="V520" t="s">
        <v>271</v>
      </c>
      <c r="W520" t="s">
        <v>509</v>
      </c>
      <c r="X520" t="s">
        <v>526</v>
      </c>
      <c r="Y520" t="s">
        <v>518</v>
      </c>
    </row>
    <row r="521" spans="1:25" ht="15" customHeight="1" x14ac:dyDescent="0.3">
      <c r="A521">
        <v>10444</v>
      </c>
      <c r="B521" t="s">
        <v>4</v>
      </c>
      <c r="C521">
        <v>26</v>
      </c>
      <c r="D521">
        <v>3</v>
      </c>
      <c r="E521" s="3">
        <v>44239</v>
      </c>
      <c r="F521" s="31">
        <f>YEAR(Order[[#This Row],[OrderDate]])</f>
        <v>2021</v>
      </c>
      <c r="G521" s="31">
        <f>MONTH(Order[[#This Row],[OrderDate]])</f>
        <v>2</v>
      </c>
      <c r="H521" s="31">
        <f>WEEKDAY(Order[[#This Row],[OrderDate]])</f>
        <v>6</v>
      </c>
      <c r="I521" s="31" t="str">
        <f>TEXT(Order[[#This Row],[WeekNumber]],"dddd")</f>
        <v>Friday</v>
      </c>
      <c r="J521" s="14">
        <v>20210221</v>
      </c>
      <c r="K521" t="s">
        <v>485</v>
      </c>
      <c r="L521" s="4">
        <v>468.45</v>
      </c>
      <c r="M521" s="4">
        <v>31.23</v>
      </c>
      <c r="N521" s="4">
        <v>31.23</v>
      </c>
      <c r="O521">
        <v>15</v>
      </c>
      <c r="P521" s="8">
        <v>0</v>
      </c>
      <c r="Q521" t="s">
        <v>380</v>
      </c>
      <c r="R521">
        <v>11</v>
      </c>
      <c r="S521" s="4">
        <v>12.929370209027901</v>
      </c>
      <c r="T521" t="s">
        <v>93</v>
      </c>
      <c r="U521" t="s">
        <v>182</v>
      </c>
      <c r="V521" t="s">
        <v>271</v>
      </c>
      <c r="W521" t="s">
        <v>509</v>
      </c>
      <c r="X521" t="s">
        <v>526</v>
      </c>
      <c r="Y521" t="s">
        <v>516</v>
      </c>
    </row>
    <row r="522" spans="1:25" ht="15" customHeight="1" x14ac:dyDescent="0.3">
      <c r="A522">
        <v>10444</v>
      </c>
      <c r="B522" t="s">
        <v>4</v>
      </c>
      <c r="C522">
        <v>35</v>
      </c>
      <c r="D522">
        <v>3</v>
      </c>
      <c r="E522" s="3">
        <v>44239</v>
      </c>
      <c r="F522" s="31">
        <f>YEAR(Order[[#This Row],[OrderDate]])</f>
        <v>2021</v>
      </c>
      <c r="G522" s="31">
        <f>MONTH(Order[[#This Row],[OrderDate]])</f>
        <v>2</v>
      </c>
      <c r="H522" s="31">
        <f>WEEKDAY(Order[[#This Row],[OrderDate]])</f>
        <v>6</v>
      </c>
      <c r="I522" s="31" t="str">
        <f>TEXT(Order[[#This Row],[WeekNumber]],"dddd")</f>
        <v>Friday</v>
      </c>
      <c r="J522" s="14">
        <v>20210221</v>
      </c>
      <c r="K522" t="s">
        <v>485</v>
      </c>
      <c r="L522" s="4">
        <v>144</v>
      </c>
      <c r="M522" s="4">
        <v>18</v>
      </c>
      <c r="N522" s="4">
        <v>18</v>
      </c>
      <c r="O522">
        <v>8</v>
      </c>
      <c r="P522" s="8">
        <v>0</v>
      </c>
      <c r="Q522" t="s">
        <v>389</v>
      </c>
      <c r="R522">
        <v>16</v>
      </c>
      <c r="S522" s="4">
        <v>11.144616765926688</v>
      </c>
      <c r="T522" t="s">
        <v>93</v>
      </c>
      <c r="U522" t="s">
        <v>182</v>
      </c>
      <c r="V522" t="s">
        <v>271</v>
      </c>
      <c r="W522" t="s">
        <v>509</v>
      </c>
      <c r="X522" t="s">
        <v>526</v>
      </c>
      <c r="Y522" t="s">
        <v>517</v>
      </c>
    </row>
    <row r="523" spans="1:25" ht="15" customHeight="1" x14ac:dyDescent="0.3">
      <c r="A523">
        <v>10444</v>
      </c>
      <c r="B523" t="s">
        <v>4</v>
      </c>
      <c r="C523">
        <v>41</v>
      </c>
      <c r="D523">
        <v>3</v>
      </c>
      <c r="E523" s="3">
        <v>44239</v>
      </c>
      <c r="F523" s="31">
        <f>YEAR(Order[[#This Row],[OrderDate]])</f>
        <v>2021</v>
      </c>
      <c r="G523" s="31">
        <f>MONTH(Order[[#This Row],[OrderDate]])</f>
        <v>2</v>
      </c>
      <c r="H523" s="31">
        <f>WEEKDAY(Order[[#This Row],[OrderDate]])</f>
        <v>6</v>
      </c>
      <c r="I523" s="31" t="str">
        <f>TEXT(Order[[#This Row],[WeekNumber]],"dddd")</f>
        <v>Friday</v>
      </c>
      <c r="J523" s="14">
        <v>20210220</v>
      </c>
      <c r="K523" t="s">
        <v>485</v>
      </c>
      <c r="L523" s="4">
        <v>289.5</v>
      </c>
      <c r="M523" s="4">
        <v>9.65</v>
      </c>
      <c r="N523" s="4">
        <v>9.65</v>
      </c>
      <c r="O523">
        <v>30</v>
      </c>
      <c r="P523" s="8">
        <v>0</v>
      </c>
      <c r="Q523" t="s">
        <v>395</v>
      </c>
      <c r="R523">
        <v>19</v>
      </c>
      <c r="S523" s="4">
        <v>6.0463867884479576</v>
      </c>
      <c r="T523" t="s">
        <v>93</v>
      </c>
      <c r="U523" t="s">
        <v>182</v>
      </c>
      <c r="V523" t="s">
        <v>271</v>
      </c>
      <c r="W523" t="s">
        <v>509</v>
      </c>
      <c r="X523" t="s">
        <v>526</v>
      </c>
      <c r="Y523" t="s">
        <v>514</v>
      </c>
    </row>
    <row r="524" spans="1:25" ht="15" customHeight="1" x14ac:dyDescent="0.3">
      <c r="A524">
        <v>10445</v>
      </c>
      <c r="B524" t="s">
        <v>4</v>
      </c>
      <c r="C524">
        <v>39</v>
      </c>
      <c r="D524">
        <v>3</v>
      </c>
      <c r="E524" s="3">
        <v>44240</v>
      </c>
      <c r="F524" s="31">
        <f>YEAR(Order[[#This Row],[OrderDate]])</f>
        <v>2021</v>
      </c>
      <c r="G524" s="31">
        <f>MONTH(Order[[#This Row],[OrderDate]])</f>
        <v>2</v>
      </c>
      <c r="H524" s="31">
        <f>WEEKDAY(Order[[#This Row],[OrderDate]])</f>
        <v>7</v>
      </c>
      <c r="I524" s="31" t="str">
        <f>TEXT(Order[[#This Row],[WeekNumber]],"dddd")</f>
        <v>Saturday</v>
      </c>
      <c r="J524" s="14">
        <v>20210220</v>
      </c>
      <c r="K524" t="s">
        <v>486</v>
      </c>
      <c r="L524" s="4">
        <v>108</v>
      </c>
      <c r="M524" s="4">
        <v>18</v>
      </c>
      <c r="N524" s="4">
        <v>18</v>
      </c>
      <c r="O524">
        <v>6</v>
      </c>
      <c r="P524" s="8">
        <v>0</v>
      </c>
      <c r="Q524" t="s">
        <v>393</v>
      </c>
      <c r="R524">
        <v>18</v>
      </c>
      <c r="S524" s="4">
        <v>13.522215154598831</v>
      </c>
      <c r="T524" t="s">
        <v>93</v>
      </c>
      <c r="U524" t="s">
        <v>182</v>
      </c>
      <c r="V524" t="s">
        <v>271</v>
      </c>
      <c r="W524" t="s">
        <v>509</v>
      </c>
      <c r="X524" t="s">
        <v>526</v>
      </c>
      <c r="Y524" t="s">
        <v>517</v>
      </c>
    </row>
    <row r="525" spans="1:25" ht="15" customHeight="1" x14ac:dyDescent="0.3">
      <c r="A525">
        <v>10445</v>
      </c>
      <c r="B525" t="s">
        <v>4</v>
      </c>
      <c r="C525">
        <v>54</v>
      </c>
      <c r="D525">
        <v>3</v>
      </c>
      <c r="E525" s="3">
        <v>44240</v>
      </c>
      <c r="F525" s="31">
        <f>YEAR(Order[[#This Row],[OrderDate]])</f>
        <v>2021</v>
      </c>
      <c r="G525" s="31">
        <f>MONTH(Order[[#This Row],[OrderDate]])</f>
        <v>2</v>
      </c>
      <c r="H525" s="31">
        <f>WEEKDAY(Order[[#This Row],[OrderDate]])</f>
        <v>7</v>
      </c>
      <c r="I525" s="31" t="str">
        <f>TEXT(Order[[#This Row],[WeekNumber]],"dddd")</f>
        <v>Saturday</v>
      </c>
      <c r="J525" s="14">
        <v>20210219</v>
      </c>
      <c r="K525" t="s">
        <v>486</v>
      </c>
      <c r="L525" s="4">
        <v>111.75</v>
      </c>
      <c r="M525" s="4">
        <v>7.45</v>
      </c>
      <c r="N525" s="4">
        <v>7.45</v>
      </c>
      <c r="O525">
        <v>15</v>
      </c>
      <c r="P525" s="8">
        <v>0</v>
      </c>
      <c r="Q525" t="s">
        <v>408</v>
      </c>
      <c r="R525">
        <v>25</v>
      </c>
      <c r="S525" s="4">
        <v>5.7031720626915998</v>
      </c>
      <c r="T525" t="s">
        <v>93</v>
      </c>
      <c r="U525" t="s">
        <v>182</v>
      </c>
      <c r="V525" t="s">
        <v>271</v>
      </c>
      <c r="W525" t="s">
        <v>509</v>
      </c>
      <c r="X525" t="s">
        <v>526</v>
      </c>
      <c r="Y525" t="s">
        <v>518</v>
      </c>
    </row>
    <row r="526" spans="1:25" x14ac:dyDescent="0.3">
      <c r="A526">
        <v>10446</v>
      </c>
      <c r="B526" t="s">
        <v>76</v>
      </c>
      <c r="C526">
        <v>19</v>
      </c>
      <c r="D526">
        <v>6</v>
      </c>
      <c r="E526" s="3">
        <v>44241</v>
      </c>
      <c r="F526" s="31">
        <f>YEAR(Order[[#This Row],[OrderDate]])</f>
        <v>2021</v>
      </c>
      <c r="G526" s="31">
        <f>MONTH(Order[[#This Row],[OrderDate]])</f>
        <v>2</v>
      </c>
      <c r="H526" s="31">
        <f>WEEKDAY(Order[[#This Row],[OrderDate]])</f>
        <v>1</v>
      </c>
      <c r="I526" s="31" t="str">
        <f>TEXT(Order[[#This Row],[WeekNumber]],"dddd")</f>
        <v>Sunday</v>
      </c>
      <c r="J526" s="14">
        <v>20210219</v>
      </c>
      <c r="K526" t="s">
        <v>486</v>
      </c>
      <c r="L526" s="4">
        <v>99.35999983549118</v>
      </c>
      <c r="M526" s="4">
        <v>9.1999999999999993</v>
      </c>
      <c r="N526" s="4">
        <v>8.2799999862909317</v>
      </c>
      <c r="O526">
        <v>12</v>
      </c>
      <c r="P526" s="8">
        <v>0.10000000149011611</v>
      </c>
      <c r="Q526" t="s">
        <v>373</v>
      </c>
      <c r="R526">
        <v>8</v>
      </c>
      <c r="S526" s="4">
        <v>7.994614939930428</v>
      </c>
      <c r="T526" t="s">
        <v>165</v>
      </c>
      <c r="U526" t="s">
        <v>254</v>
      </c>
      <c r="V526" t="s">
        <v>339</v>
      </c>
      <c r="W526" t="s">
        <v>509</v>
      </c>
      <c r="X526" t="s">
        <v>520</v>
      </c>
      <c r="Y526" t="s">
        <v>516</v>
      </c>
    </row>
    <row r="527" spans="1:25" x14ac:dyDescent="0.3">
      <c r="A527">
        <v>10446</v>
      </c>
      <c r="B527" t="s">
        <v>76</v>
      </c>
      <c r="C527">
        <v>24</v>
      </c>
      <c r="D527">
        <v>6</v>
      </c>
      <c r="E527" s="3">
        <v>44241</v>
      </c>
      <c r="F527" s="31">
        <f>YEAR(Order[[#This Row],[OrderDate]])</f>
        <v>2021</v>
      </c>
      <c r="G527" s="31">
        <f>MONTH(Order[[#This Row],[OrderDate]])</f>
        <v>2</v>
      </c>
      <c r="H527" s="31">
        <f>WEEKDAY(Order[[#This Row],[OrderDate]])</f>
        <v>1</v>
      </c>
      <c r="I527" s="31" t="str">
        <f>TEXT(Order[[#This Row],[WeekNumber]],"dddd")</f>
        <v>Sunday</v>
      </c>
      <c r="J527" s="14">
        <v>20210219</v>
      </c>
      <c r="K527" t="s">
        <v>486</v>
      </c>
      <c r="L527" s="4">
        <v>80.999999865889549</v>
      </c>
      <c r="M527" s="4">
        <v>4.5</v>
      </c>
      <c r="N527" s="4">
        <v>4.0499999932944775</v>
      </c>
      <c r="O527">
        <v>20</v>
      </c>
      <c r="P527" s="8">
        <v>0.10000000149011611</v>
      </c>
      <c r="Q527" t="s">
        <v>378</v>
      </c>
      <c r="R527">
        <v>10</v>
      </c>
      <c r="S527" s="4">
        <v>2.1230577042655105</v>
      </c>
      <c r="T527" t="s">
        <v>165</v>
      </c>
      <c r="U527" t="s">
        <v>254</v>
      </c>
      <c r="V527" t="s">
        <v>339</v>
      </c>
      <c r="W527" t="s">
        <v>509</v>
      </c>
      <c r="X527" t="s">
        <v>520</v>
      </c>
      <c r="Y527" t="s">
        <v>517</v>
      </c>
    </row>
    <row r="528" spans="1:25" x14ac:dyDescent="0.3">
      <c r="A528">
        <v>10446</v>
      </c>
      <c r="B528" t="s">
        <v>76</v>
      </c>
      <c r="C528">
        <v>31</v>
      </c>
      <c r="D528">
        <v>6</v>
      </c>
      <c r="E528" s="3">
        <v>44241</v>
      </c>
      <c r="F528" s="31">
        <f>YEAR(Order[[#This Row],[OrderDate]])</f>
        <v>2021</v>
      </c>
      <c r="G528" s="31">
        <f>MONTH(Order[[#This Row],[OrderDate]])</f>
        <v>2</v>
      </c>
      <c r="H528" s="31">
        <f>WEEKDAY(Order[[#This Row],[OrderDate]])</f>
        <v>1</v>
      </c>
      <c r="I528" s="31" t="str">
        <f>TEXT(Order[[#This Row],[WeekNumber]],"dddd")</f>
        <v>Sunday</v>
      </c>
      <c r="J528" s="14">
        <v>20210219</v>
      </c>
      <c r="K528" t="s">
        <v>486</v>
      </c>
      <c r="L528" s="4">
        <v>33.749999944120646</v>
      </c>
      <c r="M528" s="4">
        <v>12.5</v>
      </c>
      <c r="N528" s="4">
        <v>11.249999981373549</v>
      </c>
      <c r="O528">
        <v>3</v>
      </c>
      <c r="P528" s="8">
        <v>0.10000000149011611</v>
      </c>
      <c r="Q528" t="s">
        <v>385</v>
      </c>
      <c r="R528">
        <v>14</v>
      </c>
      <c r="S528" s="4">
        <v>8.9210025428745876</v>
      </c>
      <c r="T528" t="s">
        <v>165</v>
      </c>
      <c r="U528" t="s">
        <v>254</v>
      </c>
      <c r="V528" t="s">
        <v>339</v>
      </c>
      <c r="W528" t="s">
        <v>509</v>
      </c>
      <c r="X528" t="s">
        <v>520</v>
      </c>
      <c r="Y528" t="s">
        <v>511</v>
      </c>
    </row>
    <row r="529" spans="1:25" x14ac:dyDescent="0.3">
      <c r="A529">
        <v>10446</v>
      </c>
      <c r="B529" t="s">
        <v>76</v>
      </c>
      <c r="C529">
        <v>52</v>
      </c>
      <c r="D529">
        <v>6</v>
      </c>
      <c r="E529" s="3">
        <v>44241</v>
      </c>
      <c r="F529" s="31">
        <f>YEAR(Order[[#This Row],[OrderDate]])</f>
        <v>2021</v>
      </c>
      <c r="G529" s="31">
        <f>MONTH(Order[[#This Row],[OrderDate]])</f>
        <v>2</v>
      </c>
      <c r="H529" s="31">
        <f>WEEKDAY(Order[[#This Row],[OrderDate]])</f>
        <v>1</v>
      </c>
      <c r="I529" s="31" t="str">
        <f>TEXT(Order[[#This Row],[WeekNumber]],"dddd")</f>
        <v>Sunday</v>
      </c>
      <c r="J529" s="14">
        <v>20210307</v>
      </c>
      <c r="K529" t="s">
        <v>486</v>
      </c>
      <c r="L529" s="4">
        <v>94.499999843537807</v>
      </c>
      <c r="M529" s="4">
        <v>7</v>
      </c>
      <c r="N529" s="4">
        <v>6.2999999895691872</v>
      </c>
      <c r="O529">
        <v>15</v>
      </c>
      <c r="P529" s="8">
        <v>0.10000000149011611</v>
      </c>
      <c r="Q529" t="s">
        <v>406</v>
      </c>
      <c r="R529">
        <v>24</v>
      </c>
      <c r="S529" s="4">
        <v>2.7531089859539</v>
      </c>
      <c r="T529" t="s">
        <v>165</v>
      </c>
      <c r="U529" t="s">
        <v>254</v>
      </c>
      <c r="V529" t="s">
        <v>339</v>
      </c>
      <c r="W529" t="s">
        <v>509</v>
      </c>
      <c r="X529" t="s">
        <v>520</v>
      </c>
      <c r="Y529" t="s">
        <v>512</v>
      </c>
    </row>
    <row r="530" spans="1:25" ht="15" customHeight="1" x14ac:dyDescent="0.3">
      <c r="A530">
        <v>10447</v>
      </c>
      <c r="B530" t="s">
        <v>64</v>
      </c>
      <c r="C530">
        <v>19</v>
      </c>
      <c r="D530">
        <v>4</v>
      </c>
      <c r="E530" s="3">
        <v>44241</v>
      </c>
      <c r="F530" s="31">
        <f>YEAR(Order[[#This Row],[OrderDate]])</f>
        <v>2021</v>
      </c>
      <c r="G530" s="31">
        <f>MONTH(Order[[#This Row],[OrderDate]])</f>
        <v>2</v>
      </c>
      <c r="H530" s="31">
        <f>WEEKDAY(Order[[#This Row],[OrderDate]])</f>
        <v>1</v>
      </c>
      <c r="I530" s="31" t="str">
        <f>TEXT(Order[[#This Row],[WeekNumber]],"dddd")</f>
        <v>Sunday</v>
      </c>
      <c r="J530" s="14">
        <v>20210307</v>
      </c>
      <c r="K530" t="s">
        <v>484</v>
      </c>
      <c r="L530" s="4">
        <v>368</v>
      </c>
      <c r="M530" s="4">
        <v>9.1999999999999993</v>
      </c>
      <c r="N530" s="4">
        <v>9.1999999999999993</v>
      </c>
      <c r="O530">
        <v>40</v>
      </c>
      <c r="P530" s="8">
        <v>0</v>
      </c>
      <c r="Q530" t="s">
        <v>373</v>
      </c>
      <c r="R530">
        <v>8</v>
      </c>
      <c r="S530" s="4">
        <v>7.994614939930428</v>
      </c>
      <c r="T530" t="s">
        <v>153</v>
      </c>
      <c r="U530" t="s">
        <v>242</v>
      </c>
      <c r="V530" t="s">
        <v>327</v>
      </c>
      <c r="W530" t="s">
        <v>510</v>
      </c>
      <c r="X530" t="s">
        <v>521</v>
      </c>
      <c r="Y530" t="s">
        <v>516</v>
      </c>
    </row>
    <row r="531" spans="1:25" ht="15" customHeight="1" x14ac:dyDescent="0.3">
      <c r="A531">
        <v>10447</v>
      </c>
      <c r="B531" t="s">
        <v>64</v>
      </c>
      <c r="C531">
        <v>65</v>
      </c>
      <c r="D531">
        <v>4</v>
      </c>
      <c r="E531" s="3">
        <v>44241</v>
      </c>
      <c r="F531" s="31">
        <f>YEAR(Order[[#This Row],[OrderDate]])</f>
        <v>2021</v>
      </c>
      <c r="G531" s="31">
        <f>MONTH(Order[[#This Row],[OrderDate]])</f>
        <v>2</v>
      </c>
      <c r="H531" s="31">
        <f>WEEKDAY(Order[[#This Row],[OrderDate]])</f>
        <v>1</v>
      </c>
      <c r="I531" s="31" t="str">
        <f>TEXT(Order[[#This Row],[WeekNumber]],"dddd")</f>
        <v>Sunday</v>
      </c>
      <c r="J531" s="14">
        <v>20210307</v>
      </c>
      <c r="K531" t="s">
        <v>484</v>
      </c>
      <c r="L531" s="4">
        <v>736.75</v>
      </c>
      <c r="M531" s="4">
        <v>21.05</v>
      </c>
      <c r="N531" s="4">
        <v>21.05</v>
      </c>
      <c r="O531">
        <v>35</v>
      </c>
      <c r="P531" s="8">
        <v>0</v>
      </c>
      <c r="Q531" t="s">
        <v>419</v>
      </c>
      <c r="R531">
        <v>2</v>
      </c>
      <c r="S531" s="4">
        <v>12.356901002694999</v>
      </c>
      <c r="T531" t="s">
        <v>153</v>
      </c>
      <c r="U531" t="s">
        <v>242</v>
      </c>
      <c r="V531" t="s">
        <v>327</v>
      </c>
      <c r="W531" t="s">
        <v>510</v>
      </c>
      <c r="X531" t="s">
        <v>521</v>
      </c>
      <c r="Y531" t="s">
        <v>515</v>
      </c>
    </row>
    <row r="532" spans="1:25" ht="15" customHeight="1" x14ac:dyDescent="0.3">
      <c r="A532">
        <v>10447</v>
      </c>
      <c r="B532" t="s">
        <v>64</v>
      </c>
      <c r="C532">
        <v>71</v>
      </c>
      <c r="D532">
        <v>4</v>
      </c>
      <c r="E532" s="3">
        <v>44241</v>
      </c>
      <c r="F532" s="31">
        <f>YEAR(Order[[#This Row],[OrderDate]])</f>
        <v>2021</v>
      </c>
      <c r="G532" s="31">
        <f>MONTH(Order[[#This Row],[OrderDate]])</f>
        <v>2</v>
      </c>
      <c r="H532" s="31">
        <f>WEEKDAY(Order[[#This Row],[OrderDate]])</f>
        <v>1</v>
      </c>
      <c r="I532" s="31" t="str">
        <f>TEXT(Order[[#This Row],[WeekNumber]],"dddd")</f>
        <v>Sunday</v>
      </c>
      <c r="J532" s="14">
        <v>20210224</v>
      </c>
      <c r="K532" t="s">
        <v>484</v>
      </c>
      <c r="L532" s="4">
        <v>43</v>
      </c>
      <c r="M532" s="4">
        <v>21.5</v>
      </c>
      <c r="N532" s="4">
        <v>21.5</v>
      </c>
      <c r="O532">
        <v>2</v>
      </c>
      <c r="P532" s="8">
        <v>0</v>
      </c>
      <c r="Q532" t="s">
        <v>425</v>
      </c>
      <c r="R532">
        <v>15</v>
      </c>
      <c r="S532" s="4">
        <v>15.813450604529082</v>
      </c>
      <c r="T532" t="s">
        <v>153</v>
      </c>
      <c r="U532" t="s">
        <v>242</v>
      </c>
      <c r="V532" t="s">
        <v>327</v>
      </c>
      <c r="W532" t="s">
        <v>510</v>
      </c>
      <c r="X532" t="s">
        <v>521</v>
      </c>
      <c r="Y532" t="s">
        <v>511</v>
      </c>
    </row>
    <row r="533" spans="1:25" ht="15" customHeight="1" x14ac:dyDescent="0.3">
      <c r="A533">
        <v>10448</v>
      </c>
      <c r="B533" t="s">
        <v>61</v>
      </c>
      <c r="C533">
        <v>26</v>
      </c>
      <c r="D533">
        <v>4</v>
      </c>
      <c r="E533" s="3">
        <v>44244</v>
      </c>
      <c r="F533" s="31">
        <f>YEAR(Order[[#This Row],[OrderDate]])</f>
        <v>2021</v>
      </c>
      <c r="G533" s="31">
        <f>MONTH(Order[[#This Row],[OrderDate]])</f>
        <v>2</v>
      </c>
      <c r="H533" s="31">
        <f>WEEKDAY(Order[[#This Row],[OrderDate]])</f>
        <v>4</v>
      </c>
      <c r="I533" s="31" t="str">
        <f>TEXT(Order[[#This Row],[WeekNumber]],"dddd")</f>
        <v>Wednesday</v>
      </c>
      <c r="J533" s="14">
        <v>20210224</v>
      </c>
      <c r="K533" t="s">
        <v>484</v>
      </c>
      <c r="L533" s="4">
        <v>187.38</v>
      </c>
      <c r="M533" s="4">
        <v>31.23</v>
      </c>
      <c r="N533" s="4">
        <v>31.23</v>
      </c>
      <c r="O533">
        <v>6</v>
      </c>
      <c r="P533" s="8">
        <v>0</v>
      </c>
      <c r="Q533" t="s">
        <v>380</v>
      </c>
      <c r="R533">
        <v>11</v>
      </c>
      <c r="S533" s="4">
        <v>12.929370209027901</v>
      </c>
      <c r="T533" t="s">
        <v>150</v>
      </c>
      <c r="U533" t="s">
        <v>239</v>
      </c>
      <c r="V533" t="s">
        <v>278</v>
      </c>
      <c r="W533" t="s">
        <v>510</v>
      </c>
      <c r="X533">
        <v>0</v>
      </c>
      <c r="Y533" t="s">
        <v>516</v>
      </c>
    </row>
    <row r="534" spans="1:25" ht="15" customHeight="1" x14ac:dyDescent="0.3">
      <c r="A534">
        <v>10448</v>
      </c>
      <c r="B534" t="s">
        <v>61</v>
      </c>
      <c r="C534">
        <v>40</v>
      </c>
      <c r="D534">
        <v>4</v>
      </c>
      <c r="E534" s="3">
        <v>44244</v>
      </c>
      <c r="F534" s="31">
        <f>YEAR(Order[[#This Row],[OrderDate]])</f>
        <v>2021</v>
      </c>
      <c r="G534" s="31">
        <f>MONTH(Order[[#This Row],[OrderDate]])</f>
        <v>2</v>
      </c>
      <c r="H534" s="31">
        <f>WEEKDAY(Order[[#This Row],[OrderDate]])</f>
        <v>4</v>
      </c>
      <c r="I534" s="31" t="str">
        <f>TEXT(Order[[#This Row],[WeekNumber]],"dddd")</f>
        <v>Wednesday</v>
      </c>
      <c r="J534" s="14">
        <v>20210227</v>
      </c>
      <c r="K534" t="s">
        <v>484</v>
      </c>
      <c r="L534" s="4">
        <v>368</v>
      </c>
      <c r="M534" s="4">
        <v>18.399999999999999</v>
      </c>
      <c r="N534" s="4">
        <v>18.399999999999999</v>
      </c>
      <c r="O534">
        <v>20</v>
      </c>
      <c r="P534" s="8">
        <v>0</v>
      </c>
      <c r="Q534" t="s">
        <v>394</v>
      </c>
      <c r="R534">
        <v>19</v>
      </c>
      <c r="S534" s="4">
        <v>11.939905659925371</v>
      </c>
      <c r="T534" t="s">
        <v>150</v>
      </c>
      <c r="U534" t="s">
        <v>239</v>
      </c>
      <c r="V534" t="s">
        <v>278</v>
      </c>
      <c r="W534" t="s">
        <v>510</v>
      </c>
      <c r="X534">
        <v>0</v>
      </c>
      <c r="Y534" t="s">
        <v>514</v>
      </c>
    </row>
    <row r="535" spans="1:25" ht="15" customHeight="1" x14ac:dyDescent="0.3">
      <c r="A535">
        <v>10449</v>
      </c>
      <c r="B535" t="s">
        <v>6</v>
      </c>
      <c r="C535">
        <v>10</v>
      </c>
      <c r="D535">
        <v>3</v>
      </c>
      <c r="E535" s="3">
        <v>44245</v>
      </c>
      <c r="F535" s="31">
        <f>YEAR(Order[[#This Row],[OrderDate]])</f>
        <v>2021</v>
      </c>
      <c r="G535" s="31">
        <f>MONTH(Order[[#This Row],[OrderDate]])</f>
        <v>2</v>
      </c>
      <c r="H535" s="31">
        <f>WEEKDAY(Order[[#This Row],[OrderDate]])</f>
        <v>5</v>
      </c>
      <c r="I535" s="31" t="str">
        <f>TEXT(Order[[#This Row],[WeekNumber]],"dddd")</f>
        <v>Thursday</v>
      </c>
      <c r="J535" s="14">
        <v>20210227</v>
      </c>
      <c r="K535" t="s">
        <v>484</v>
      </c>
      <c r="L535" s="4">
        <v>434</v>
      </c>
      <c r="M535" s="4">
        <v>31</v>
      </c>
      <c r="N535" s="4">
        <v>31</v>
      </c>
      <c r="O535">
        <v>14</v>
      </c>
      <c r="P535" s="8">
        <v>0</v>
      </c>
      <c r="Q535" t="s">
        <v>364</v>
      </c>
      <c r="R535">
        <v>4</v>
      </c>
      <c r="S535" s="4">
        <v>11.047328272500083</v>
      </c>
      <c r="T535" t="s">
        <v>95</v>
      </c>
      <c r="U535" t="s">
        <v>184</v>
      </c>
      <c r="V535" t="s">
        <v>273</v>
      </c>
      <c r="W535" t="s">
        <v>509</v>
      </c>
      <c r="X535" t="s">
        <v>519</v>
      </c>
      <c r="Y535" t="s">
        <v>514</v>
      </c>
    </row>
    <row r="536" spans="1:25" ht="15" customHeight="1" x14ac:dyDescent="0.3">
      <c r="A536">
        <v>10449</v>
      </c>
      <c r="B536" t="s">
        <v>6</v>
      </c>
      <c r="C536">
        <v>52</v>
      </c>
      <c r="D536">
        <v>3</v>
      </c>
      <c r="E536" s="3">
        <v>44245</v>
      </c>
      <c r="F536" s="31">
        <f>YEAR(Order[[#This Row],[OrderDate]])</f>
        <v>2021</v>
      </c>
      <c r="G536" s="31">
        <f>MONTH(Order[[#This Row],[OrderDate]])</f>
        <v>2</v>
      </c>
      <c r="H536" s="31">
        <f>WEEKDAY(Order[[#This Row],[OrderDate]])</f>
        <v>5</v>
      </c>
      <c r="I536" s="31" t="str">
        <f>TEXT(Order[[#This Row],[WeekNumber]],"dddd")</f>
        <v>Thursday</v>
      </c>
      <c r="J536" s="14">
        <v>20210227</v>
      </c>
      <c r="K536" t="s">
        <v>484</v>
      </c>
      <c r="L536" s="4">
        <v>140</v>
      </c>
      <c r="M536" s="4">
        <v>7</v>
      </c>
      <c r="N536" s="4">
        <v>7</v>
      </c>
      <c r="O536">
        <v>20</v>
      </c>
      <c r="P536" s="8">
        <v>0</v>
      </c>
      <c r="Q536" t="s">
        <v>406</v>
      </c>
      <c r="R536">
        <v>24</v>
      </c>
      <c r="S536" s="4">
        <v>2.7531089859539</v>
      </c>
      <c r="T536" t="s">
        <v>95</v>
      </c>
      <c r="U536" t="s">
        <v>184</v>
      </c>
      <c r="V536" t="s">
        <v>273</v>
      </c>
      <c r="W536" t="s">
        <v>509</v>
      </c>
      <c r="X536" t="s">
        <v>519</v>
      </c>
      <c r="Y536" t="s">
        <v>512</v>
      </c>
    </row>
    <row r="537" spans="1:25" ht="15" customHeight="1" x14ac:dyDescent="0.3">
      <c r="A537">
        <v>10449</v>
      </c>
      <c r="B537" t="s">
        <v>6</v>
      </c>
      <c r="C537">
        <v>62</v>
      </c>
      <c r="D537">
        <v>3</v>
      </c>
      <c r="E537" s="3">
        <v>44245</v>
      </c>
      <c r="F537" s="31">
        <f>YEAR(Order[[#This Row],[OrderDate]])</f>
        <v>2021</v>
      </c>
      <c r="G537" s="31">
        <f>MONTH(Order[[#This Row],[OrderDate]])</f>
        <v>2</v>
      </c>
      <c r="H537" s="31">
        <f>WEEKDAY(Order[[#This Row],[OrderDate]])</f>
        <v>5</v>
      </c>
      <c r="I537" s="31" t="str">
        <f>TEXT(Order[[#This Row],[WeekNumber]],"dddd")</f>
        <v>Thursday</v>
      </c>
      <c r="J537" s="14">
        <v>20210311</v>
      </c>
      <c r="K537" t="s">
        <v>484</v>
      </c>
      <c r="L537" s="4">
        <v>1725.5</v>
      </c>
      <c r="M537" s="4">
        <v>49.3</v>
      </c>
      <c r="N537" s="4">
        <v>49.3</v>
      </c>
      <c r="O537">
        <v>35</v>
      </c>
      <c r="P537" s="8">
        <v>0</v>
      </c>
      <c r="Q537" t="s">
        <v>416</v>
      </c>
      <c r="R537">
        <v>29</v>
      </c>
      <c r="S537" s="4">
        <v>34.868075459270003</v>
      </c>
      <c r="T537" t="s">
        <v>95</v>
      </c>
      <c r="U537" t="s">
        <v>184</v>
      </c>
      <c r="V537" t="s">
        <v>273</v>
      </c>
      <c r="W537" t="s">
        <v>509</v>
      </c>
      <c r="X537" t="s">
        <v>519</v>
      </c>
      <c r="Y537" t="s">
        <v>516</v>
      </c>
    </row>
    <row r="538" spans="1:25" ht="15" customHeight="1" x14ac:dyDescent="0.3">
      <c r="A538">
        <v>10450</v>
      </c>
      <c r="B538" t="s">
        <v>81</v>
      </c>
      <c r="C538">
        <v>10</v>
      </c>
      <c r="D538">
        <v>8</v>
      </c>
      <c r="E538" s="3">
        <v>44246</v>
      </c>
      <c r="F538" s="31">
        <f>YEAR(Order[[#This Row],[OrderDate]])</f>
        <v>2021</v>
      </c>
      <c r="G538" s="31">
        <f>MONTH(Order[[#This Row],[OrderDate]])</f>
        <v>2</v>
      </c>
      <c r="H538" s="31">
        <f>WEEKDAY(Order[[#This Row],[OrderDate]])</f>
        <v>6</v>
      </c>
      <c r="I538" s="31" t="str">
        <f>TEXT(Order[[#This Row],[WeekNumber]],"dddd")</f>
        <v>Friday</v>
      </c>
      <c r="J538" s="14">
        <v>20210311</v>
      </c>
      <c r="K538" t="s">
        <v>484</v>
      </c>
      <c r="L538" s="4">
        <v>495.99999815225601</v>
      </c>
      <c r="M538" s="4">
        <v>31</v>
      </c>
      <c r="N538" s="4">
        <v>24.799999907612801</v>
      </c>
      <c r="O538">
        <v>20</v>
      </c>
      <c r="P538" s="8">
        <v>0.20000000298023221</v>
      </c>
      <c r="Q538" t="s">
        <v>364</v>
      </c>
      <c r="R538">
        <v>4</v>
      </c>
      <c r="S538" s="4">
        <v>11.047328272500083</v>
      </c>
      <c r="T538" t="s">
        <v>170</v>
      </c>
      <c r="U538" t="s">
        <v>259</v>
      </c>
      <c r="V538" t="s">
        <v>343</v>
      </c>
      <c r="W538" t="s">
        <v>509</v>
      </c>
      <c r="X538" t="s">
        <v>519</v>
      </c>
      <c r="Y538" t="s">
        <v>514</v>
      </c>
    </row>
    <row r="539" spans="1:25" ht="15" customHeight="1" x14ac:dyDescent="0.3">
      <c r="A539">
        <v>10450</v>
      </c>
      <c r="B539" t="s">
        <v>81</v>
      </c>
      <c r="C539">
        <v>54</v>
      </c>
      <c r="D539">
        <v>8</v>
      </c>
      <c r="E539" s="3">
        <v>44246</v>
      </c>
      <c r="F539" s="31">
        <f>YEAR(Order[[#This Row],[OrderDate]])</f>
        <v>2021</v>
      </c>
      <c r="G539" s="31">
        <f>MONTH(Order[[#This Row],[OrderDate]])</f>
        <v>2</v>
      </c>
      <c r="H539" s="31">
        <f>WEEKDAY(Order[[#This Row],[OrderDate]])</f>
        <v>6</v>
      </c>
      <c r="I539" s="31" t="str">
        <f>TEXT(Order[[#This Row],[WeekNumber]],"dddd")</f>
        <v>Friday</v>
      </c>
      <c r="J539" s="14">
        <v>20210312</v>
      </c>
      <c r="K539" t="s">
        <v>484</v>
      </c>
      <c r="L539" s="4">
        <v>35.759999866783623</v>
      </c>
      <c r="M539" s="4">
        <v>7.45</v>
      </c>
      <c r="N539" s="4">
        <v>5.9599999777972705</v>
      </c>
      <c r="O539">
        <v>6</v>
      </c>
      <c r="P539" s="8">
        <v>0.20000000298023221</v>
      </c>
      <c r="Q539" t="s">
        <v>408</v>
      </c>
      <c r="R539">
        <v>25</v>
      </c>
      <c r="S539" s="4">
        <v>5.7031720626915998</v>
      </c>
      <c r="T539" t="s">
        <v>170</v>
      </c>
      <c r="U539" t="s">
        <v>259</v>
      </c>
      <c r="V539" t="s">
        <v>343</v>
      </c>
      <c r="W539" t="s">
        <v>509</v>
      </c>
      <c r="X539" t="s">
        <v>519</v>
      </c>
      <c r="Y539" t="s">
        <v>518</v>
      </c>
    </row>
    <row r="540" spans="1:25" ht="15" customHeight="1" x14ac:dyDescent="0.3">
      <c r="A540">
        <v>10451</v>
      </c>
      <c r="B540" t="s">
        <v>60</v>
      </c>
      <c r="C540">
        <v>55</v>
      </c>
      <c r="D540">
        <v>4</v>
      </c>
      <c r="E540" s="3">
        <v>44246</v>
      </c>
      <c r="F540" s="31">
        <f>YEAR(Order[[#This Row],[OrderDate]])</f>
        <v>2021</v>
      </c>
      <c r="G540" s="31">
        <f>MONTH(Order[[#This Row],[OrderDate]])</f>
        <v>2</v>
      </c>
      <c r="H540" s="31">
        <f>WEEKDAY(Order[[#This Row],[OrderDate]])</f>
        <v>6</v>
      </c>
      <c r="I540" s="31" t="str">
        <f>TEXT(Order[[#This Row],[WeekNumber]],"dddd")</f>
        <v>Friday</v>
      </c>
      <c r="J540" s="14">
        <v>20210312</v>
      </c>
      <c r="K540" t="s">
        <v>485</v>
      </c>
      <c r="L540" s="4">
        <v>2591.9999957084656</v>
      </c>
      <c r="M540" s="4">
        <v>24</v>
      </c>
      <c r="N540" s="4">
        <v>21.599999964237213</v>
      </c>
      <c r="O540">
        <v>120</v>
      </c>
      <c r="P540" s="8">
        <v>0.10000000149011611</v>
      </c>
      <c r="Q540" t="s">
        <v>409</v>
      </c>
      <c r="R540">
        <v>25</v>
      </c>
      <c r="S540" s="4">
        <v>18.144678468561601</v>
      </c>
      <c r="T540" t="s">
        <v>149</v>
      </c>
      <c r="U540" t="s">
        <v>238</v>
      </c>
      <c r="V540" t="s">
        <v>324</v>
      </c>
      <c r="W540" t="s">
        <v>509</v>
      </c>
      <c r="X540" t="s">
        <v>520</v>
      </c>
      <c r="Y540" t="s">
        <v>518</v>
      </c>
    </row>
    <row r="541" spans="1:25" ht="15" customHeight="1" x14ac:dyDescent="0.3">
      <c r="A541">
        <v>10451</v>
      </c>
      <c r="B541" t="s">
        <v>60</v>
      </c>
      <c r="C541">
        <v>64</v>
      </c>
      <c r="D541">
        <v>4</v>
      </c>
      <c r="E541" s="3">
        <v>44246</v>
      </c>
      <c r="F541" s="31">
        <f>YEAR(Order[[#This Row],[OrderDate]])</f>
        <v>2021</v>
      </c>
      <c r="G541" s="31">
        <f>MONTH(Order[[#This Row],[OrderDate]])</f>
        <v>2</v>
      </c>
      <c r="H541" s="31">
        <f>WEEKDAY(Order[[#This Row],[OrderDate]])</f>
        <v>6</v>
      </c>
      <c r="I541" s="31" t="str">
        <f>TEXT(Order[[#This Row],[WeekNumber]],"dddd")</f>
        <v>Friday</v>
      </c>
      <c r="J541" s="14">
        <v>20210312</v>
      </c>
      <c r="K541" t="s">
        <v>485</v>
      </c>
      <c r="L541" s="4">
        <v>1047.3749982658774</v>
      </c>
      <c r="M541" s="4">
        <v>33.25</v>
      </c>
      <c r="N541" s="4">
        <v>29.924999950453639</v>
      </c>
      <c r="O541">
        <v>35</v>
      </c>
      <c r="P541" s="8">
        <v>0.10000000149011611</v>
      </c>
      <c r="Q541" t="s">
        <v>418</v>
      </c>
      <c r="R541">
        <v>12</v>
      </c>
      <c r="S541" s="4">
        <v>21.348702933885775</v>
      </c>
      <c r="T541" t="s">
        <v>149</v>
      </c>
      <c r="U541" t="s">
        <v>238</v>
      </c>
      <c r="V541" t="s">
        <v>324</v>
      </c>
      <c r="W541" t="s">
        <v>509</v>
      </c>
      <c r="X541" t="s">
        <v>520</v>
      </c>
      <c r="Y541" t="s">
        <v>512</v>
      </c>
    </row>
    <row r="542" spans="1:25" ht="15" customHeight="1" x14ac:dyDescent="0.3">
      <c r="A542">
        <v>10451</v>
      </c>
      <c r="B542" t="s">
        <v>60</v>
      </c>
      <c r="C542">
        <v>65</v>
      </c>
      <c r="D542">
        <v>4</v>
      </c>
      <c r="E542" s="3">
        <v>44246</v>
      </c>
      <c r="F542" s="31">
        <f>YEAR(Order[[#This Row],[OrderDate]])</f>
        <v>2021</v>
      </c>
      <c r="G542" s="31">
        <f>MONTH(Order[[#This Row],[OrderDate]])</f>
        <v>2</v>
      </c>
      <c r="H542" s="31">
        <f>WEEKDAY(Order[[#This Row],[OrderDate]])</f>
        <v>6</v>
      </c>
      <c r="I542" s="31" t="str">
        <f>TEXT(Order[[#This Row],[WeekNumber]],"dddd")</f>
        <v>Friday</v>
      </c>
      <c r="J542" s="14">
        <v>20210312</v>
      </c>
      <c r="K542" t="s">
        <v>485</v>
      </c>
      <c r="L542" s="4">
        <v>530.45999912172556</v>
      </c>
      <c r="M542" s="4">
        <v>21.05</v>
      </c>
      <c r="N542" s="4">
        <v>18.944999968633056</v>
      </c>
      <c r="O542">
        <v>28</v>
      </c>
      <c r="P542" s="8">
        <v>0.10000000149011611</v>
      </c>
      <c r="Q542" t="s">
        <v>419</v>
      </c>
      <c r="R542">
        <v>2</v>
      </c>
      <c r="S542" s="4">
        <v>12.356901002694999</v>
      </c>
      <c r="T542" t="s">
        <v>149</v>
      </c>
      <c r="U542" t="s">
        <v>238</v>
      </c>
      <c r="V542" t="s">
        <v>324</v>
      </c>
      <c r="W542" t="s">
        <v>509</v>
      </c>
      <c r="X542" t="s">
        <v>520</v>
      </c>
      <c r="Y542" t="s">
        <v>515</v>
      </c>
    </row>
    <row r="543" spans="1:25" ht="15" customHeight="1" x14ac:dyDescent="0.3">
      <c r="A543">
        <v>10451</v>
      </c>
      <c r="B543" t="s">
        <v>60</v>
      </c>
      <c r="C543">
        <v>77</v>
      </c>
      <c r="D543">
        <v>4</v>
      </c>
      <c r="E543" s="3">
        <v>44246</v>
      </c>
      <c r="F543" s="31">
        <f>YEAR(Order[[#This Row],[OrderDate]])</f>
        <v>2021</v>
      </c>
      <c r="G543" s="31">
        <f>MONTH(Order[[#This Row],[OrderDate]])</f>
        <v>2</v>
      </c>
      <c r="H543" s="31">
        <f>WEEKDAY(Order[[#This Row],[OrderDate]])</f>
        <v>6</v>
      </c>
      <c r="I543" s="31" t="str">
        <f>TEXT(Order[[#This Row],[WeekNumber]],"dddd")</f>
        <v>Friday</v>
      </c>
      <c r="J543" s="14">
        <v>20210226</v>
      </c>
      <c r="K543" t="s">
        <v>485</v>
      </c>
      <c r="L543" s="4">
        <v>643.49999893456697</v>
      </c>
      <c r="M543" s="4">
        <v>13</v>
      </c>
      <c r="N543" s="4">
        <v>11.69999998062849</v>
      </c>
      <c r="O543">
        <v>55</v>
      </c>
      <c r="P543" s="8">
        <v>0.10000000149011611</v>
      </c>
      <c r="Q543" t="s">
        <v>431</v>
      </c>
      <c r="R543">
        <v>12</v>
      </c>
      <c r="S543" s="4">
        <v>9.7871799999999993</v>
      </c>
      <c r="T543" t="s">
        <v>149</v>
      </c>
      <c r="U543" t="s">
        <v>238</v>
      </c>
      <c r="V543" t="s">
        <v>324</v>
      </c>
      <c r="W543" t="s">
        <v>509</v>
      </c>
      <c r="X543" t="s">
        <v>520</v>
      </c>
      <c r="Y543" t="s">
        <v>515</v>
      </c>
    </row>
    <row r="544" spans="1:25" ht="15" customHeight="1" x14ac:dyDescent="0.3">
      <c r="A544">
        <v>10452</v>
      </c>
      <c r="B544" t="s">
        <v>68</v>
      </c>
      <c r="C544">
        <v>28</v>
      </c>
      <c r="D544">
        <v>8</v>
      </c>
      <c r="E544" s="3">
        <v>44247</v>
      </c>
      <c r="F544" s="31">
        <f>YEAR(Order[[#This Row],[OrderDate]])</f>
        <v>2021</v>
      </c>
      <c r="G544" s="31">
        <f>MONTH(Order[[#This Row],[OrderDate]])</f>
        <v>2</v>
      </c>
      <c r="H544" s="31">
        <f>WEEKDAY(Order[[#This Row],[OrderDate]])</f>
        <v>7</v>
      </c>
      <c r="I544" s="31" t="str">
        <f>TEXT(Order[[#This Row],[WeekNumber]],"dddd")</f>
        <v>Saturday</v>
      </c>
      <c r="J544" s="14">
        <v>20210226</v>
      </c>
      <c r="K544" t="s">
        <v>486</v>
      </c>
      <c r="L544" s="4">
        <v>684</v>
      </c>
      <c r="M544" s="4">
        <v>45.6</v>
      </c>
      <c r="N544" s="4">
        <v>45.6</v>
      </c>
      <c r="O544">
        <v>15</v>
      </c>
      <c r="P544" s="8">
        <v>0</v>
      </c>
      <c r="Q544" t="s">
        <v>382</v>
      </c>
      <c r="R544">
        <v>12</v>
      </c>
      <c r="S544" s="4">
        <v>23.763027335506571</v>
      </c>
      <c r="T544" t="s">
        <v>157</v>
      </c>
      <c r="U544" t="s">
        <v>246</v>
      </c>
      <c r="V544" t="s">
        <v>331</v>
      </c>
      <c r="W544" t="s">
        <v>510</v>
      </c>
      <c r="X544" t="s">
        <v>353</v>
      </c>
      <c r="Y544" t="s">
        <v>513</v>
      </c>
    </row>
    <row r="545" spans="1:25" ht="15" customHeight="1" x14ac:dyDescent="0.3">
      <c r="A545">
        <v>10452</v>
      </c>
      <c r="B545" t="s">
        <v>68</v>
      </c>
      <c r="C545">
        <v>44</v>
      </c>
      <c r="D545">
        <v>8</v>
      </c>
      <c r="E545" s="3">
        <v>44247</v>
      </c>
      <c r="F545" s="31">
        <f>YEAR(Order[[#This Row],[OrderDate]])</f>
        <v>2021</v>
      </c>
      <c r="G545" s="31">
        <f>MONTH(Order[[#This Row],[OrderDate]])</f>
        <v>2</v>
      </c>
      <c r="H545" s="31">
        <f>WEEKDAY(Order[[#This Row],[OrderDate]])</f>
        <v>7</v>
      </c>
      <c r="I545" s="31" t="str">
        <f>TEXT(Order[[#This Row],[WeekNumber]],"dddd")</f>
        <v>Saturday</v>
      </c>
      <c r="J545" s="14">
        <v>20210226</v>
      </c>
      <c r="K545" t="s">
        <v>486</v>
      </c>
      <c r="L545" s="4">
        <v>1847.7499985508618</v>
      </c>
      <c r="M545" s="4">
        <v>19.45</v>
      </c>
      <c r="N545" s="4">
        <v>18.477499985508619</v>
      </c>
      <c r="O545">
        <v>100</v>
      </c>
      <c r="P545" s="8">
        <v>5.000000074505806E-2</v>
      </c>
      <c r="Q545" t="s">
        <v>398</v>
      </c>
      <c r="R545">
        <v>20</v>
      </c>
      <c r="S545" s="4">
        <v>10.842050263532254</v>
      </c>
      <c r="T545" t="s">
        <v>157</v>
      </c>
      <c r="U545" t="s">
        <v>246</v>
      </c>
      <c r="V545" t="s">
        <v>331</v>
      </c>
      <c r="W545" t="s">
        <v>510</v>
      </c>
      <c r="X545" t="s">
        <v>353</v>
      </c>
      <c r="Y545" t="s">
        <v>515</v>
      </c>
    </row>
    <row r="546" spans="1:25" ht="15" customHeight="1" x14ac:dyDescent="0.3">
      <c r="A546">
        <v>10453</v>
      </c>
      <c r="B546" t="s">
        <v>3</v>
      </c>
      <c r="C546">
        <v>48</v>
      </c>
      <c r="D546">
        <v>1</v>
      </c>
      <c r="E546" s="3">
        <v>44248</v>
      </c>
      <c r="F546" s="31">
        <f>YEAR(Order[[#This Row],[OrderDate]])</f>
        <v>2021</v>
      </c>
      <c r="G546" s="31">
        <f>MONTH(Order[[#This Row],[OrderDate]])</f>
        <v>2</v>
      </c>
      <c r="H546" s="31">
        <f>WEEKDAY(Order[[#This Row],[OrderDate]])</f>
        <v>1</v>
      </c>
      <c r="I546" s="31" t="str">
        <f>TEXT(Order[[#This Row],[WeekNumber]],"dddd")</f>
        <v>Sunday</v>
      </c>
      <c r="J546" s="14">
        <v>20210226</v>
      </c>
      <c r="K546" t="s">
        <v>484</v>
      </c>
      <c r="L546" s="4">
        <v>172.12499971501529</v>
      </c>
      <c r="M546" s="4">
        <v>12.75</v>
      </c>
      <c r="N546" s="4">
        <v>11.474999981001019</v>
      </c>
      <c r="O546">
        <v>15</v>
      </c>
      <c r="P546" s="8">
        <v>0.10000000149011611</v>
      </c>
      <c r="Q546" t="s">
        <v>402</v>
      </c>
      <c r="R546">
        <v>22</v>
      </c>
      <c r="S546" s="4">
        <v>8.7212588249999996</v>
      </c>
      <c r="T546" t="s">
        <v>92</v>
      </c>
      <c r="U546" t="s">
        <v>181</v>
      </c>
      <c r="V546" t="s">
        <v>270</v>
      </c>
      <c r="W546" t="s">
        <v>509</v>
      </c>
      <c r="X546" t="s">
        <v>351</v>
      </c>
      <c r="Y546" t="s">
        <v>516</v>
      </c>
    </row>
    <row r="547" spans="1:25" ht="15" customHeight="1" x14ac:dyDescent="0.3">
      <c r="A547">
        <v>10453</v>
      </c>
      <c r="B547" t="s">
        <v>3</v>
      </c>
      <c r="C547">
        <v>70</v>
      </c>
      <c r="D547">
        <v>1</v>
      </c>
      <c r="E547" s="3">
        <v>44248</v>
      </c>
      <c r="F547" s="31">
        <f>YEAR(Order[[#This Row],[OrderDate]])</f>
        <v>2021</v>
      </c>
      <c r="G547" s="31">
        <f>MONTH(Order[[#This Row],[OrderDate]])</f>
        <v>2</v>
      </c>
      <c r="H547" s="31">
        <f>WEEKDAY(Order[[#This Row],[OrderDate]])</f>
        <v>1</v>
      </c>
      <c r="I547" s="31" t="str">
        <f>TEXT(Order[[#This Row],[WeekNumber]],"dddd")</f>
        <v>Sunday</v>
      </c>
      <c r="J547" s="14">
        <v>20210225</v>
      </c>
      <c r="K547" t="s">
        <v>484</v>
      </c>
      <c r="L547" s="4">
        <v>337.49999944120646</v>
      </c>
      <c r="M547" s="4">
        <v>15</v>
      </c>
      <c r="N547" s="4">
        <v>13.499999977648258</v>
      </c>
      <c r="O547">
        <v>25</v>
      </c>
      <c r="P547" s="8">
        <v>0.10000000149011611</v>
      </c>
      <c r="Q547" t="s">
        <v>424</v>
      </c>
      <c r="R547">
        <v>7</v>
      </c>
      <c r="S547" s="4">
        <v>4.3219663299234155</v>
      </c>
      <c r="T547" t="s">
        <v>92</v>
      </c>
      <c r="U547" t="s">
        <v>181</v>
      </c>
      <c r="V547" t="s">
        <v>270</v>
      </c>
      <c r="W547" t="s">
        <v>509</v>
      </c>
      <c r="X547" t="s">
        <v>351</v>
      </c>
      <c r="Y547" t="s">
        <v>517</v>
      </c>
    </row>
    <row r="548" spans="1:25" ht="15" customHeight="1" x14ac:dyDescent="0.3">
      <c r="A548">
        <v>10454</v>
      </c>
      <c r="B548" t="s">
        <v>39</v>
      </c>
      <c r="C548">
        <v>16</v>
      </c>
      <c r="D548">
        <v>4</v>
      </c>
      <c r="E548" s="3">
        <v>44248</v>
      </c>
      <c r="F548" s="31">
        <f>YEAR(Order[[#This Row],[OrderDate]])</f>
        <v>2021</v>
      </c>
      <c r="G548" s="31">
        <f>MONTH(Order[[#This Row],[OrderDate]])</f>
        <v>2</v>
      </c>
      <c r="H548" s="31">
        <f>WEEKDAY(Order[[#This Row],[OrderDate]])</f>
        <v>1</v>
      </c>
      <c r="I548" s="31" t="str">
        <f>TEXT(Order[[#This Row],[WeekNumber]],"dddd")</f>
        <v>Sunday</v>
      </c>
      <c r="J548" s="14">
        <v>20210225</v>
      </c>
      <c r="K548" t="s">
        <v>485</v>
      </c>
      <c r="L548" s="4">
        <v>279.19999895989895</v>
      </c>
      <c r="M548" s="4">
        <v>17.45</v>
      </c>
      <c r="N548" s="4">
        <v>13.959999947994948</v>
      </c>
      <c r="O548">
        <v>20</v>
      </c>
      <c r="P548" s="8">
        <v>0.20000000298023221</v>
      </c>
      <c r="Q548" t="s">
        <v>370</v>
      </c>
      <c r="R548">
        <v>7</v>
      </c>
      <c r="S548" s="4">
        <v>12.75283918323947</v>
      </c>
      <c r="T548" t="s">
        <v>128</v>
      </c>
      <c r="U548" t="s">
        <v>217</v>
      </c>
      <c r="V548" t="s">
        <v>304</v>
      </c>
      <c r="W548" t="s">
        <v>509</v>
      </c>
      <c r="X548" t="s">
        <v>519</v>
      </c>
      <c r="Y548" t="s">
        <v>516</v>
      </c>
    </row>
    <row r="549" spans="1:25" ht="15" customHeight="1" x14ac:dyDescent="0.3">
      <c r="A549">
        <v>10454</v>
      </c>
      <c r="B549" t="s">
        <v>39</v>
      </c>
      <c r="C549">
        <v>33</v>
      </c>
      <c r="D549">
        <v>4</v>
      </c>
      <c r="E549" s="3">
        <v>44248</v>
      </c>
      <c r="F549" s="31">
        <f>YEAR(Order[[#This Row],[OrderDate]])</f>
        <v>2021</v>
      </c>
      <c r="G549" s="31">
        <f>MONTH(Order[[#This Row],[OrderDate]])</f>
        <v>2</v>
      </c>
      <c r="H549" s="31">
        <f>WEEKDAY(Order[[#This Row],[OrderDate]])</f>
        <v>1</v>
      </c>
      <c r="I549" s="31" t="str">
        <f>TEXT(Order[[#This Row],[WeekNumber]],"dddd")</f>
        <v>Sunday</v>
      </c>
      <c r="J549" s="14">
        <v>20210225</v>
      </c>
      <c r="K549" t="s">
        <v>485</v>
      </c>
      <c r="L549" s="4">
        <v>39.999999850988388</v>
      </c>
      <c r="M549" s="4">
        <v>2.5</v>
      </c>
      <c r="N549" s="4">
        <v>1.9999999925494194</v>
      </c>
      <c r="O549">
        <v>20</v>
      </c>
      <c r="P549" s="8">
        <v>0.20000000298023221</v>
      </c>
      <c r="Q549" t="s">
        <v>387</v>
      </c>
      <c r="R549">
        <v>15</v>
      </c>
      <c r="S549" s="4">
        <v>1.3985746153494198</v>
      </c>
      <c r="T549" t="s">
        <v>128</v>
      </c>
      <c r="U549" t="s">
        <v>217</v>
      </c>
      <c r="V549" t="s">
        <v>304</v>
      </c>
      <c r="W549" t="s">
        <v>509</v>
      </c>
      <c r="X549" t="s">
        <v>519</v>
      </c>
      <c r="Y549" t="s">
        <v>511</v>
      </c>
    </row>
    <row r="550" spans="1:25" ht="15" customHeight="1" x14ac:dyDescent="0.3">
      <c r="A550">
        <v>10454</v>
      </c>
      <c r="B550" t="s">
        <v>39</v>
      </c>
      <c r="C550">
        <v>46</v>
      </c>
      <c r="D550">
        <v>4</v>
      </c>
      <c r="E550" s="3">
        <v>44248</v>
      </c>
      <c r="F550" s="31">
        <f>YEAR(Order[[#This Row],[OrderDate]])</f>
        <v>2021</v>
      </c>
      <c r="G550" s="31">
        <f>MONTH(Order[[#This Row],[OrderDate]])</f>
        <v>2</v>
      </c>
      <c r="H550" s="31">
        <f>WEEKDAY(Order[[#This Row],[OrderDate]])</f>
        <v>1</v>
      </c>
      <c r="I550" s="31" t="str">
        <f>TEXT(Order[[#This Row],[WeekNumber]],"dddd")</f>
        <v>Sunday</v>
      </c>
      <c r="J550" s="14">
        <v>20210303</v>
      </c>
      <c r="K550" t="s">
        <v>485</v>
      </c>
      <c r="L550" s="4">
        <v>95.999999642372131</v>
      </c>
      <c r="M550" s="4">
        <v>12</v>
      </c>
      <c r="N550" s="4">
        <v>9.5999999642372131</v>
      </c>
      <c r="O550">
        <v>10</v>
      </c>
      <c r="P550" s="8">
        <v>0.20000000298023221</v>
      </c>
      <c r="Q550" t="s">
        <v>400</v>
      </c>
      <c r="R550">
        <v>21</v>
      </c>
      <c r="S550" s="4">
        <v>5.504627786254181</v>
      </c>
      <c r="T550" t="s">
        <v>128</v>
      </c>
      <c r="U550" t="s">
        <v>217</v>
      </c>
      <c r="V550" t="s">
        <v>304</v>
      </c>
      <c r="W550" t="s">
        <v>509</v>
      </c>
      <c r="X550" t="s">
        <v>519</v>
      </c>
      <c r="Y550" t="s">
        <v>514</v>
      </c>
    </row>
    <row r="551" spans="1:25" ht="15" customHeight="1" x14ac:dyDescent="0.3">
      <c r="A551">
        <v>10455</v>
      </c>
      <c r="B551" t="s">
        <v>84</v>
      </c>
      <c r="C551">
        <v>39</v>
      </c>
      <c r="D551">
        <v>8</v>
      </c>
      <c r="E551" s="3">
        <v>44251</v>
      </c>
      <c r="F551" s="31">
        <f>YEAR(Order[[#This Row],[OrderDate]])</f>
        <v>2021</v>
      </c>
      <c r="G551" s="31">
        <f>MONTH(Order[[#This Row],[OrderDate]])</f>
        <v>2</v>
      </c>
      <c r="H551" s="31">
        <f>WEEKDAY(Order[[#This Row],[OrderDate]])</f>
        <v>4</v>
      </c>
      <c r="I551" s="31" t="str">
        <f>TEXT(Order[[#This Row],[WeekNumber]],"dddd")</f>
        <v>Wednesday</v>
      </c>
      <c r="J551" s="14">
        <v>20210303</v>
      </c>
      <c r="K551" t="s">
        <v>484</v>
      </c>
      <c r="L551" s="4">
        <v>360</v>
      </c>
      <c r="M551" s="4">
        <v>18</v>
      </c>
      <c r="N551" s="4">
        <v>18</v>
      </c>
      <c r="O551">
        <v>20</v>
      </c>
      <c r="P551" s="8">
        <v>0</v>
      </c>
      <c r="Q551" t="s">
        <v>393</v>
      </c>
      <c r="R551">
        <v>18</v>
      </c>
      <c r="S551" s="4">
        <v>13.522215154598831</v>
      </c>
      <c r="T551" t="s">
        <v>173</v>
      </c>
      <c r="U551" t="s">
        <v>262</v>
      </c>
      <c r="V551" t="s">
        <v>346</v>
      </c>
      <c r="W551" t="s">
        <v>509</v>
      </c>
      <c r="X551" t="s">
        <v>527</v>
      </c>
      <c r="Y551" t="s">
        <v>517</v>
      </c>
    </row>
    <row r="552" spans="1:25" ht="15" customHeight="1" x14ac:dyDescent="0.3">
      <c r="A552">
        <v>10455</v>
      </c>
      <c r="B552" t="s">
        <v>84</v>
      </c>
      <c r="C552">
        <v>53</v>
      </c>
      <c r="D552">
        <v>8</v>
      </c>
      <c r="E552" s="3">
        <v>44251</v>
      </c>
      <c r="F552" s="31">
        <f>YEAR(Order[[#This Row],[OrderDate]])</f>
        <v>2021</v>
      </c>
      <c r="G552" s="31">
        <f>MONTH(Order[[#This Row],[OrderDate]])</f>
        <v>2</v>
      </c>
      <c r="H552" s="31">
        <f>WEEKDAY(Order[[#This Row],[OrderDate]])</f>
        <v>4</v>
      </c>
      <c r="I552" s="31" t="str">
        <f>TEXT(Order[[#This Row],[WeekNumber]],"dddd")</f>
        <v>Wednesday</v>
      </c>
      <c r="J552" s="14">
        <v>20210303</v>
      </c>
      <c r="K552" t="s">
        <v>484</v>
      </c>
      <c r="L552" s="4">
        <v>1639.9999999999998</v>
      </c>
      <c r="M552" s="4">
        <v>32.799999999999997</v>
      </c>
      <c r="N552" s="4">
        <v>32.799999999999997</v>
      </c>
      <c r="O552">
        <v>50</v>
      </c>
      <c r="P552" s="8">
        <v>0</v>
      </c>
      <c r="Q552" t="s">
        <v>407</v>
      </c>
      <c r="R552">
        <v>24</v>
      </c>
      <c r="S552" s="4">
        <v>11.283141843590998</v>
      </c>
      <c r="T552" t="s">
        <v>173</v>
      </c>
      <c r="U552" t="s">
        <v>262</v>
      </c>
      <c r="V552" t="s">
        <v>346</v>
      </c>
      <c r="W552" t="s">
        <v>509</v>
      </c>
      <c r="X552" t="s">
        <v>527</v>
      </c>
      <c r="Y552" t="s">
        <v>518</v>
      </c>
    </row>
    <row r="553" spans="1:25" ht="15" customHeight="1" x14ac:dyDescent="0.3">
      <c r="A553">
        <v>10455</v>
      </c>
      <c r="B553" t="s">
        <v>84</v>
      </c>
      <c r="C553">
        <v>61</v>
      </c>
      <c r="D553">
        <v>8</v>
      </c>
      <c r="E553" s="3">
        <v>44251</v>
      </c>
      <c r="F553" s="31">
        <f>YEAR(Order[[#This Row],[OrderDate]])</f>
        <v>2021</v>
      </c>
      <c r="G553" s="31">
        <f>MONTH(Order[[#This Row],[OrderDate]])</f>
        <v>2</v>
      </c>
      <c r="H553" s="31">
        <f>WEEKDAY(Order[[#This Row],[OrderDate]])</f>
        <v>4</v>
      </c>
      <c r="I553" s="31" t="str">
        <f>TEXT(Order[[#This Row],[WeekNumber]],"dddd")</f>
        <v>Wednesday</v>
      </c>
      <c r="J553" s="14">
        <v>20210303</v>
      </c>
      <c r="K553" t="s">
        <v>484</v>
      </c>
      <c r="L553" s="4">
        <v>712.5</v>
      </c>
      <c r="M553" s="4">
        <v>28.5</v>
      </c>
      <c r="N553" s="4">
        <v>28.5</v>
      </c>
      <c r="O553">
        <v>25</v>
      </c>
      <c r="P553" s="8">
        <v>0</v>
      </c>
      <c r="Q553" t="s">
        <v>415</v>
      </c>
      <c r="R553">
        <v>29</v>
      </c>
      <c r="S553" s="4">
        <v>10.457549197381082</v>
      </c>
      <c r="T553" t="s">
        <v>173</v>
      </c>
      <c r="U553" t="s">
        <v>262</v>
      </c>
      <c r="V553" t="s">
        <v>346</v>
      </c>
      <c r="W553" t="s">
        <v>509</v>
      </c>
      <c r="X553" t="s">
        <v>527</v>
      </c>
      <c r="Y553" t="s">
        <v>515</v>
      </c>
    </row>
    <row r="554" spans="1:25" ht="15" customHeight="1" x14ac:dyDescent="0.3">
      <c r="A554">
        <v>10455</v>
      </c>
      <c r="B554" t="s">
        <v>84</v>
      </c>
      <c r="C554">
        <v>71</v>
      </c>
      <c r="D554">
        <v>8</v>
      </c>
      <c r="E554" s="3">
        <v>44251</v>
      </c>
      <c r="F554" s="31">
        <f>YEAR(Order[[#This Row],[OrderDate]])</f>
        <v>2021</v>
      </c>
      <c r="G554" s="31">
        <f>MONTH(Order[[#This Row],[OrderDate]])</f>
        <v>2</v>
      </c>
      <c r="H554" s="31">
        <f>WEEKDAY(Order[[#This Row],[OrderDate]])</f>
        <v>4</v>
      </c>
      <c r="I554" s="31" t="str">
        <f>TEXT(Order[[#This Row],[WeekNumber]],"dddd")</f>
        <v>Wednesday</v>
      </c>
      <c r="J554" s="14">
        <v>20210228</v>
      </c>
      <c r="K554" t="s">
        <v>484</v>
      </c>
      <c r="L554" s="4">
        <v>645</v>
      </c>
      <c r="M554" s="4">
        <v>21.5</v>
      </c>
      <c r="N554" s="4">
        <v>21.5</v>
      </c>
      <c r="O554">
        <v>30</v>
      </c>
      <c r="P554" s="8">
        <v>0</v>
      </c>
      <c r="Q554" t="s">
        <v>425</v>
      </c>
      <c r="R554">
        <v>15</v>
      </c>
      <c r="S554" s="4">
        <v>15.813450604529082</v>
      </c>
      <c r="T554" t="s">
        <v>173</v>
      </c>
      <c r="U554" t="s">
        <v>262</v>
      </c>
      <c r="V554" t="s">
        <v>346</v>
      </c>
      <c r="W554" t="s">
        <v>509</v>
      </c>
      <c r="X554" t="s">
        <v>527</v>
      </c>
      <c r="Y554" t="s">
        <v>511</v>
      </c>
    </row>
    <row r="555" spans="1:25" ht="15" customHeight="1" x14ac:dyDescent="0.3">
      <c r="A555">
        <v>10456</v>
      </c>
      <c r="B555" t="s">
        <v>37</v>
      </c>
      <c r="C555">
        <v>21</v>
      </c>
      <c r="D555">
        <v>8</v>
      </c>
      <c r="E555" s="3">
        <v>44252</v>
      </c>
      <c r="F555" s="31">
        <f>YEAR(Order[[#This Row],[OrderDate]])</f>
        <v>2021</v>
      </c>
      <c r="G555" s="31">
        <f>MONTH(Order[[#This Row],[OrderDate]])</f>
        <v>2</v>
      </c>
      <c r="H555" s="31">
        <f>WEEKDAY(Order[[#This Row],[OrderDate]])</f>
        <v>5</v>
      </c>
      <c r="I555" s="31" t="str">
        <f>TEXT(Order[[#This Row],[WeekNumber]],"dddd")</f>
        <v>Thursday</v>
      </c>
      <c r="J555" s="14">
        <v>20210228</v>
      </c>
      <c r="K555" t="s">
        <v>484</v>
      </c>
      <c r="L555" s="4">
        <v>339.99999761581421</v>
      </c>
      <c r="M555" s="4">
        <v>10</v>
      </c>
      <c r="N555" s="4">
        <v>8.4999999403953552</v>
      </c>
      <c r="O555">
        <v>40</v>
      </c>
      <c r="P555" s="8">
        <v>0.15000000596046451</v>
      </c>
      <c r="Q555" t="s">
        <v>375</v>
      </c>
      <c r="R555">
        <v>8</v>
      </c>
      <c r="S555" s="4">
        <v>8.5451596278118238</v>
      </c>
      <c r="T555" t="s">
        <v>126</v>
      </c>
      <c r="U555" t="s">
        <v>215</v>
      </c>
      <c r="V555" t="s">
        <v>302</v>
      </c>
      <c r="W555" t="s">
        <v>509</v>
      </c>
      <c r="X555" t="s">
        <v>520</v>
      </c>
      <c r="Y555" t="s">
        <v>516</v>
      </c>
    </row>
    <row r="556" spans="1:25" ht="15" customHeight="1" x14ac:dyDescent="0.3">
      <c r="A556">
        <v>10456</v>
      </c>
      <c r="B556" t="s">
        <v>37</v>
      </c>
      <c r="C556">
        <v>49</v>
      </c>
      <c r="D556">
        <v>8</v>
      </c>
      <c r="E556" s="3">
        <v>44252</v>
      </c>
      <c r="F556" s="31">
        <f>YEAR(Order[[#This Row],[OrderDate]])</f>
        <v>2021</v>
      </c>
      <c r="G556" s="31">
        <f>MONTH(Order[[#This Row],[OrderDate]])</f>
        <v>2</v>
      </c>
      <c r="H556" s="31">
        <f>WEEKDAY(Order[[#This Row],[OrderDate]])</f>
        <v>5</v>
      </c>
      <c r="I556" s="31" t="str">
        <f>TEXT(Order[[#This Row],[WeekNumber]],"dddd")</f>
        <v>Thursday</v>
      </c>
      <c r="J556" s="14">
        <v>20210303</v>
      </c>
      <c r="K556" t="s">
        <v>484</v>
      </c>
      <c r="L556" s="4">
        <v>356.99999749660492</v>
      </c>
      <c r="M556" s="4">
        <v>20</v>
      </c>
      <c r="N556" s="4">
        <v>16.99999988079071</v>
      </c>
      <c r="O556">
        <v>21</v>
      </c>
      <c r="P556" s="8">
        <v>0.15000000596046451</v>
      </c>
      <c r="Q556" t="s">
        <v>403</v>
      </c>
      <c r="R556">
        <v>23</v>
      </c>
      <c r="S556" s="4">
        <v>12.545683485741497</v>
      </c>
      <c r="T556" t="s">
        <v>126</v>
      </c>
      <c r="U556" t="s">
        <v>215</v>
      </c>
      <c r="V556" t="s">
        <v>302</v>
      </c>
      <c r="W556" t="s">
        <v>509</v>
      </c>
      <c r="X556" t="s">
        <v>520</v>
      </c>
      <c r="Y556" t="s">
        <v>516</v>
      </c>
    </row>
    <row r="557" spans="1:25" ht="15" customHeight="1" x14ac:dyDescent="0.3">
      <c r="A557">
        <v>10457</v>
      </c>
      <c r="B557" t="s">
        <v>37</v>
      </c>
      <c r="C557">
        <v>59</v>
      </c>
      <c r="D557">
        <v>2</v>
      </c>
      <c r="E557" s="3">
        <v>44252</v>
      </c>
      <c r="F557" s="31">
        <f>YEAR(Order[[#This Row],[OrderDate]])</f>
        <v>2021</v>
      </c>
      <c r="G557" s="31">
        <f>MONTH(Order[[#This Row],[OrderDate]])</f>
        <v>2</v>
      </c>
      <c r="H557" s="31">
        <f>WEEKDAY(Order[[#This Row],[OrderDate]])</f>
        <v>5</v>
      </c>
      <c r="I557" s="31" t="str">
        <f>TEXT(Order[[#This Row],[WeekNumber]],"dddd")</f>
        <v>Thursday</v>
      </c>
      <c r="J557" s="14">
        <v>20210304</v>
      </c>
      <c r="K557" t="s">
        <v>486</v>
      </c>
      <c r="L557" s="4">
        <v>1980</v>
      </c>
      <c r="M557" s="4">
        <v>55</v>
      </c>
      <c r="N557" s="4">
        <v>55</v>
      </c>
      <c r="O557">
        <v>36</v>
      </c>
      <c r="P557" s="8">
        <v>0</v>
      </c>
      <c r="Q557" t="s">
        <v>413</v>
      </c>
      <c r="R557">
        <v>28</v>
      </c>
      <c r="S557" s="4">
        <v>29.299646906924384</v>
      </c>
      <c r="T557" t="s">
        <v>126</v>
      </c>
      <c r="U557" t="s">
        <v>215</v>
      </c>
      <c r="V557" t="s">
        <v>302</v>
      </c>
      <c r="W557" t="s">
        <v>509</v>
      </c>
      <c r="X557" t="s">
        <v>520</v>
      </c>
      <c r="Y557" t="s">
        <v>511</v>
      </c>
    </row>
    <row r="558" spans="1:25" x14ac:dyDescent="0.3">
      <c r="A558">
        <v>10458</v>
      </c>
      <c r="B558" t="s">
        <v>73</v>
      </c>
      <c r="C558">
        <v>26</v>
      </c>
      <c r="D558">
        <v>7</v>
      </c>
      <c r="E558" s="3">
        <v>44253</v>
      </c>
      <c r="F558" s="31">
        <f>YEAR(Order[[#This Row],[OrderDate]])</f>
        <v>2021</v>
      </c>
      <c r="G558" s="31">
        <f>MONTH(Order[[#This Row],[OrderDate]])</f>
        <v>2</v>
      </c>
      <c r="H558" s="31">
        <f>WEEKDAY(Order[[#This Row],[OrderDate]])</f>
        <v>6</v>
      </c>
      <c r="I558" s="31" t="str">
        <f>TEXT(Order[[#This Row],[WeekNumber]],"dddd")</f>
        <v>Friday</v>
      </c>
      <c r="J558" s="14">
        <v>20210304</v>
      </c>
      <c r="K558" t="s">
        <v>485</v>
      </c>
      <c r="L558" s="4">
        <v>936.9</v>
      </c>
      <c r="M558" s="4">
        <v>31.23</v>
      </c>
      <c r="N558" s="4">
        <v>31.23</v>
      </c>
      <c r="O558">
        <v>30</v>
      </c>
      <c r="P558" s="8">
        <v>0</v>
      </c>
      <c r="Q558" t="s">
        <v>380</v>
      </c>
      <c r="R558">
        <v>11</v>
      </c>
      <c r="S558" s="4">
        <v>12.929370209027901</v>
      </c>
      <c r="T558" t="s">
        <v>162</v>
      </c>
      <c r="U558" t="s">
        <v>251</v>
      </c>
      <c r="V558" t="s">
        <v>336</v>
      </c>
      <c r="W558" t="s">
        <v>509</v>
      </c>
      <c r="X558" t="s">
        <v>522</v>
      </c>
      <c r="Y558" t="s">
        <v>516</v>
      </c>
    </row>
    <row r="559" spans="1:25" x14ac:dyDescent="0.3">
      <c r="A559">
        <v>10458</v>
      </c>
      <c r="B559" t="s">
        <v>73</v>
      </c>
      <c r="C559">
        <v>28</v>
      </c>
      <c r="D559">
        <v>7</v>
      </c>
      <c r="E559" s="3">
        <v>44253</v>
      </c>
      <c r="F559" s="31">
        <f>YEAR(Order[[#This Row],[OrderDate]])</f>
        <v>2021</v>
      </c>
      <c r="G559" s="31">
        <f>MONTH(Order[[#This Row],[OrderDate]])</f>
        <v>2</v>
      </c>
      <c r="H559" s="31">
        <f>WEEKDAY(Order[[#This Row],[OrderDate]])</f>
        <v>6</v>
      </c>
      <c r="I559" s="31" t="str">
        <f>TEXT(Order[[#This Row],[WeekNumber]],"dddd")</f>
        <v>Friday</v>
      </c>
      <c r="J559" s="14">
        <v>20210304</v>
      </c>
      <c r="K559" t="s">
        <v>485</v>
      </c>
      <c r="L559" s="4">
        <v>1368</v>
      </c>
      <c r="M559" s="4">
        <v>45.6</v>
      </c>
      <c r="N559" s="4">
        <v>45.6</v>
      </c>
      <c r="O559">
        <v>30</v>
      </c>
      <c r="P559" s="8">
        <v>0</v>
      </c>
      <c r="Q559" t="s">
        <v>382</v>
      </c>
      <c r="R559">
        <v>12</v>
      </c>
      <c r="S559" s="4">
        <v>23.763027335506571</v>
      </c>
      <c r="T559" t="s">
        <v>162</v>
      </c>
      <c r="U559" t="s">
        <v>251</v>
      </c>
      <c r="V559" t="s">
        <v>336</v>
      </c>
      <c r="W559" t="s">
        <v>509</v>
      </c>
      <c r="X559" t="s">
        <v>522</v>
      </c>
      <c r="Y559" t="s">
        <v>513</v>
      </c>
    </row>
    <row r="560" spans="1:25" x14ac:dyDescent="0.3">
      <c r="A560">
        <v>10458</v>
      </c>
      <c r="B560" t="s">
        <v>73</v>
      </c>
      <c r="C560">
        <v>43</v>
      </c>
      <c r="D560">
        <v>7</v>
      </c>
      <c r="E560" s="3">
        <v>44253</v>
      </c>
      <c r="F560" s="31">
        <f>YEAR(Order[[#This Row],[OrderDate]])</f>
        <v>2021</v>
      </c>
      <c r="G560" s="31">
        <f>MONTH(Order[[#This Row],[OrderDate]])</f>
        <v>2</v>
      </c>
      <c r="H560" s="31">
        <f>WEEKDAY(Order[[#This Row],[OrderDate]])</f>
        <v>6</v>
      </c>
      <c r="I560" s="31" t="str">
        <f>TEXT(Order[[#This Row],[WeekNumber]],"dddd")</f>
        <v>Friday</v>
      </c>
      <c r="J560" s="14">
        <v>20210304</v>
      </c>
      <c r="K560" t="s">
        <v>485</v>
      </c>
      <c r="L560" s="4">
        <v>920</v>
      </c>
      <c r="M560" s="4">
        <v>46</v>
      </c>
      <c r="N560" s="4">
        <v>46</v>
      </c>
      <c r="O560">
        <v>20</v>
      </c>
      <c r="P560" s="8">
        <v>0</v>
      </c>
      <c r="Q560" t="s">
        <v>397</v>
      </c>
      <c r="R560">
        <v>20</v>
      </c>
      <c r="S560" s="4">
        <v>33.719701744549674</v>
      </c>
      <c r="T560" t="s">
        <v>162</v>
      </c>
      <c r="U560" t="s">
        <v>251</v>
      </c>
      <c r="V560" t="s">
        <v>336</v>
      </c>
      <c r="W560" t="s">
        <v>509</v>
      </c>
      <c r="X560" t="s">
        <v>522</v>
      </c>
      <c r="Y560" t="s">
        <v>517</v>
      </c>
    </row>
    <row r="561" spans="1:25" x14ac:dyDescent="0.3">
      <c r="A561">
        <v>10458</v>
      </c>
      <c r="B561" t="s">
        <v>73</v>
      </c>
      <c r="C561">
        <v>56</v>
      </c>
      <c r="D561">
        <v>7</v>
      </c>
      <c r="E561" s="3">
        <v>44253</v>
      </c>
      <c r="F561" s="31">
        <f>YEAR(Order[[#This Row],[OrderDate]])</f>
        <v>2021</v>
      </c>
      <c r="G561" s="31">
        <f>MONTH(Order[[#This Row],[OrderDate]])</f>
        <v>2</v>
      </c>
      <c r="H561" s="31">
        <f>WEEKDAY(Order[[#This Row],[OrderDate]])</f>
        <v>6</v>
      </c>
      <c r="I561" s="31" t="str">
        <f>TEXT(Order[[#This Row],[WeekNumber]],"dddd")</f>
        <v>Friday</v>
      </c>
      <c r="J561" s="14">
        <v>20210304</v>
      </c>
      <c r="K561" t="s">
        <v>485</v>
      </c>
      <c r="L561" s="4">
        <v>570</v>
      </c>
      <c r="M561" s="4">
        <v>38</v>
      </c>
      <c r="N561" s="4">
        <v>38</v>
      </c>
      <c r="O561">
        <v>15</v>
      </c>
      <c r="P561" s="8">
        <v>0</v>
      </c>
      <c r="Q561" t="s">
        <v>410</v>
      </c>
      <c r="R561">
        <v>26</v>
      </c>
      <c r="S561" s="4">
        <v>12.985049050340091</v>
      </c>
      <c r="T561" t="s">
        <v>162</v>
      </c>
      <c r="U561" t="s">
        <v>251</v>
      </c>
      <c r="V561" t="s">
        <v>336</v>
      </c>
      <c r="W561" t="s">
        <v>509</v>
      </c>
      <c r="X561" t="s">
        <v>522</v>
      </c>
      <c r="Y561" t="s">
        <v>512</v>
      </c>
    </row>
    <row r="562" spans="1:25" x14ac:dyDescent="0.3">
      <c r="A562">
        <v>10458</v>
      </c>
      <c r="B562" t="s">
        <v>73</v>
      </c>
      <c r="C562">
        <v>71</v>
      </c>
      <c r="D562">
        <v>7</v>
      </c>
      <c r="E562" s="3">
        <v>44253</v>
      </c>
      <c r="F562" s="31">
        <f>YEAR(Order[[#This Row],[OrderDate]])</f>
        <v>2021</v>
      </c>
      <c r="G562" s="31">
        <f>MONTH(Order[[#This Row],[OrderDate]])</f>
        <v>2</v>
      </c>
      <c r="H562" s="31">
        <f>WEEKDAY(Order[[#This Row],[OrderDate]])</f>
        <v>6</v>
      </c>
      <c r="I562" s="31" t="str">
        <f>TEXT(Order[[#This Row],[WeekNumber]],"dddd")</f>
        <v>Friday</v>
      </c>
      <c r="J562" s="14">
        <v>20210228</v>
      </c>
      <c r="K562" t="s">
        <v>485</v>
      </c>
      <c r="L562" s="4">
        <v>1075</v>
      </c>
      <c r="M562" s="4">
        <v>21.5</v>
      </c>
      <c r="N562" s="4">
        <v>21.5</v>
      </c>
      <c r="O562">
        <v>50</v>
      </c>
      <c r="P562" s="8">
        <v>0</v>
      </c>
      <c r="Q562" t="s">
        <v>425</v>
      </c>
      <c r="R562">
        <v>15</v>
      </c>
      <c r="S562" s="4">
        <v>15.813450604529082</v>
      </c>
      <c r="T562" t="s">
        <v>162</v>
      </c>
      <c r="U562" t="s">
        <v>251</v>
      </c>
      <c r="V562" t="s">
        <v>336</v>
      </c>
      <c r="W562" t="s">
        <v>509</v>
      </c>
      <c r="X562" t="s">
        <v>522</v>
      </c>
      <c r="Y562" t="s">
        <v>511</v>
      </c>
    </row>
    <row r="563" spans="1:25" ht="15" customHeight="1" x14ac:dyDescent="0.3">
      <c r="A563">
        <v>10459</v>
      </c>
      <c r="B563" t="s">
        <v>81</v>
      </c>
      <c r="C563">
        <v>7</v>
      </c>
      <c r="D563">
        <v>4</v>
      </c>
      <c r="E563" s="3">
        <v>44254</v>
      </c>
      <c r="F563" s="31">
        <f>YEAR(Order[[#This Row],[OrderDate]])</f>
        <v>2021</v>
      </c>
      <c r="G563" s="31">
        <f>MONTH(Order[[#This Row],[OrderDate]])</f>
        <v>2</v>
      </c>
      <c r="H563" s="31">
        <f>WEEKDAY(Order[[#This Row],[OrderDate]])</f>
        <v>7</v>
      </c>
      <c r="I563" s="31" t="str">
        <f>TEXT(Order[[#This Row],[WeekNumber]],"dddd")</f>
        <v>Saturday</v>
      </c>
      <c r="J563" s="14">
        <v>20210228</v>
      </c>
      <c r="K563" t="s">
        <v>484</v>
      </c>
      <c r="L563" s="4">
        <v>455.99999964237213</v>
      </c>
      <c r="M563" s="4">
        <v>30</v>
      </c>
      <c r="N563" s="4">
        <v>28.499999977648258</v>
      </c>
      <c r="O563">
        <v>16</v>
      </c>
      <c r="P563" s="8">
        <v>5.000000074505806E-2</v>
      </c>
      <c r="Q563" t="s">
        <v>361</v>
      </c>
      <c r="R563">
        <v>3</v>
      </c>
      <c r="S563" s="4">
        <v>16.995648153812226</v>
      </c>
      <c r="T563" t="s">
        <v>170</v>
      </c>
      <c r="U563" t="s">
        <v>259</v>
      </c>
      <c r="V563" t="s">
        <v>343</v>
      </c>
      <c r="W563" t="s">
        <v>509</v>
      </c>
      <c r="X563" t="s">
        <v>519</v>
      </c>
      <c r="Y563" t="s">
        <v>513</v>
      </c>
    </row>
    <row r="564" spans="1:25" ht="15" customHeight="1" x14ac:dyDescent="0.3">
      <c r="A564">
        <v>10459</v>
      </c>
      <c r="B564" t="s">
        <v>81</v>
      </c>
      <c r="C564">
        <v>46</v>
      </c>
      <c r="D564">
        <v>4</v>
      </c>
      <c r="E564" s="3">
        <v>44254</v>
      </c>
      <c r="F564" s="31">
        <f>YEAR(Order[[#This Row],[OrderDate]])</f>
        <v>2021</v>
      </c>
      <c r="G564" s="31">
        <f>MONTH(Order[[#This Row],[OrderDate]])</f>
        <v>2</v>
      </c>
      <c r="H564" s="31">
        <f>WEEKDAY(Order[[#This Row],[OrderDate]])</f>
        <v>7</v>
      </c>
      <c r="I564" s="31" t="str">
        <f>TEXT(Order[[#This Row],[WeekNumber]],"dddd")</f>
        <v>Saturday</v>
      </c>
      <c r="J564" s="14">
        <v>20210228</v>
      </c>
      <c r="K564" t="s">
        <v>484</v>
      </c>
      <c r="L564" s="4">
        <v>227.99999982118607</v>
      </c>
      <c r="M564" s="4">
        <v>12</v>
      </c>
      <c r="N564" s="4">
        <v>11.399999991059303</v>
      </c>
      <c r="O564">
        <v>20</v>
      </c>
      <c r="P564" s="8">
        <v>5.000000074505806E-2</v>
      </c>
      <c r="Q564" t="s">
        <v>400</v>
      </c>
      <c r="R564">
        <v>21</v>
      </c>
      <c r="S564" s="4">
        <v>5.504627786254181</v>
      </c>
      <c r="T564" t="s">
        <v>170</v>
      </c>
      <c r="U564" t="s">
        <v>259</v>
      </c>
      <c r="V564" t="s">
        <v>343</v>
      </c>
      <c r="W564" t="s">
        <v>509</v>
      </c>
      <c r="X564" t="s">
        <v>519</v>
      </c>
      <c r="Y564" t="s">
        <v>514</v>
      </c>
    </row>
    <row r="565" spans="1:25" ht="15" customHeight="1" x14ac:dyDescent="0.3">
      <c r="A565">
        <v>10459</v>
      </c>
      <c r="B565" t="s">
        <v>81</v>
      </c>
      <c r="C565">
        <v>72</v>
      </c>
      <c r="D565">
        <v>4</v>
      </c>
      <c r="E565" s="3">
        <v>44254</v>
      </c>
      <c r="F565" s="31">
        <f>YEAR(Order[[#This Row],[OrderDate]])</f>
        <v>2021</v>
      </c>
      <c r="G565" s="31">
        <f>MONTH(Order[[#This Row],[OrderDate]])</f>
        <v>2</v>
      </c>
      <c r="H565" s="31">
        <f>WEEKDAY(Order[[#This Row],[OrderDate]])</f>
        <v>7</v>
      </c>
      <c r="I565" s="31" t="str">
        <f>TEXT(Order[[#This Row],[WeekNumber]],"dddd")</f>
        <v>Saturday</v>
      </c>
      <c r="J565" s="14">
        <v>20210303</v>
      </c>
      <c r="K565" t="s">
        <v>484</v>
      </c>
      <c r="L565" s="4">
        <v>1392</v>
      </c>
      <c r="M565" s="4">
        <v>34.799999999999997</v>
      </c>
      <c r="N565" s="4">
        <v>34.799999999999997</v>
      </c>
      <c r="O565">
        <v>40</v>
      </c>
      <c r="P565" s="8">
        <v>0</v>
      </c>
      <c r="Q565" t="s">
        <v>426</v>
      </c>
      <c r="R565">
        <v>14</v>
      </c>
      <c r="S565" s="4">
        <v>14.902797245173618</v>
      </c>
      <c r="T565" t="s">
        <v>170</v>
      </c>
      <c r="U565" t="s">
        <v>259</v>
      </c>
      <c r="V565" t="s">
        <v>343</v>
      </c>
      <c r="W565" t="s">
        <v>509</v>
      </c>
      <c r="X565" t="s">
        <v>519</v>
      </c>
      <c r="Y565" t="s">
        <v>511</v>
      </c>
    </row>
    <row r="566" spans="1:25" ht="15" customHeight="1" x14ac:dyDescent="0.3">
      <c r="A566">
        <v>10460</v>
      </c>
      <c r="B566" t="s">
        <v>22</v>
      </c>
      <c r="C566">
        <v>68</v>
      </c>
      <c r="D566">
        <v>8</v>
      </c>
      <c r="E566" s="3">
        <v>44255</v>
      </c>
      <c r="F566" s="31">
        <f>YEAR(Order[[#This Row],[OrderDate]])</f>
        <v>2021</v>
      </c>
      <c r="G566" s="31">
        <f>MONTH(Order[[#This Row],[OrderDate]])</f>
        <v>2</v>
      </c>
      <c r="H566" s="31">
        <f>WEEKDAY(Order[[#This Row],[OrderDate]])</f>
        <v>1</v>
      </c>
      <c r="I566" s="31" t="str">
        <f>TEXT(Order[[#This Row],[WeekNumber]],"dddd")</f>
        <v>Sunday</v>
      </c>
      <c r="J566" s="14">
        <v>20210303</v>
      </c>
      <c r="K566" t="s">
        <v>486</v>
      </c>
      <c r="L566" s="4">
        <v>196.875</v>
      </c>
      <c r="M566" s="4">
        <v>12.5</v>
      </c>
      <c r="N566" s="4">
        <v>9.375</v>
      </c>
      <c r="O566">
        <v>21</v>
      </c>
      <c r="P566" s="8">
        <v>0.25</v>
      </c>
      <c r="Q566" t="s">
        <v>422</v>
      </c>
      <c r="R566">
        <v>8</v>
      </c>
      <c r="S566" s="4">
        <v>9.881917469522989</v>
      </c>
      <c r="T566" t="s">
        <v>111</v>
      </c>
      <c r="U566" t="s">
        <v>200</v>
      </c>
      <c r="V566" t="s">
        <v>289</v>
      </c>
      <c r="W566" t="s">
        <v>509</v>
      </c>
      <c r="X566" t="s">
        <v>526</v>
      </c>
      <c r="Y566" t="s">
        <v>516</v>
      </c>
    </row>
    <row r="567" spans="1:25" ht="15" customHeight="1" x14ac:dyDescent="0.3">
      <c r="A567">
        <v>10460</v>
      </c>
      <c r="B567" t="s">
        <v>22</v>
      </c>
      <c r="C567">
        <v>75</v>
      </c>
      <c r="D567">
        <v>8</v>
      </c>
      <c r="E567" s="3">
        <v>44255</v>
      </c>
      <c r="F567" s="31">
        <f>YEAR(Order[[#This Row],[OrderDate]])</f>
        <v>2021</v>
      </c>
      <c r="G567" s="31">
        <f>MONTH(Order[[#This Row],[OrderDate]])</f>
        <v>2</v>
      </c>
      <c r="H567" s="31">
        <f>WEEKDAY(Order[[#This Row],[OrderDate]])</f>
        <v>1</v>
      </c>
      <c r="I567" s="31" t="str">
        <f>TEXT(Order[[#This Row],[WeekNumber]],"dddd")</f>
        <v>Sunday</v>
      </c>
      <c r="J567" s="14">
        <v>20210305</v>
      </c>
      <c r="K567" t="s">
        <v>486</v>
      </c>
      <c r="L567" s="4">
        <v>23.25</v>
      </c>
      <c r="M567" s="4">
        <v>7.75</v>
      </c>
      <c r="N567" s="4">
        <v>5.8125</v>
      </c>
      <c r="O567">
        <v>4</v>
      </c>
      <c r="P567" s="8">
        <v>0.25</v>
      </c>
      <c r="Q567" t="s">
        <v>429</v>
      </c>
      <c r="R567">
        <v>12</v>
      </c>
      <c r="S567" s="4">
        <v>3.8495729671919596</v>
      </c>
      <c r="T567" t="s">
        <v>111</v>
      </c>
      <c r="U567" t="s">
        <v>200</v>
      </c>
      <c r="V567" t="s">
        <v>289</v>
      </c>
      <c r="W567" t="s">
        <v>509</v>
      </c>
      <c r="X567" t="s">
        <v>526</v>
      </c>
      <c r="Y567" t="s">
        <v>517</v>
      </c>
    </row>
    <row r="568" spans="1:25" ht="15" customHeight="1" x14ac:dyDescent="0.3">
      <c r="A568">
        <v>10461</v>
      </c>
      <c r="B568" t="s">
        <v>44</v>
      </c>
      <c r="C568">
        <v>21</v>
      </c>
      <c r="D568">
        <v>1</v>
      </c>
      <c r="E568" s="3">
        <v>44255</v>
      </c>
      <c r="F568" s="31">
        <f>YEAR(Order[[#This Row],[OrderDate]])</f>
        <v>2021</v>
      </c>
      <c r="G568" s="31">
        <f>MONTH(Order[[#This Row],[OrderDate]])</f>
        <v>2</v>
      </c>
      <c r="H568" s="31">
        <f>WEEKDAY(Order[[#This Row],[OrderDate]])</f>
        <v>1</v>
      </c>
      <c r="I568" s="31" t="str">
        <f>TEXT(Order[[#This Row],[WeekNumber]],"dddd")</f>
        <v>Sunday</v>
      </c>
      <c r="J568" s="14">
        <v>20210305</v>
      </c>
      <c r="K568" t="s">
        <v>485</v>
      </c>
      <c r="L568" s="4">
        <v>300</v>
      </c>
      <c r="M568" s="4">
        <v>10</v>
      </c>
      <c r="N568" s="4">
        <v>7.5</v>
      </c>
      <c r="O568">
        <v>40</v>
      </c>
      <c r="P568" s="8">
        <v>0.25</v>
      </c>
      <c r="Q568" t="s">
        <v>375</v>
      </c>
      <c r="R568">
        <v>8</v>
      </c>
      <c r="S568" s="4">
        <v>8.5451596278118238</v>
      </c>
      <c r="T568" t="s">
        <v>133</v>
      </c>
      <c r="U568" t="s">
        <v>222</v>
      </c>
      <c r="V568" t="s">
        <v>309</v>
      </c>
      <c r="W568" t="s">
        <v>510</v>
      </c>
      <c r="X568" t="s">
        <v>354</v>
      </c>
      <c r="Y568" t="s">
        <v>516</v>
      </c>
    </row>
    <row r="569" spans="1:25" ht="15" customHeight="1" x14ac:dyDescent="0.3">
      <c r="A569">
        <v>10461</v>
      </c>
      <c r="B569" t="s">
        <v>44</v>
      </c>
      <c r="C569">
        <v>30</v>
      </c>
      <c r="D569">
        <v>1</v>
      </c>
      <c r="E569" s="3">
        <v>44255</v>
      </c>
      <c r="F569" s="31">
        <f>YEAR(Order[[#This Row],[OrderDate]])</f>
        <v>2021</v>
      </c>
      <c r="G569" s="31">
        <f>MONTH(Order[[#This Row],[OrderDate]])</f>
        <v>2</v>
      </c>
      <c r="H569" s="31">
        <f>WEEKDAY(Order[[#This Row],[OrderDate]])</f>
        <v>1</v>
      </c>
      <c r="I569" s="31" t="str">
        <f>TEXT(Order[[#This Row],[WeekNumber]],"dddd")</f>
        <v>Sunday</v>
      </c>
      <c r="J569" s="14">
        <v>20210305</v>
      </c>
      <c r="K569" t="s">
        <v>485</v>
      </c>
      <c r="L569" s="4">
        <v>543.69000000000005</v>
      </c>
      <c r="M569" s="4">
        <v>25.89</v>
      </c>
      <c r="N569" s="4">
        <v>19.4175</v>
      </c>
      <c r="O569">
        <v>28</v>
      </c>
      <c r="P569" s="8">
        <v>0.25</v>
      </c>
      <c r="Q569" t="s">
        <v>384</v>
      </c>
      <c r="R569">
        <v>13</v>
      </c>
      <c r="S569" s="4">
        <v>15.141134761320492</v>
      </c>
      <c r="T569" t="s">
        <v>133</v>
      </c>
      <c r="U569" t="s">
        <v>222</v>
      </c>
      <c r="V569" t="s">
        <v>309</v>
      </c>
      <c r="W569" t="s">
        <v>510</v>
      </c>
      <c r="X569" t="s">
        <v>354</v>
      </c>
      <c r="Y569" t="s">
        <v>514</v>
      </c>
    </row>
    <row r="570" spans="1:25" ht="15" customHeight="1" x14ac:dyDescent="0.3">
      <c r="A570">
        <v>10461</v>
      </c>
      <c r="B570" t="s">
        <v>44</v>
      </c>
      <c r="C570">
        <v>55</v>
      </c>
      <c r="D570">
        <v>1</v>
      </c>
      <c r="E570" s="3">
        <v>44255</v>
      </c>
      <c r="F570" s="31">
        <f>YEAR(Order[[#This Row],[OrderDate]])</f>
        <v>2021</v>
      </c>
      <c r="G570" s="31">
        <f>MONTH(Order[[#This Row],[OrderDate]])</f>
        <v>2</v>
      </c>
      <c r="H570" s="31">
        <f>WEEKDAY(Order[[#This Row],[OrderDate]])</f>
        <v>1</v>
      </c>
      <c r="I570" s="31" t="str">
        <f>TEXT(Order[[#This Row],[WeekNumber]],"dddd")</f>
        <v>Sunday</v>
      </c>
      <c r="J570" s="14">
        <v>20210318</v>
      </c>
      <c r="K570" t="s">
        <v>485</v>
      </c>
      <c r="L570" s="4">
        <v>1080</v>
      </c>
      <c r="M570" s="4">
        <v>24</v>
      </c>
      <c r="N570" s="4">
        <v>18</v>
      </c>
      <c r="O570">
        <v>60</v>
      </c>
      <c r="P570" s="8">
        <v>0.25</v>
      </c>
      <c r="Q570" t="s">
        <v>409</v>
      </c>
      <c r="R570">
        <v>25</v>
      </c>
      <c r="S570" s="4">
        <v>18.144678468561601</v>
      </c>
      <c r="T570" t="s">
        <v>133</v>
      </c>
      <c r="U570" t="s">
        <v>222</v>
      </c>
      <c r="V570" t="s">
        <v>309</v>
      </c>
      <c r="W570" t="s">
        <v>510</v>
      </c>
      <c r="X570" t="s">
        <v>354</v>
      </c>
      <c r="Y570" t="s">
        <v>518</v>
      </c>
    </row>
    <row r="571" spans="1:25" ht="15" customHeight="1" x14ac:dyDescent="0.3">
      <c r="A571">
        <v>10462</v>
      </c>
      <c r="B571" t="s">
        <v>15</v>
      </c>
      <c r="C571">
        <v>13</v>
      </c>
      <c r="D571">
        <v>2</v>
      </c>
      <c r="E571" s="3">
        <v>44258</v>
      </c>
      <c r="F571" s="31">
        <f>YEAR(Order[[#This Row],[OrderDate]])</f>
        <v>2021</v>
      </c>
      <c r="G571" s="31">
        <f>MONTH(Order[[#This Row],[OrderDate]])</f>
        <v>3</v>
      </c>
      <c r="H571" s="31">
        <f>WEEKDAY(Order[[#This Row],[OrderDate]])</f>
        <v>4</v>
      </c>
      <c r="I571" s="31" t="str">
        <f>TEXT(Order[[#This Row],[WeekNumber]],"dddd")</f>
        <v>Wednesday</v>
      </c>
      <c r="J571" s="14">
        <v>20210318</v>
      </c>
      <c r="K571" t="s">
        <v>486</v>
      </c>
      <c r="L571" s="4">
        <v>6</v>
      </c>
      <c r="M571" s="4">
        <v>6</v>
      </c>
      <c r="N571" s="4">
        <v>6</v>
      </c>
      <c r="O571">
        <v>1</v>
      </c>
      <c r="P571" s="8">
        <v>0</v>
      </c>
      <c r="Q571" t="s">
        <v>367</v>
      </c>
      <c r="R571">
        <v>6</v>
      </c>
      <c r="S571" s="4">
        <v>2.1837851755325639</v>
      </c>
      <c r="T571" t="s">
        <v>104</v>
      </c>
      <c r="U571" t="s">
        <v>193</v>
      </c>
      <c r="V571" t="s">
        <v>282</v>
      </c>
      <c r="W571" t="s">
        <v>509</v>
      </c>
      <c r="X571" t="s">
        <v>351</v>
      </c>
      <c r="Y571" t="s">
        <v>514</v>
      </c>
    </row>
    <row r="572" spans="1:25" ht="15" customHeight="1" x14ac:dyDescent="0.3">
      <c r="A572">
        <v>10462</v>
      </c>
      <c r="B572" t="s">
        <v>15</v>
      </c>
      <c r="C572">
        <v>23</v>
      </c>
      <c r="D572">
        <v>2</v>
      </c>
      <c r="E572" s="3">
        <v>44258</v>
      </c>
      <c r="F572" s="31">
        <f>YEAR(Order[[#This Row],[OrderDate]])</f>
        <v>2021</v>
      </c>
      <c r="G572" s="31">
        <f>MONTH(Order[[#This Row],[OrderDate]])</f>
        <v>3</v>
      </c>
      <c r="H572" s="31">
        <f>WEEKDAY(Order[[#This Row],[OrderDate]])</f>
        <v>4</v>
      </c>
      <c r="I572" s="31" t="str">
        <f>TEXT(Order[[#This Row],[WeekNumber]],"dddd")</f>
        <v>Wednesday</v>
      </c>
      <c r="J572" s="14">
        <v>20210306</v>
      </c>
      <c r="K572" t="s">
        <v>486</v>
      </c>
      <c r="L572" s="4">
        <v>189</v>
      </c>
      <c r="M572" s="4">
        <v>9</v>
      </c>
      <c r="N572" s="4">
        <v>9</v>
      </c>
      <c r="O572">
        <v>21</v>
      </c>
      <c r="P572" s="8">
        <v>0</v>
      </c>
      <c r="Q572" t="s">
        <v>377</v>
      </c>
      <c r="R572">
        <v>9</v>
      </c>
      <c r="S572" s="4">
        <v>5.2140991742329925</v>
      </c>
      <c r="T572" t="s">
        <v>104</v>
      </c>
      <c r="U572" t="s">
        <v>193</v>
      </c>
      <c r="V572" t="s">
        <v>282</v>
      </c>
      <c r="W572" t="s">
        <v>509</v>
      </c>
      <c r="X572" t="s">
        <v>351</v>
      </c>
      <c r="Y572" t="s">
        <v>512</v>
      </c>
    </row>
    <row r="573" spans="1:25" ht="15" customHeight="1" x14ac:dyDescent="0.3">
      <c r="A573">
        <v>10463</v>
      </c>
      <c r="B573" t="s">
        <v>73</v>
      </c>
      <c r="C573">
        <v>19</v>
      </c>
      <c r="D573">
        <v>5</v>
      </c>
      <c r="E573" s="3">
        <v>44259</v>
      </c>
      <c r="F573" s="31">
        <f>YEAR(Order[[#This Row],[OrderDate]])</f>
        <v>2021</v>
      </c>
      <c r="G573" s="31">
        <f>MONTH(Order[[#This Row],[OrderDate]])</f>
        <v>3</v>
      </c>
      <c r="H573" s="31">
        <f>WEEKDAY(Order[[#This Row],[OrderDate]])</f>
        <v>5</v>
      </c>
      <c r="I573" s="31" t="str">
        <f>TEXT(Order[[#This Row],[WeekNumber]],"dddd")</f>
        <v>Thursday</v>
      </c>
      <c r="J573" s="14">
        <v>20210306</v>
      </c>
      <c r="K573" t="s">
        <v>485</v>
      </c>
      <c r="L573" s="4">
        <v>193.2</v>
      </c>
      <c r="M573" s="4">
        <v>9.1999999999999993</v>
      </c>
      <c r="N573" s="4">
        <v>9.1999999999999993</v>
      </c>
      <c r="O573">
        <v>21</v>
      </c>
      <c r="P573" s="8">
        <v>0</v>
      </c>
      <c r="Q573" t="s">
        <v>373</v>
      </c>
      <c r="R573">
        <v>8</v>
      </c>
      <c r="S573" s="4">
        <v>7.994614939930428</v>
      </c>
      <c r="T573" t="s">
        <v>162</v>
      </c>
      <c r="U573" t="s">
        <v>251</v>
      </c>
      <c r="V573" t="s">
        <v>336</v>
      </c>
      <c r="W573" t="s">
        <v>509</v>
      </c>
      <c r="X573" t="s">
        <v>522</v>
      </c>
      <c r="Y573" t="s">
        <v>516</v>
      </c>
    </row>
    <row r="574" spans="1:25" ht="15" customHeight="1" x14ac:dyDescent="0.3">
      <c r="A574">
        <v>10463</v>
      </c>
      <c r="B574" t="s">
        <v>73</v>
      </c>
      <c r="C574">
        <v>42</v>
      </c>
      <c r="D574">
        <v>5</v>
      </c>
      <c r="E574" s="3">
        <v>44259</v>
      </c>
      <c r="F574" s="31">
        <f>YEAR(Order[[#This Row],[OrderDate]])</f>
        <v>2021</v>
      </c>
      <c r="G574" s="31">
        <f>MONTH(Order[[#This Row],[OrderDate]])</f>
        <v>3</v>
      </c>
      <c r="H574" s="31">
        <f>WEEKDAY(Order[[#This Row],[OrderDate]])</f>
        <v>5</v>
      </c>
      <c r="I574" s="31" t="str">
        <f>TEXT(Order[[#This Row],[WeekNumber]],"dddd")</f>
        <v>Thursday</v>
      </c>
      <c r="J574" s="14">
        <v>20210314</v>
      </c>
      <c r="K574" t="s">
        <v>485</v>
      </c>
      <c r="L574" s="4">
        <v>700</v>
      </c>
      <c r="M574" s="4">
        <v>14</v>
      </c>
      <c r="N574" s="4">
        <v>14</v>
      </c>
      <c r="O574">
        <v>50</v>
      </c>
      <c r="P574" s="8">
        <v>0</v>
      </c>
      <c r="Q574" t="s">
        <v>396</v>
      </c>
      <c r="R574">
        <v>20</v>
      </c>
      <c r="S574" s="4">
        <v>10.762412487567216</v>
      </c>
      <c r="T574" t="s">
        <v>162</v>
      </c>
      <c r="U574" t="s">
        <v>251</v>
      </c>
      <c r="V574" t="s">
        <v>336</v>
      </c>
      <c r="W574" t="s">
        <v>509</v>
      </c>
      <c r="X574" t="s">
        <v>522</v>
      </c>
      <c r="Y574" t="s">
        <v>512</v>
      </c>
    </row>
    <row r="575" spans="1:25" ht="15" customHeight="1" x14ac:dyDescent="0.3">
      <c r="A575">
        <v>10464</v>
      </c>
      <c r="B575" t="s">
        <v>26</v>
      </c>
      <c r="C575">
        <v>4</v>
      </c>
      <c r="D575">
        <v>4</v>
      </c>
      <c r="E575" s="3">
        <v>44259</v>
      </c>
      <c r="F575" s="31">
        <f>YEAR(Order[[#This Row],[OrderDate]])</f>
        <v>2021</v>
      </c>
      <c r="G575" s="31">
        <f>MONTH(Order[[#This Row],[OrderDate]])</f>
        <v>3</v>
      </c>
      <c r="H575" s="31">
        <f>WEEKDAY(Order[[#This Row],[OrderDate]])</f>
        <v>5</v>
      </c>
      <c r="I575" s="31" t="str">
        <f>TEXT(Order[[#This Row],[WeekNumber]],"dddd")</f>
        <v>Thursday</v>
      </c>
      <c r="J575" s="14">
        <v>20210314</v>
      </c>
      <c r="K575" t="s">
        <v>484</v>
      </c>
      <c r="L575" s="4">
        <v>281.59999895095825</v>
      </c>
      <c r="M575" s="4">
        <v>22</v>
      </c>
      <c r="N575" s="4">
        <v>17.599999934434891</v>
      </c>
      <c r="O575">
        <v>16</v>
      </c>
      <c r="P575" s="8">
        <v>0.20000000298023221</v>
      </c>
      <c r="Q575" t="s">
        <v>358</v>
      </c>
      <c r="R575">
        <v>2</v>
      </c>
      <c r="S575" s="4">
        <v>13.396192586104789</v>
      </c>
      <c r="T575" t="s">
        <v>115</v>
      </c>
      <c r="U575" t="s">
        <v>204</v>
      </c>
      <c r="V575" t="s">
        <v>292</v>
      </c>
      <c r="W575" t="s">
        <v>509</v>
      </c>
      <c r="X575" t="s">
        <v>352</v>
      </c>
      <c r="Y575" t="s">
        <v>515</v>
      </c>
    </row>
    <row r="576" spans="1:25" ht="15" customHeight="1" x14ac:dyDescent="0.3">
      <c r="A576">
        <v>10464</v>
      </c>
      <c r="B576" t="s">
        <v>26</v>
      </c>
      <c r="C576">
        <v>43</v>
      </c>
      <c r="D576">
        <v>4</v>
      </c>
      <c r="E576" s="3">
        <v>44259</v>
      </c>
      <c r="F576" s="31">
        <f>YEAR(Order[[#This Row],[OrderDate]])</f>
        <v>2021</v>
      </c>
      <c r="G576" s="31">
        <f>MONTH(Order[[#This Row],[OrderDate]])</f>
        <v>3</v>
      </c>
      <c r="H576" s="31">
        <f>WEEKDAY(Order[[#This Row],[OrderDate]])</f>
        <v>5</v>
      </c>
      <c r="I576" s="31" t="str">
        <f>TEXT(Order[[#This Row],[WeekNumber]],"dddd")</f>
        <v>Thursday</v>
      </c>
      <c r="J576" s="14">
        <v>20210314</v>
      </c>
      <c r="K576" t="s">
        <v>484</v>
      </c>
      <c r="L576" s="4">
        <v>138</v>
      </c>
      <c r="M576" s="4">
        <v>46</v>
      </c>
      <c r="N576" s="4">
        <v>46</v>
      </c>
      <c r="O576">
        <v>3</v>
      </c>
      <c r="P576" s="8">
        <v>0</v>
      </c>
      <c r="Q576" t="s">
        <v>397</v>
      </c>
      <c r="R576">
        <v>20</v>
      </c>
      <c r="S576" s="4">
        <v>33.719701744549674</v>
      </c>
      <c r="T576" t="s">
        <v>115</v>
      </c>
      <c r="U576" t="s">
        <v>204</v>
      </c>
      <c r="V576" t="s">
        <v>292</v>
      </c>
      <c r="W576" t="s">
        <v>509</v>
      </c>
      <c r="X576" t="s">
        <v>352</v>
      </c>
      <c r="Y576" t="s">
        <v>517</v>
      </c>
    </row>
    <row r="577" spans="1:25" ht="15" customHeight="1" x14ac:dyDescent="0.3">
      <c r="A577">
        <v>10464</v>
      </c>
      <c r="B577" t="s">
        <v>26</v>
      </c>
      <c r="C577">
        <v>56</v>
      </c>
      <c r="D577">
        <v>4</v>
      </c>
      <c r="E577" s="3">
        <v>44259</v>
      </c>
      <c r="F577" s="31">
        <f>YEAR(Order[[#This Row],[OrderDate]])</f>
        <v>2021</v>
      </c>
      <c r="G577" s="31">
        <f>MONTH(Order[[#This Row],[OrderDate]])</f>
        <v>3</v>
      </c>
      <c r="H577" s="31">
        <f>WEEKDAY(Order[[#This Row],[OrderDate]])</f>
        <v>5</v>
      </c>
      <c r="I577" s="31" t="str">
        <f>TEXT(Order[[#This Row],[WeekNumber]],"dddd")</f>
        <v>Thursday</v>
      </c>
      <c r="J577" s="14">
        <v>20210314</v>
      </c>
      <c r="K577" t="s">
        <v>484</v>
      </c>
      <c r="L577" s="4">
        <v>911.99999660253525</v>
      </c>
      <c r="M577" s="4">
        <v>38</v>
      </c>
      <c r="N577" s="4">
        <v>30.399999886751175</v>
      </c>
      <c r="O577">
        <v>30</v>
      </c>
      <c r="P577" s="8">
        <v>0.20000000298023221</v>
      </c>
      <c r="Q577" t="s">
        <v>410</v>
      </c>
      <c r="R577">
        <v>26</v>
      </c>
      <c r="S577" s="4">
        <v>12.985049050340091</v>
      </c>
      <c r="T577" t="s">
        <v>115</v>
      </c>
      <c r="U577" t="s">
        <v>204</v>
      </c>
      <c r="V577" t="s">
        <v>292</v>
      </c>
      <c r="W577" t="s">
        <v>509</v>
      </c>
      <c r="X577" t="s">
        <v>352</v>
      </c>
      <c r="Y577" t="s">
        <v>512</v>
      </c>
    </row>
    <row r="578" spans="1:25" ht="15" customHeight="1" x14ac:dyDescent="0.3">
      <c r="A578">
        <v>10464</v>
      </c>
      <c r="B578" t="s">
        <v>26</v>
      </c>
      <c r="C578">
        <v>60</v>
      </c>
      <c r="D578">
        <v>4</v>
      </c>
      <c r="E578" s="3">
        <v>44259</v>
      </c>
      <c r="F578" s="31">
        <f>YEAR(Order[[#This Row],[OrderDate]])</f>
        <v>2021</v>
      </c>
      <c r="G578" s="31">
        <f>MONTH(Order[[#This Row],[OrderDate]])</f>
        <v>3</v>
      </c>
      <c r="H578" s="31">
        <f>WEEKDAY(Order[[#This Row],[OrderDate]])</f>
        <v>5</v>
      </c>
      <c r="I578" s="31" t="str">
        <f>TEXT(Order[[#This Row],[WeekNumber]],"dddd")</f>
        <v>Thursday</v>
      </c>
      <c r="J578" s="14">
        <v>20210314</v>
      </c>
      <c r="K578" t="s">
        <v>484</v>
      </c>
      <c r="L578" s="4">
        <v>680</v>
      </c>
      <c r="M578" s="4">
        <v>34</v>
      </c>
      <c r="N578" s="4">
        <v>34</v>
      </c>
      <c r="O578">
        <v>20</v>
      </c>
      <c r="P578" s="8">
        <v>0</v>
      </c>
      <c r="Q578" t="s">
        <v>414</v>
      </c>
      <c r="R578">
        <v>28</v>
      </c>
      <c r="S578" s="4">
        <v>17.186056815854748</v>
      </c>
      <c r="T578" t="s">
        <v>115</v>
      </c>
      <c r="U578" t="s">
        <v>204</v>
      </c>
      <c r="V578" t="s">
        <v>292</v>
      </c>
      <c r="W578" t="s">
        <v>509</v>
      </c>
      <c r="X578" t="s">
        <v>352</v>
      </c>
      <c r="Y578" t="s">
        <v>511</v>
      </c>
    </row>
    <row r="579" spans="1:25" ht="15" customHeight="1" x14ac:dyDescent="0.3">
      <c r="A579">
        <v>10465</v>
      </c>
      <c r="B579" t="s">
        <v>80</v>
      </c>
      <c r="C579">
        <v>24</v>
      </c>
      <c r="D579">
        <v>1</v>
      </c>
      <c r="E579" s="3">
        <v>44260</v>
      </c>
      <c r="F579" s="31">
        <f>YEAR(Order[[#This Row],[OrderDate]])</f>
        <v>2021</v>
      </c>
      <c r="G579" s="31">
        <f>MONTH(Order[[#This Row],[OrderDate]])</f>
        <v>3</v>
      </c>
      <c r="H579" s="31">
        <f>WEEKDAY(Order[[#This Row],[OrderDate]])</f>
        <v>6</v>
      </c>
      <c r="I579" s="31" t="str">
        <f>TEXT(Order[[#This Row],[WeekNumber]],"dddd")</f>
        <v>Friday</v>
      </c>
      <c r="J579" s="14">
        <v>20210314</v>
      </c>
      <c r="K579" t="s">
        <v>485</v>
      </c>
      <c r="L579" s="4">
        <v>112.5</v>
      </c>
      <c r="M579" s="4">
        <v>4.5</v>
      </c>
      <c r="N579" s="4">
        <v>4.5</v>
      </c>
      <c r="O579">
        <v>25</v>
      </c>
      <c r="P579" s="8">
        <v>0</v>
      </c>
      <c r="Q579" t="s">
        <v>378</v>
      </c>
      <c r="R579">
        <v>10</v>
      </c>
      <c r="S579" s="4">
        <v>2.1230577042655105</v>
      </c>
      <c r="T579" t="s">
        <v>169</v>
      </c>
      <c r="U579" t="s">
        <v>258</v>
      </c>
      <c r="V579" t="s">
        <v>342</v>
      </c>
      <c r="W579" t="s">
        <v>509</v>
      </c>
      <c r="X579" t="s">
        <v>532</v>
      </c>
      <c r="Y579" t="s">
        <v>517</v>
      </c>
    </row>
    <row r="580" spans="1:25" ht="15" customHeight="1" x14ac:dyDescent="0.3">
      <c r="A580">
        <v>10465</v>
      </c>
      <c r="B580" t="s">
        <v>80</v>
      </c>
      <c r="C580">
        <v>29</v>
      </c>
      <c r="D580">
        <v>1</v>
      </c>
      <c r="E580" s="3">
        <v>44260</v>
      </c>
      <c r="F580" s="31">
        <f>YEAR(Order[[#This Row],[OrderDate]])</f>
        <v>2021</v>
      </c>
      <c r="G580" s="31">
        <f>MONTH(Order[[#This Row],[OrderDate]])</f>
        <v>3</v>
      </c>
      <c r="H580" s="31">
        <f>WEEKDAY(Order[[#This Row],[OrderDate]])</f>
        <v>6</v>
      </c>
      <c r="I580" s="31" t="str">
        <f>TEXT(Order[[#This Row],[WeekNumber]],"dddd")</f>
        <v>Friday</v>
      </c>
      <c r="J580" s="14">
        <v>20210314</v>
      </c>
      <c r="K580" t="s">
        <v>485</v>
      </c>
      <c r="L580" s="4">
        <v>2005.3979966796935</v>
      </c>
      <c r="M580" s="4">
        <v>123.79</v>
      </c>
      <c r="N580" s="4">
        <v>111.41099981553853</v>
      </c>
      <c r="O580">
        <v>18</v>
      </c>
      <c r="P580" s="8">
        <v>0.10000000149011611</v>
      </c>
      <c r="Q580" t="s">
        <v>383</v>
      </c>
      <c r="R580">
        <v>12</v>
      </c>
      <c r="S580" s="4">
        <v>78.453085124436214</v>
      </c>
      <c r="T580" t="s">
        <v>169</v>
      </c>
      <c r="U580" t="s">
        <v>258</v>
      </c>
      <c r="V580" t="s">
        <v>342</v>
      </c>
      <c r="W580" t="s">
        <v>509</v>
      </c>
      <c r="X580" t="s">
        <v>532</v>
      </c>
      <c r="Y580" t="s">
        <v>518</v>
      </c>
    </row>
    <row r="581" spans="1:25" ht="15" customHeight="1" x14ac:dyDescent="0.3">
      <c r="A581">
        <v>10465</v>
      </c>
      <c r="B581" t="s">
        <v>80</v>
      </c>
      <c r="C581">
        <v>40</v>
      </c>
      <c r="D581">
        <v>1</v>
      </c>
      <c r="E581" s="3">
        <v>44260</v>
      </c>
      <c r="F581" s="31">
        <f>YEAR(Order[[#This Row],[OrderDate]])</f>
        <v>2021</v>
      </c>
      <c r="G581" s="31">
        <f>MONTH(Order[[#This Row],[OrderDate]])</f>
        <v>3</v>
      </c>
      <c r="H581" s="31">
        <f>WEEKDAY(Order[[#This Row],[OrderDate]])</f>
        <v>6</v>
      </c>
      <c r="I581" s="31" t="str">
        <f>TEXT(Order[[#This Row],[WeekNumber]],"dddd")</f>
        <v>Friday</v>
      </c>
      <c r="J581" s="14">
        <v>20210314</v>
      </c>
      <c r="K581" t="s">
        <v>485</v>
      </c>
      <c r="L581" s="4">
        <v>368</v>
      </c>
      <c r="M581" s="4">
        <v>18.399999999999999</v>
      </c>
      <c r="N581" s="4">
        <v>18.399999999999999</v>
      </c>
      <c r="O581">
        <v>20</v>
      </c>
      <c r="P581" s="8">
        <v>0</v>
      </c>
      <c r="Q581" t="s">
        <v>394</v>
      </c>
      <c r="R581">
        <v>19</v>
      </c>
      <c r="S581" s="4">
        <v>11.939905659925371</v>
      </c>
      <c r="T581" t="s">
        <v>169</v>
      </c>
      <c r="U581" t="s">
        <v>258</v>
      </c>
      <c r="V581" t="s">
        <v>342</v>
      </c>
      <c r="W581" t="s">
        <v>509</v>
      </c>
      <c r="X581" t="s">
        <v>532</v>
      </c>
      <c r="Y581" t="s">
        <v>514</v>
      </c>
    </row>
    <row r="582" spans="1:25" ht="15" customHeight="1" x14ac:dyDescent="0.3">
      <c r="A582">
        <v>10465</v>
      </c>
      <c r="B582" t="s">
        <v>80</v>
      </c>
      <c r="C582">
        <v>45</v>
      </c>
      <c r="D582">
        <v>1</v>
      </c>
      <c r="E582" s="3">
        <v>44260</v>
      </c>
      <c r="F582" s="31">
        <f>YEAR(Order[[#This Row],[OrderDate]])</f>
        <v>2021</v>
      </c>
      <c r="G582" s="31">
        <f>MONTH(Order[[#This Row],[OrderDate]])</f>
        <v>3</v>
      </c>
      <c r="H582" s="31">
        <f>WEEKDAY(Order[[#This Row],[OrderDate]])</f>
        <v>6</v>
      </c>
      <c r="I582" s="31" t="str">
        <f>TEXT(Order[[#This Row],[WeekNumber]],"dddd")</f>
        <v>Friday</v>
      </c>
      <c r="J582" s="14">
        <v>20210314</v>
      </c>
      <c r="K582" t="s">
        <v>485</v>
      </c>
      <c r="L582" s="4">
        <v>256.49999957531691</v>
      </c>
      <c r="M582" s="4">
        <v>9.5</v>
      </c>
      <c r="N582" s="4">
        <v>8.5499999858438969</v>
      </c>
      <c r="O582">
        <v>30</v>
      </c>
      <c r="P582" s="8">
        <v>0.10000000149011611</v>
      </c>
      <c r="Q582" t="s">
        <v>399</v>
      </c>
      <c r="R582">
        <v>21</v>
      </c>
      <c r="S582" s="4">
        <v>4.5986324879657294</v>
      </c>
      <c r="T582" t="s">
        <v>169</v>
      </c>
      <c r="U582" t="s">
        <v>258</v>
      </c>
      <c r="V582" t="s">
        <v>342</v>
      </c>
      <c r="W582" t="s">
        <v>509</v>
      </c>
      <c r="X582" t="s">
        <v>532</v>
      </c>
      <c r="Y582" t="s">
        <v>514</v>
      </c>
    </row>
    <row r="583" spans="1:25" ht="15" customHeight="1" x14ac:dyDescent="0.3">
      <c r="A583">
        <v>10465</v>
      </c>
      <c r="B583" t="s">
        <v>80</v>
      </c>
      <c r="C583">
        <v>50</v>
      </c>
      <c r="D583">
        <v>1</v>
      </c>
      <c r="E583" s="3">
        <v>44260</v>
      </c>
      <c r="F583" s="31">
        <f>YEAR(Order[[#This Row],[OrderDate]])</f>
        <v>2021</v>
      </c>
      <c r="G583" s="31">
        <f>MONTH(Order[[#This Row],[OrderDate]])</f>
        <v>3</v>
      </c>
      <c r="H583" s="31">
        <f>WEEKDAY(Order[[#This Row],[OrderDate]])</f>
        <v>6</v>
      </c>
      <c r="I583" s="31" t="str">
        <f>TEXT(Order[[#This Row],[WeekNumber]],"dddd")</f>
        <v>Friday</v>
      </c>
      <c r="J583" s="14">
        <v>20210313</v>
      </c>
      <c r="K583" t="s">
        <v>485</v>
      </c>
      <c r="L583" s="4">
        <v>406.25</v>
      </c>
      <c r="M583" s="4">
        <v>16.25</v>
      </c>
      <c r="N583" s="4">
        <v>16.25</v>
      </c>
      <c r="O583">
        <v>25</v>
      </c>
      <c r="P583" s="8">
        <v>0</v>
      </c>
      <c r="Q583" t="s">
        <v>404</v>
      </c>
      <c r="R583">
        <v>23</v>
      </c>
      <c r="S583" s="4">
        <v>6.542170529867021</v>
      </c>
      <c r="T583" t="s">
        <v>169</v>
      </c>
      <c r="U583" t="s">
        <v>258</v>
      </c>
      <c r="V583" t="s">
        <v>342</v>
      </c>
      <c r="W583" t="s">
        <v>509</v>
      </c>
      <c r="X583" t="s">
        <v>532</v>
      </c>
      <c r="Y583" t="s">
        <v>516</v>
      </c>
    </row>
    <row r="584" spans="1:25" ht="15" customHeight="1" x14ac:dyDescent="0.3">
      <c r="A584">
        <v>10466</v>
      </c>
      <c r="B584" t="s">
        <v>14</v>
      </c>
      <c r="C584">
        <v>11</v>
      </c>
      <c r="D584">
        <v>4</v>
      </c>
      <c r="E584" s="3">
        <v>44261</v>
      </c>
      <c r="F584" s="31">
        <f>YEAR(Order[[#This Row],[OrderDate]])</f>
        <v>2021</v>
      </c>
      <c r="G584" s="31">
        <f>MONTH(Order[[#This Row],[OrderDate]])</f>
        <v>3</v>
      </c>
      <c r="H584" s="31">
        <f>WEEKDAY(Order[[#This Row],[OrderDate]])</f>
        <v>7</v>
      </c>
      <c r="I584" s="31" t="str">
        <f>TEXT(Order[[#This Row],[WeekNumber]],"dddd")</f>
        <v>Saturday</v>
      </c>
      <c r="J584" s="14">
        <v>20210313</v>
      </c>
      <c r="K584" t="s">
        <v>486</v>
      </c>
      <c r="L584" s="4">
        <v>210</v>
      </c>
      <c r="M584" s="4">
        <v>21</v>
      </c>
      <c r="N584" s="4">
        <v>21</v>
      </c>
      <c r="O584">
        <v>10</v>
      </c>
      <c r="P584" s="8">
        <v>0</v>
      </c>
      <c r="Q584" t="s">
        <v>365</v>
      </c>
      <c r="R584">
        <v>5</v>
      </c>
      <c r="S584" s="4">
        <v>7.3815383533820462</v>
      </c>
      <c r="T584" t="s">
        <v>103</v>
      </c>
      <c r="U584" t="s">
        <v>192</v>
      </c>
      <c r="V584" t="s">
        <v>281</v>
      </c>
      <c r="W584" t="s">
        <v>510</v>
      </c>
      <c r="X584" t="s">
        <v>521</v>
      </c>
      <c r="Y584" t="s">
        <v>511</v>
      </c>
    </row>
    <row r="585" spans="1:25" ht="15" customHeight="1" x14ac:dyDescent="0.3">
      <c r="A585">
        <v>10466</v>
      </c>
      <c r="B585" t="s">
        <v>14</v>
      </c>
      <c r="C585">
        <v>46</v>
      </c>
      <c r="D585">
        <v>4</v>
      </c>
      <c r="E585" s="3">
        <v>44261</v>
      </c>
      <c r="F585" s="31">
        <f>YEAR(Order[[#This Row],[OrderDate]])</f>
        <v>2021</v>
      </c>
      <c r="G585" s="31">
        <f>MONTH(Order[[#This Row],[OrderDate]])</f>
        <v>3</v>
      </c>
      <c r="H585" s="31">
        <f>WEEKDAY(Order[[#This Row],[OrderDate]])</f>
        <v>7</v>
      </c>
      <c r="I585" s="31" t="str">
        <f>TEXT(Order[[#This Row],[WeekNumber]],"dddd")</f>
        <v>Saturday</v>
      </c>
      <c r="J585" s="14">
        <v>20210311</v>
      </c>
      <c r="K585" t="s">
        <v>486</v>
      </c>
      <c r="L585" s="4">
        <v>60</v>
      </c>
      <c r="M585" s="4">
        <v>12</v>
      </c>
      <c r="N585" s="4">
        <v>12</v>
      </c>
      <c r="O585">
        <v>5</v>
      </c>
      <c r="P585" s="8">
        <v>0</v>
      </c>
      <c r="Q585" t="s">
        <v>400</v>
      </c>
      <c r="R585">
        <v>21</v>
      </c>
      <c r="S585" s="4">
        <v>5.504627786254181</v>
      </c>
      <c r="T585" t="s">
        <v>103</v>
      </c>
      <c r="U585" t="s">
        <v>192</v>
      </c>
      <c r="V585" t="s">
        <v>281</v>
      </c>
      <c r="W585" t="s">
        <v>510</v>
      </c>
      <c r="X585" t="s">
        <v>521</v>
      </c>
      <c r="Y585" t="s">
        <v>514</v>
      </c>
    </row>
    <row r="586" spans="1:25" ht="15" customHeight="1" x14ac:dyDescent="0.3">
      <c r="A586">
        <v>10467</v>
      </c>
      <c r="B586" t="s">
        <v>47</v>
      </c>
      <c r="C586">
        <v>24</v>
      </c>
      <c r="D586">
        <v>8</v>
      </c>
      <c r="E586" s="3">
        <v>44261</v>
      </c>
      <c r="F586" s="31">
        <f>YEAR(Order[[#This Row],[OrderDate]])</f>
        <v>2021</v>
      </c>
      <c r="G586" s="31">
        <f>MONTH(Order[[#This Row],[OrderDate]])</f>
        <v>3</v>
      </c>
      <c r="H586" s="31">
        <f>WEEKDAY(Order[[#This Row],[OrderDate]])</f>
        <v>7</v>
      </c>
      <c r="I586" s="31" t="str">
        <f>TEXT(Order[[#This Row],[WeekNumber]],"dddd")</f>
        <v>Saturday</v>
      </c>
      <c r="J586" s="14">
        <v>20210311</v>
      </c>
      <c r="K586" t="s">
        <v>484</v>
      </c>
      <c r="L586" s="4">
        <v>126</v>
      </c>
      <c r="M586" s="4">
        <v>4.5</v>
      </c>
      <c r="N586" s="4">
        <v>4.5</v>
      </c>
      <c r="O586">
        <v>28</v>
      </c>
      <c r="P586" s="8">
        <v>0</v>
      </c>
      <c r="Q586" t="s">
        <v>378</v>
      </c>
      <c r="R586">
        <v>10</v>
      </c>
      <c r="S586" s="4">
        <v>2.1230577042655105</v>
      </c>
      <c r="T586" t="s">
        <v>136</v>
      </c>
      <c r="U586" t="s">
        <v>225</v>
      </c>
      <c r="V586" t="s">
        <v>312</v>
      </c>
      <c r="W586" t="s">
        <v>509</v>
      </c>
      <c r="X586" t="s">
        <v>528</v>
      </c>
      <c r="Y586" t="s">
        <v>517</v>
      </c>
    </row>
    <row r="587" spans="1:25" ht="15" customHeight="1" x14ac:dyDescent="0.3">
      <c r="A587">
        <v>10467</v>
      </c>
      <c r="B587" t="s">
        <v>47</v>
      </c>
      <c r="C587">
        <v>25</v>
      </c>
      <c r="D587">
        <v>8</v>
      </c>
      <c r="E587" s="3">
        <v>44261</v>
      </c>
      <c r="F587" s="31">
        <f>YEAR(Order[[#This Row],[OrderDate]])</f>
        <v>2021</v>
      </c>
      <c r="G587" s="31">
        <f>MONTH(Order[[#This Row],[OrderDate]])</f>
        <v>3</v>
      </c>
      <c r="H587" s="31">
        <f>WEEKDAY(Order[[#This Row],[OrderDate]])</f>
        <v>7</v>
      </c>
      <c r="I587" s="31" t="str">
        <f>TEXT(Order[[#This Row],[WeekNumber]],"dddd")</f>
        <v>Saturday</v>
      </c>
      <c r="J587" s="14">
        <v>20210312</v>
      </c>
      <c r="K587" t="s">
        <v>484</v>
      </c>
      <c r="L587" s="4">
        <v>168</v>
      </c>
      <c r="M587" s="4">
        <v>14</v>
      </c>
      <c r="N587" s="4">
        <v>14</v>
      </c>
      <c r="O587">
        <v>12</v>
      </c>
      <c r="P587" s="8">
        <v>0</v>
      </c>
      <c r="Q587" t="s">
        <v>379</v>
      </c>
      <c r="R587">
        <v>11</v>
      </c>
      <c r="S587" s="4">
        <v>5.7552439408246228</v>
      </c>
      <c r="T587" t="s">
        <v>136</v>
      </c>
      <c r="U587" t="s">
        <v>225</v>
      </c>
      <c r="V587" t="s">
        <v>312</v>
      </c>
      <c r="W587" t="s">
        <v>509</v>
      </c>
      <c r="X587" t="s">
        <v>528</v>
      </c>
      <c r="Y587" t="s">
        <v>516</v>
      </c>
    </row>
    <row r="588" spans="1:25" ht="15" customHeight="1" x14ac:dyDescent="0.3">
      <c r="A588">
        <v>10468</v>
      </c>
      <c r="B588" t="s">
        <v>37</v>
      </c>
      <c r="C588">
        <v>30</v>
      </c>
      <c r="D588">
        <v>3</v>
      </c>
      <c r="E588" s="3">
        <v>44262</v>
      </c>
      <c r="F588" s="31">
        <f>YEAR(Order[[#This Row],[OrderDate]])</f>
        <v>2021</v>
      </c>
      <c r="G588" s="31">
        <f>MONTH(Order[[#This Row],[OrderDate]])</f>
        <v>3</v>
      </c>
      <c r="H588" s="31">
        <f>WEEKDAY(Order[[#This Row],[OrderDate]])</f>
        <v>1</v>
      </c>
      <c r="I588" s="31" t="str">
        <f>TEXT(Order[[#This Row],[WeekNumber]],"dddd")</f>
        <v>Sunday</v>
      </c>
      <c r="J588" s="14">
        <v>20210312</v>
      </c>
      <c r="K588" t="s">
        <v>485</v>
      </c>
      <c r="L588" s="4">
        <v>207.12</v>
      </c>
      <c r="M588" s="4">
        <v>25.89</v>
      </c>
      <c r="N588" s="4">
        <v>25.89</v>
      </c>
      <c r="O588">
        <v>8</v>
      </c>
      <c r="P588" s="8">
        <v>0</v>
      </c>
      <c r="Q588" t="s">
        <v>384</v>
      </c>
      <c r="R588">
        <v>13</v>
      </c>
      <c r="S588" s="4">
        <v>15.141134761320492</v>
      </c>
      <c r="T588" t="s">
        <v>126</v>
      </c>
      <c r="U588" t="s">
        <v>215</v>
      </c>
      <c r="V588" t="s">
        <v>302</v>
      </c>
      <c r="W588" t="s">
        <v>509</v>
      </c>
      <c r="X588" t="s">
        <v>520</v>
      </c>
      <c r="Y588" t="s">
        <v>514</v>
      </c>
    </row>
    <row r="589" spans="1:25" ht="15" customHeight="1" x14ac:dyDescent="0.3">
      <c r="A589">
        <v>10468</v>
      </c>
      <c r="B589" t="s">
        <v>37</v>
      </c>
      <c r="C589">
        <v>43</v>
      </c>
      <c r="D589">
        <v>3</v>
      </c>
      <c r="E589" s="3">
        <v>44262</v>
      </c>
      <c r="F589" s="31">
        <f>YEAR(Order[[#This Row],[OrderDate]])</f>
        <v>2021</v>
      </c>
      <c r="G589" s="31">
        <f>MONTH(Order[[#This Row],[OrderDate]])</f>
        <v>3</v>
      </c>
      <c r="H589" s="31">
        <f>WEEKDAY(Order[[#This Row],[OrderDate]])</f>
        <v>1</v>
      </c>
      <c r="I589" s="31" t="str">
        <f>TEXT(Order[[#This Row],[WeekNumber]],"dddd")</f>
        <v>Sunday</v>
      </c>
      <c r="J589" s="14">
        <v>20210314</v>
      </c>
      <c r="K589" t="s">
        <v>485</v>
      </c>
      <c r="L589" s="4">
        <v>690</v>
      </c>
      <c r="M589" s="4">
        <v>46</v>
      </c>
      <c r="N589" s="4">
        <v>46</v>
      </c>
      <c r="O589">
        <v>15</v>
      </c>
      <c r="P589" s="8">
        <v>0</v>
      </c>
      <c r="Q589" t="s">
        <v>397</v>
      </c>
      <c r="R589">
        <v>20</v>
      </c>
      <c r="S589" s="4">
        <v>33.719701744549674</v>
      </c>
      <c r="T589" t="s">
        <v>126</v>
      </c>
      <c r="U589" t="s">
        <v>215</v>
      </c>
      <c r="V589" t="s">
        <v>302</v>
      </c>
      <c r="W589" t="s">
        <v>509</v>
      </c>
      <c r="X589" t="s">
        <v>520</v>
      </c>
      <c r="Y589" t="s">
        <v>517</v>
      </c>
    </row>
    <row r="590" spans="1:25" ht="15" customHeight="1" x14ac:dyDescent="0.3">
      <c r="A590">
        <v>10469</v>
      </c>
      <c r="B590" t="s">
        <v>86</v>
      </c>
      <c r="C590">
        <v>2</v>
      </c>
      <c r="D590">
        <v>1</v>
      </c>
      <c r="E590" s="3">
        <v>44265</v>
      </c>
      <c r="F590" s="31">
        <f>YEAR(Order[[#This Row],[OrderDate]])</f>
        <v>2021</v>
      </c>
      <c r="G590" s="31">
        <f>MONTH(Order[[#This Row],[OrderDate]])</f>
        <v>3</v>
      </c>
      <c r="H590" s="31">
        <f>WEEKDAY(Order[[#This Row],[OrderDate]])</f>
        <v>4</v>
      </c>
      <c r="I590" s="31" t="str">
        <f>TEXT(Order[[#This Row],[WeekNumber]],"dddd")</f>
        <v>Wednesday</v>
      </c>
      <c r="J590" s="14">
        <v>20210314</v>
      </c>
      <c r="K590" t="s">
        <v>486</v>
      </c>
      <c r="L590" s="4">
        <v>645.999995470047</v>
      </c>
      <c r="M590" s="4">
        <v>19</v>
      </c>
      <c r="N590" s="4">
        <v>16.149999886751175</v>
      </c>
      <c r="O590">
        <v>40</v>
      </c>
      <c r="P590" s="8">
        <v>0.15000000596046451</v>
      </c>
      <c r="Q590" t="s">
        <v>356</v>
      </c>
      <c r="R590">
        <v>1</v>
      </c>
      <c r="S590" s="4">
        <v>9.9064127385757743</v>
      </c>
      <c r="T590" t="s">
        <v>175</v>
      </c>
      <c r="U590" t="s">
        <v>264</v>
      </c>
      <c r="V590" t="s">
        <v>348</v>
      </c>
      <c r="W590" t="s">
        <v>510</v>
      </c>
      <c r="X590" t="s">
        <v>353</v>
      </c>
      <c r="Y590" t="s">
        <v>517</v>
      </c>
    </row>
    <row r="591" spans="1:25" ht="15" customHeight="1" x14ac:dyDescent="0.3">
      <c r="A591">
        <v>10469</v>
      </c>
      <c r="B591" t="s">
        <v>86</v>
      </c>
      <c r="C591">
        <v>16</v>
      </c>
      <c r="D591">
        <v>1</v>
      </c>
      <c r="E591" s="3">
        <v>44265</v>
      </c>
      <c r="F591" s="31">
        <f>YEAR(Order[[#This Row],[OrderDate]])</f>
        <v>2021</v>
      </c>
      <c r="G591" s="31">
        <f>MONTH(Order[[#This Row],[OrderDate]])</f>
        <v>3</v>
      </c>
      <c r="H591" s="31">
        <f>WEEKDAY(Order[[#This Row],[OrderDate]])</f>
        <v>4</v>
      </c>
      <c r="I591" s="31" t="str">
        <f>TEXT(Order[[#This Row],[WeekNumber]],"dddd")</f>
        <v>Wednesday</v>
      </c>
      <c r="J591" s="14">
        <v>20210314</v>
      </c>
      <c r="K591" t="s">
        <v>486</v>
      </c>
      <c r="L591" s="4">
        <v>519.13749635964632</v>
      </c>
      <c r="M591" s="4">
        <v>17.45</v>
      </c>
      <c r="N591" s="4">
        <v>14.832499895989894</v>
      </c>
      <c r="O591">
        <v>35</v>
      </c>
      <c r="P591" s="8">
        <v>0.15000000596046451</v>
      </c>
      <c r="Q591" t="s">
        <v>370</v>
      </c>
      <c r="R591">
        <v>7</v>
      </c>
      <c r="S591" s="4">
        <v>12.75283918323947</v>
      </c>
      <c r="T591" t="s">
        <v>175</v>
      </c>
      <c r="U591" t="s">
        <v>264</v>
      </c>
      <c r="V591" t="s">
        <v>348</v>
      </c>
      <c r="W591" t="s">
        <v>510</v>
      </c>
      <c r="X591" t="s">
        <v>353</v>
      </c>
      <c r="Y591" t="s">
        <v>516</v>
      </c>
    </row>
    <row r="592" spans="1:25" ht="15" customHeight="1" x14ac:dyDescent="0.3">
      <c r="A592">
        <v>10469</v>
      </c>
      <c r="B592" t="s">
        <v>86</v>
      </c>
      <c r="C592">
        <v>44</v>
      </c>
      <c r="D592">
        <v>1</v>
      </c>
      <c r="E592" s="3">
        <v>44265</v>
      </c>
      <c r="F592" s="31">
        <f>YEAR(Order[[#This Row],[OrderDate]])</f>
        <v>2021</v>
      </c>
      <c r="G592" s="31">
        <f>MONTH(Order[[#This Row],[OrderDate]])</f>
        <v>3</v>
      </c>
      <c r="H592" s="31">
        <f>WEEKDAY(Order[[#This Row],[OrderDate]])</f>
        <v>4</v>
      </c>
      <c r="I592" s="31" t="str">
        <f>TEXT(Order[[#This Row],[WeekNumber]],"dddd")</f>
        <v>Wednesday</v>
      </c>
      <c r="J592" s="14">
        <v>20210314</v>
      </c>
      <c r="K592" t="s">
        <v>486</v>
      </c>
      <c r="L592" s="4">
        <v>33.06499976813793</v>
      </c>
      <c r="M592" s="4">
        <v>19.45</v>
      </c>
      <c r="N592" s="4">
        <v>16.532499884068965</v>
      </c>
      <c r="O592">
        <v>2</v>
      </c>
      <c r="P592" s="8">
        <v>0.15000000596046451</v>
      </c>
      <c r="Q592" t="s">
        <v>398</v>
      </c>
      <c r="R592">
        <v>20</v>
      </c>
      <c r="S592" s="4">
        <v>10.842050263532254</v>
      </c>
      <c r="T592" t="s">
        <v>175</v>
      </c>
      <c r="U592" t="s">
        <v>264</v>
      </c>
      <c r="V592" t="s">
        <v>348</v>
      </c>
      <c r="W592" t="s">
        <v>510</v>
      </c>
      <c r="X592" t="s">
        <v>353</v>
      </c>
      <c r="Y592" t="s">
        <v>515</v>
      </c>
    </row>
    <row r="593" spans="1:25" ht="15" customHeight="1" x14ac:dyDescent="0.3">
      <c r="A593">
        <v>10470</v>
      </c>
      <c r="B593" t="s">
        <v>8</v>
      </c>
      <c r="C593">
        <v>18</v>
      </c>
      <c r="D593">
        <v>4</v>
      </c>
      <c r="E593" s="3">
        <v>44266</v>
      </c>
      <c r="F593" s="31">
        <f>YEAR(Order[[#This Row],[OrderDate]])</f>
        <v>2021</v>
      </c>
      <c r="G593" s="31">
        <f>MONTH(Order[[#This Row],[OrderDate]])</f>
        <v>3</v>
      </c>
      <c r="H593" s="31">
        <f>WEEKDAY(Order[[#This Row],[OrderDate]])</f>
        <v>5</v>
      </c>
      <c r="I593" s="31" t="str">
        <f>TEXT(Order[[#This Row],[WeekNumber]],"dddd")</f>
        <v>Thursday</v>
      </c>
      <c r="J593" s="14">
        <v>20210314</v>
      </c>
      <c r="K593" t="s">
        <v>484</v>
      </c>
      <c r="L593" s="4">
        <v>1875</v>
      </c>
      <c r="M593" s="4">
        <v>62.5</v>
      </c>
      <c r="N593" s="4">
        <v>62.5</v>
      </c>
      <c r="O593">
        <v>30</v>
      </c>
      <c r="P593" s="8">
        <v>0</v>
      </c>
      <c r="Q593" t="s">
        <v>372</v>
      </c>
      <c r="R593">
        <v>7</v>
      </c>
      <c r="S593" s="4">
        <v>20.144415838276313</v>
      </c>
      <c r="T593" t="s">
        <v>97</v>
      </c>
      <c r="U593" t="s">
        <v>186</v>
      </c>
      <c r="V593" t="s">
        <v>275</v>
      </c>
      <c r="W593" t="s">
        <v>509</v>
      </c>
      <c r="X593" t="s">
        <v>519</v>
      </c>
      <c r="Y593" t="s">
        <v>514</v>
      </c>
    </row>
    <row r="594" spans="1:25" ht="15" customHeight="1" x14ac:dyDescent="0.3">
      <c r="A594">
        <v>10470</v>
      </c>
      <c r="B594" t="s">
        <v>8</v>
      </c>
      <c r="C594">
        <v>23</v>
      </c>
      <c r="D594">
        <v>4</v>
      </c>
      <c r="E594" s="3">
        <v>44266</v>
      </c>
      <c r="F594" s="31">
        <f>YEAR(Order[[#This Row],[OrderDate]])</f>
        <v>2021</v>
      </c>
      <c r="G594" s="31">
        <f>MONTH(Order[[#This Row],[OrderDate]])</f>
        <v>3</v>
      </c>
      <c r="H594" s="31">
        <f>WEEKDAY(Order[[#This Row],[OrderDate]])</f>
        <v>5</v>
      </c>
      <c r="I594" s="31" t="str">
        <f>TEXT(Order[[#This Row],[WeekNumber]],"dddd")</f>
        <v>Thursday</v>
      </c>
      <c r="J594" s="14">
        <v>20210314</v>
      </c>
      <c r="K594" t="s">
        <v>484</v>
      </c>
      <c r="L594" s="4">
        <v>135</v>
      </c>
      <c r="M594" s="4">
        <v>9</v>
      </c>
      <c r="N594" s="4">
        <v>9</v>
      </c>
      <c r="O594">
        <v>15</v>
      </c>
      <c r="P594" s="8">
        <v>0</v>
      </c>
      <c r="Q594" t="s">
        <v>377</v>
      </c>
      <c r="R594">
        <v>9</v>
      </c>
      <c r="S594" s="4">
        <v>5.2140991742329925</v>
      </c>
      <c r="T594" t="s">
        <v>97</v>
      </c>
      <c r="U594" t="s">
        <v>186</v>
      </c>
      <c r="V594" t="s">
        <v>275</v>
      </c>
      <c r="W594" t="s">
        <v>509</v>
      </c>
      <c r="X594" t="s">
        <v>519</v>
      </c>
      <c r="Y594" t="s">
        <v>512</v>
      </c>
    </row>
    <row r="595" spans="1:25" ht="15" customHeight="1" x14ac:dyDescent="0.3">
      <c r="A595">
        <v>10470</v>
      </c>
      <c r="B595" t="s">
        <v>8</v>
      </c>
      <c r="C595">
        <v>64</v>
      </c>
      <c r="D595">
        <v>4</v>
      </c>
      <c r="E595" s="3">
        <v>44266</v>
      </c>
      <c r="F595" s="31">
        <f>YEAR(Order[[#This Row],[OrderDate]])</f>
        <v>2021</v>
      </c>
      <c r="G595" s="31">
        <f>MONTH(Order[[#This Row],[OrderDate]])</f>
        <v>3</v>
      </c>
      <c r="H595" s="31">
        <f>WEEKDAY(Order[[#This Row],[OrderDate]])</f>
        <v>5</v>
      </c>
      <c r="I595" s="31" t="str">
        <f>TEXT(Order[[#This Row],[WeekNumber]],"dddd")</f>
        <v>Thursday</v>
      </c>
      <c r="J595" s="14">
        <v>20210318</v>
      </c>
      <c r="K595" t="s">
        <v>484</v>
      </c>
      <c r="L595" s="4">
        <v>266</v>
      </c>
      <c r="M595" s="4">
        <v>33.25</v>
      </c>
      <c r="N595" s="4">
        <v>33.25</v>
      </c>
      <c r="O595">
        <v>8</v>
      </c>
      <c r="P595" s="8">
        <v>0</v>
      </c>
      <c r="Q595" t="s">
        <v>418</v>
      </c>
      <c r="R595">
        <v>12</v>
      </c>
      <c r="S595" s="4">
        <v>21.348702933885775</v>
      </c>
      <c r="T595" t="s">
        <v>97</v>
      </c>
      <c r="U595" t="s">
        <v>186</v>
      </c>
      <c r="V595" t="s">
        <v>275</v>
      </c>
      <c r="W595" t="s">
        <v>509</v>
      </c>
      <c r="X595" t="s">
        <v>519</v>
      </c>
      <c r="Y595" t="s">
        <v>512</v>
      </c>
    </row>
    <row r="596" spans="1:25" ht="15" customHeight="1" x14ac:dyDescent="0.3">
      <c r="A596">
        <v>10471</v>
      </c>
      <c r="B596" t="s">
        <v>10</v>
      </c>
      <c r="C596">
        <v>7</v>
      </c>
      <c r="D596">
        <v>2</v>
      </c>
      <c r="E596" s="3">
        <v>44266</v>
      </c>
      <c r="F596" s="31">
        <f>YEAR(Order[[#This Row],[OrderDate]])</f>
        <v>2021</v>
      </c>
      <c r="G596" s="31">
        <f>MONTH(Order[[#This Row],[OrderDate]])</f>
        <v>3</v>
      </c>
      <c r="H596" s="31">
        <f>WEEKDAY(Order[[#This Row],[OrderDate]])</f>
        <v>5</v>
      </c>
      <c r="I596" s="31" t="str">
        <f>TEXT(Order[[#This Row],[WeekNumber]],"dddd")</f>
        <v>Thursday</v>
      </c>
      <c r="J596" s="14">
        <v>20210318</v>
      </c>
      <c r="K596" t="s">
        <v>485</v>
      </c>
      <c r="L596" s="4">
        <v>900</v>
      </c>
      <c r="M596" s="4">
        <v>30</v>
      </c>
      <c r="N596" s="4">
        <v>30</v>
      </c>
      <c r="O596">
        <v>30</v>
      </c>
      <c r="P596" s="8">
        <v>0</v>
      </c>
      <c r="Q596" t="s">
        <v>361</v>
      </c>
      <c r="R596">
        <v>3</v>
      </c>
      <c r="S596" s="4">
        <v>16.995648153812226</v>
      </c>
      <c r="T596" t="s">
        <v>99</v>
      </c>
      <c r="U596" t="s">
        <v>188</v>
      </c>
      <c r="V596" t="s">
        <v>277</v>
      </c>
      <c r="W596" t="s">
        <v>509</v>
      </c>
      <c r="X596" t="s">
        <v>351</v>
      </c>
      <c r="Y596" t="s">
        <v>513</v>
      </c>
    </row>
    <row r="597" spans="1:25" ht="15" customHeight="1" x14ac:dyDescent="0.3">
      <c r="A597">
        <v>10471</v>
      </c>
      <c r="B597" t="s">
        <v>10</v>
      </c>
      <c r="C597">
        <v>56</v>
      </c>
      <c r="D597">
        <v>2</v>
      </c>
      <c r="E597" s="3">
        <v>44266</v>
      </c>
      <c r="F597" s="31">
        <f>YEAR(Order[[#This Row],[OrderDate]])</f>
        <v>2021</v>
      </c>
      <c r="G597" s="31">
        <f>MONTH(Order[[#This Row],[OrderDate]])</f>
        <v>3</v>
      </c>
      <c r="H597" s="31">
        <f>WEEKDAY(Order[[#This Row],[OrderDate]])</f>
        <v>5</v>
      </c>
      <c r="I597" s="31" t="str">
        <f>TEXT(Order[[#This Row],[WeekNumber]],"dddd")</f>
        <v>Thursday</v>
      </c>
      <c r="J597" s="14">
        <v>20210319</v>
      </c>
      <c r="K597" t="s">
        <v>485</v>
      </c>
      <c r="L597" s="4">
        <v>760</v>
      </c>
      <c r="M597" s="4">
        <v>38</v>
      </c>
      <c r="N597" s="4">
        <v>38</v>
      </c>
      <c r="O597">
        <v>20</v>
      </c>
      <c r="P597" s="8">
        <v>0</v>
      </c>
      <c r="Q597" t="s">
        <v>410</v>
      </c>
      <c r="R597">
        <v>26</v>
      </c>
      <c r="S597" s="4">
        <v>12.985049050340091</v>
      </c>
      <c r="T597" t="s">
        <v>99</v>
      </c>
      <c r="U597" t="s">
        <v>188</v>
      </c>
      <c r="V597" t="s">
        <v>277</v>
      </c>
      <c r="W597" t="s">
        <v>509</v>
      </c>
      <c r="X597" t="s">
        <v>351</v>
      </c>
      <c r="Y597" t="s">
        <v>512</v>
      </c>
    </row>
    <row r="598" spans="1:25" ht="15" customHeight="1" x14ac:dyDescent="0.3">
      <c r="A598">
        <v>10472</v>
      </c>
      <c r="B598" t="s">
        <v>69</v>
      </c>
      <c r="C598">
        <v>24</v>
      </c>
      <c r="D598">
        <v>8</v>
      </c>
      <c r="E598" s="3">
        <v>44267</v>
      </c>
      <c r="F598" s="31">
        <f>YEAR(Order[[#This Row],[OrderDate]])</f>
        <v>2021</v>
      </c>
      <c r="G598" s="31">
        <f>MONTH(Order[[#This Row],[OrderDate]])</f>
        <v>3</v>
      </c>
      <c r="H598" s="31">
        <f>WEEKDAY(Order[[#This Row],[OrderDate]])</f>
        <v>6</v>
      </c>
      <c r="I598" s="31" t="str">
        <f>TEXT(Order[[#This Row],[WeekNumber]],"dddd")</f>
        <v>Friday</v>
      </c>
      <c r="J598" s="14">
        <v>20210319</v>
      </c>
      <c r="K598" t="s">
        <v>486</v>
      </c>
      <c r="L598" s="4">
        <v>341.9999997317791</v>
      </c>
      <c r="M598" s="4">
        <v>4.5</v>
      </c>
      <c r="N598" s="4">
        <v>4.2749999966472387</v>
      </c>
      <c r="O598">
        <v>80</v>
      </c>
      <c r="P598" s="8">
        <v>5.000000074505806E-2</v>
      </c>
      <c r="Q598" t="s">
        <v>378</v>
      </c>
      <c r="R598">
        <v>10</v>
      </c>
      <c r="S598" s="4">
        <v>2.1230577042655105</v>
      </c>
      <c r="T598" t="s">
        <v>158</v>
      </c>
      <c r="U598" t="s">
        <v>247</v>
      </c>
      <c r="V598" t="s">
        <v>332</v>
      </c>
      <c r="W598" t="s">
        <v>509</v>
      </c>
      <c r="X598" t="s">
        <v>351</v>
      </c>
      <c r="Y598" t="s">
        <v>517</v>
      </c>
    </row>
    <row r="599" spans="1:25" ht="15" customHeight="1" x14ac:dyDescent="0.3">
      <c r="A599">
        <v>10472</v>
      </c>
      <c r="B599" t="s">
        <v>69</v>
      </c>
      <c r="C599">
        <v>51</v>
      </c>
      <c r="D599">
        <v>8</v>
      </c>
      <c r="E599" s="3">
        <v>44267</v>
      </c>
      <c r="F599" s="31">
        <f>YEAR(Order[[#This Row],[OrderDate]])</f>
        <v>2021</v>
      </c>
      <c r="G599" s="31">
        <f>MONTH(Order[[#This Row],[OrderDate]])</f>
        <v>3</v>
      </c>
      <c r="H599" s="31">
        <f>WEEKDAY(Order[[#This Row],[OrderDate]])</f>
        <v>6</v>
      </c>
      <c r="I599" s="31" t="str">
        <f>TEXT(Order[[#This Row],[WeekNumber]],"dddd")</f>
        <v>Friday</v>
      </c>
      <c r="J599" s="14">
        <v>20210321</v>
      </c>
      <c r="K599" t="s">
        <v>486</v>
      </c>
      <c r="L599" s="4">
        <v>954</v>
      </c>
      <c r="M599" s="4">
        <v>53</v>
      </c>
      <c r="N599" s="4">
        <v>53</v>
      </c>
      <c r="O599">
        <v>18</v>
      </c>
      <c r="P599" s="8">
        <v>0</v>
      </c>
      <c r="Q599" t="s">
        <v>405</v>
      </c>
      <c r="R599">
        <v>24</v>
      </c>
      <c r="S599" s="4">
        <v>18.835525116961144</v>
      </c>
      <c r="T599" t="s">
        <v>158</v>
      </c>
      <c r="U599" t="s">
        <v>247</v>
      </c>
      <c r="V599" t="s">
        <v>332</v>
      </c>
      <c r="W599" t="s">
        <v>509</v>
      </c>
      <c r="X599" t="s">
        <v>351</v>
      </c>
      <c r="Y599" t="s">
        <v>513</v>
      </c>
    </row>
    <row r="600" spans="1:25" ht="15" customHeight="1" x14ac:dyDescent="0.3">
      <c r="A600">
        <v>10473</v>
      </c>
      <c r="B600" t="s">
        <v>36</v>
      </c>
      <c r="C600">
        <v>33</v>
      </c>
      <c r="D600">
        <v>1</v>
      </c>
      <c r="E600" s="3">
        <v>44268</v>
      </c>
      <c r="F600" s="31">
        <f>YEAR(Order[[#This Row],[OrderDate]])</f>
        <v>2021</v>
      </c>
      <c r="G600" s="31">
        <f>MONTH(Order[[#This Row],[OrderDate]])</f>
        <v>3</v>
      </c>
      <c r="H600" s="31">
        <f>WEEKDAY(Order[[#This Row],[OrderDate]])</f>
        <v>7</v>
      </c>
      <c r="I600" s="31" t="str">
        <f>TEXT(Order[[#This Row],[WeekNumber]],"dddd")</f>
        <v>Saturday</v>
      </c>
      <c r="J600" s="14">
        <v>20210321</v>
      </c>
      <c r="K600" t="s">
        <v>485</v>
      </c>
      <c r="L600" s="4">
        <v>30</v>
      </c>
      <c r="M600" s="4">
        <v>2.5</v>
      </c>
      <c r="N600" s="4">
        <v>2.5</v>
      </c>
      <c r="O600">
        <v>12</v>
      </c>
      <c r="P600" s="8">
        <v>0</v>
      </c>
      <c r="Q600" t="s">
        <v>387</v>
      </c>
      <c r="R600">
        <v>15</v>
      </c>
      <c r="S600" s="4">
        <v>1.3985746153494198</v>
      </c>
      <c r="T600" t="s">
        <v>125</v>
      </c>
      <c r="U600" t="s">
        <v>214</v>
      </c>
      <c r="V600" t="s">
        <v>301</v>
      </c>
      <c r="W600" t="s">
        <v>509</v>
      </c>
      <c r="X600" t="s">
        <v>351</v>
      </c>
      <c r="Y600" t="s">
        <v>511</v>
      </c>
    </row>
    <row r="601" spans="1:25" ht="15" customHeight="1" x14ac:dyDescent="0.3">
      <c r="A601">
        <v>10473</v>
      </c>
      <c r="B601" t="s">
        <v>36</v>
      </c>
      <c r="C601">
        <v>71</v>
      </c>
      <c r="D601">
        <v>1</v>
      </c>
      <c r="E601" s="3">
        <v>44268</v>
      </c>
      <c r="F601" s="31">
        <f>YEAR(Order[[#This Row],[OrderDate]])</f>
        <v>2021</v>
      </c>
      <c r="G601" s="31">
        <f>MONTH(Order[[#This Row],[OrderDate]])</f>
        <v>3</v>
      </c>
      <c r="H601" s="31">
        <f>WEEKDAY(Order[[#This Row],[OrderDate]])</f>
        <v>7</v>
      </c>
      <c r="I601" s="31" t="str">
        <f>TEXT(Order[[#This Row],[WeekNumber]],"dddd")</f>
        <v>Saturday</v>
      </c>
      <c r="J601" s="14">
        <v>20210321</v>
      </c>
      <c r="K601" t="s">
        <v>485</v>
      </c>
      <c r="L601" s="4">
        <v>258</v>
      </c>
      <c r="M601" s="4">
        <v>21.5</v>
      </c>
      <c r="N601" s="4">
        <v>21.5</v>
      </c>
      <c r="O601">
        <v>12</v>
      </c>
      <c r="P601" s="8">
        <v>0</v>
      </c>
      <c r="Q601" t="s">
        <v>425</v>
      </c>
      <c r="R601">
        <v>15</v>
      </c>
      <c r="S601" s="4">
        <v>15.813450604529082</v>
      </c>
      <c r="T601" t="s">
        <v>125</v>
      </c>
      <c r="U601" t="s">
        <v>214</v>
      </c>
      <c r="V601" t="s">
        <v>301</v>
      </c>
      <c r="W601" t="s">
        <v>509</v>
      </c>
      <c r="X601" t="s">
        <v>351</v>
      </c>
      <c r="Y601" t="s">
        <v>511</v>
      </c>
    </row>
    <row r="602" spans="1:25" ht="15" customHeight="1" x14ac:dyDescent="0.3">
      <c r="A602">
        <v>10474</v>
      </c>
      <c r="B602" t="s">
        <v>55</v>
      </c>
      <c r="C602">
        <v>14</v>
      </c>
      <c r="D602">
        <v>5</v>
      </c>
      <c r="E602" s="3">
        <v>44268</v>
      </c>
      <c r="F602" s="31">
        <f>YEAR(Order[[#This Row],[OrderDate]])</f>
        <v>2021</v>
      </c>
      <c r="G602" s="31">
        <f>MONTH(Order[[#This Row],[OrderDate]])</f>
        <v>3</v>
      </c>
      <c r="H602" s="31">
        <f>WEEKDAY(Order[[#This Row],[OrderDate]])</f>
        <v>7</v>
      </c>
      <c r="I602" s="31" t="str">
        <f>TEXT(Order[[#This Row],[WeekNumber]],"dddd")</f>
        <v>Saturday</v>
      </c>
      <c r="J602" s="14">
        <v>20210321</v>
      </c>
      <c r="K602" t="s">
        <v>484</v>
      </c>
      <c r="L602" s="4">
        <v>279</v>
      </c>
      <c r="M602" s="4">
        <v>23.25</v>
      </c>
      <c r="N602" s="4">
        <v>23.25</v>
      </c>
      <c r="O602">
        <v>12</v>
      </c>
      <c r="P602" s="8">
        <v>0</v>
      </c>
      <c r="Q602" t="s">
        <v>368</v>
      </c>
      <c r="R602">
        <v>6</v>
      </c>
      <c r="S602" s="4">
        <v>19.281771520737859</v>
      </c>
      <c r="T602" t="s">
        <v>144</v>
      </c>
      <c r="U602" t="s">
        <v>233</v>
      </c>
      <c r="V602" t="s">
        <v>319</v>
      </c>
      <c r="W602" t="s">
        <v>510</v>
      </c>
      <c r="X602" t="s">
        <v>525</v>
      </c>
      <c r="Y602" t="s">
        <v>513</v>
      </c>
    </row>
    <row r="603" spans="1:25" ht="15" customHeight="1" x14ac:dyDescent="0.3">
      <c r="A603">
        <v>10474</v>
      </c>
      <c r="B603" t="s">
        <v>55</v>
      </c>
      <c r="C603">
        <v>28</v>
      </c>
      <c r="D603">
        <v>5</v>
      </c>
      <c r="E603" s="3">
        <v>44268</v>
      </c>
      <c r="F603" s="31">
        <f>YEAR(Order[[#This Row],[OrderDate]])</f>
        <v>2021</v>
      </c>
      <c r="G603" s="31">
        <f>MONTH(Order[[#This Row],[OrderDate]])</f>
        <v>3</v>
      </c>
      <c r="H603" s="31">
        <f>WEEKDAY(Order[[#This Row],[OrderDate]])</f>
        <v>7</v>
      </c>
      <c r="I603" s="31" t="str">
        <f>TEXT(Order[[#This Row],[WeekNumber]],"dddd")</f>
        <v>Saturday</v>
      </c>
      <c r="J603" s="14">
        <v>20210321</v>
      </c>
      <c r="K603" t="s">
        <v>484</v>
      </c>
      <c r="L603" s="4">
        <v>820.80000000000007</v>
      </c>
      <c r="M603" s="4">
        <v>45.6</v>
      </c>
      <c r="N603" s="4">
        <v>45.6</v>
      </c>
      <c r="O603">
        <v>18</v>
      </c>
      <c r="P603" s="8">
        <v>0</v>
      </c>
      <c r="Q603" t="s">
        <v>382</v>
      </c>
      <c r="R603">
        <v>12</v>
      </c>
      <c r="S603" s="4">
        <v>23.763027335506571</v>
      </c>
      <c r="T603" t="s">
        <v>144</v>
      </c>
      <c r="U603" t="s">
        <v>233</v>
      </c>
      <c r="V603" t="s">
        <v>319</v>
      </c>
      <c r="W603" t="s">
        <v>510</v>
      </c>
      <c r="X603" t="s">
        <v>525</v>
      </c>
      <c r="Y603" t="s">
        <v>513</v>
      </c>
    </row>
    <row r="604" spans="1:25" ht="15" customHeight="1" x14ac:dyDescent="0.3">
      <c r="A604">
        <v>10474</v>
      </c>
      <c r="B604" t="s">
        <v>55</v>
      </c>
      <c r="C604">
        <v>40</v>
      </c>
      <c r="D604">
        <v>5</v>
      </c>
      <c r="E604" s="3">
        <v>44268</v>
      </c>
      <c r="F604" s="31">
        <f>YEAR(Order[[#This Row],[OrderDate]])</f>
        <v>2021</v>
      </c>
      <c r="G604" s="31">
        <f>MONTH(Order[[#This Row],[OrderDate]])</f>
        <v>3</v>
      </c>
      <c r="H604" s="31">
        <f>WEEKDAY(Order[[#This Row],[OrderDate]])</f>
        <v>7</v>
      </c>
      <c r="I604" s="31" t="str">
        <f>TEXT(Order[[#This Row],[WeekNumber]],"dddd")</f>
        <v>Saturday</v>
      </c>
      <c r="J604" s="14">
        <v>20210321</v>
      </c>
      <c r="K604" t="s">
        <v>484</v>
      </c>
      <c r="L604" s="4">
        <v>386.4</v>
      </c>
      <c r="M604" s="4">
        <v>18.399999999999999</v>
      </c>
      <c r="N604" s="4">
        <v>18.399999999999999</v>
      </c>
      <c r="O604">
        <v>21</v>
      </c>
      <c r="P604" s="8">
        <v>0</v>
      </c>
      <c r="Q604" t="s">
        <v>394</v>
      </c>
      <c r="R604">
        <v>19</v>
      </c>
      <c r="S604" s="4">
        <v>11.939905659925371</v>
      </c>
      <c r="T604" t="s">
        <v>144</v>
      </c>
      <c r="U604" t="s">
        <v>233</v>
      </c>
      <c r="V604" t="s">
        <v>319</v>
      </c>
      <c r="W604" t="s">
        <v>510</v>
      </c>
      <c r="X604" t="s">
        <v>525</v>
      </c>
      <c r="Y604" t="s">
        <v>514</v>
      </c>
    </row>
    <row r="605" spans="1:25" ht="15" customHeight="1" x14ac:dyDescent="0.3">
      <c r="A605">
        <v>10474</v>
      </c>
      <c r="B605" t="s">
        <v>55</v>
      </c>
      <c r="C605">
        <v>75</v>
      </c>
      <c r="D605">
        <v>5</v>
      </c>
      <c r="E605" s="3">
        <v>44268</v>
      </c>
      <c r="F605" s="31">
        <f>YEAR(Order[[#This Row],[OrderDate]])</f>
        <v>2021</v>
      </c>
      <c r="G605" s="31">
        <f>MONTH(Order[[#This Row],[OrderDate]])</f>
        <v>3</v>
      </c>
      <c r="H605" s="31">
        <f>WEEKDAY(Order[[#This Row],[OrderDate]])</f>
        <v>7</v>
      </c>
      <c r="I605" s="31" t="str">
        <f>TEXT(Order[[#This Row],[WeekNumber]],"dddd")</f>
        <v>Saturday</v>
      </c>
      <c r="J605" s="14">
        <v>20210404</v>
      </c>
      <c r="K605" t="s">
        <v>484</v>
      </c>
      <c r="L605" s="4">
        <v>77.5</v>
      </c>
      <c r="M605" s="4">
        <v>7.75</v>
      </c>
      <c r="N605" s="4">
        <v>7.75</v>
      </c>
      <c r="O605">
        <v>10</v>
      </c>
      <c r="P605" s="8">
        <v>0</v>
      </c>
      <c r="Q605" t="s">
        <v>429</v>
      </c>
      <c r="R605">
        <v>12</v>
      </c>
      <c r="S605" s="4">
        <v>3.8495729671919596</v>
      </c>
      <c r="T605" t="s">
        <v>144</v>
      </c>
      <c r="U605" t="s">
        <v>233</v>
      </c>
      <c r="V605" t="s">
        <v>319</v>
      </c>
      <c r="W605" t="s">
        <v>510</v>
      </c>
      <c r="X605" t="s">
        <v>525</v>
      </c>
      <c r="Y605" t="s">
        <v>517</v>
      </c>
    </row>
    <row r="606" spans="1:25" ht="15" customHeight="1" x14ac:dyDescent="0.3">
      <c r="A606">
        <v>10475</v>
      </c>
      <c r="B606" t="s">
        <v>73</v>
      </c>
      <c r="C606">
        <v>31</v>
      </c>
      <c r="D606">
        <v>9</v>
      </c>
      <c r="E606" s="3">
        <v>44269</v>
      </c>
      <c r="F606" s="31">
        <f>YEAR(Order[[#This Row],[OrderDate]])</f>
        <v>2021</v>
      </c>
      <c r="G606" s="31">
        <f>MONTH(Order[[#This Row],[OrderDate]])</f>
        <v>3</v>
      </c>
      <c r="H606" s="31">
        <f>WEEKDAY(Order[[#This Row],[OrderDate]])</f>
        <v>1</v>
      </c>
      <c r="I606" s="31" t="str">
        <f>TEXT(Order[[#This Row],[WeekNumber]],"dddd")</f>
        <v>Sunday</v>
      </c>
      <c r="J606" s="14">
        <v>20210404</v>
      </c>
      <c r="K606" t="s">
        <v>486</v>
      </c>
      <c r="L606" s="4">
        <v>371.87499739229679</v>
      </c>
      <c r="M606" s="4">
        <v>12.5</v>
      </c>
      <c r="N606" s="4">
        <v>10.624999925494194</v>
      </c>
      <c r="O606">
        <v>35</v>
      </c>
      <c r="P606" s="8">
        <v>0.15000000596046451</v>
      </c>
      <c r="Q606" t="s">
        <v>385</v>
      </c>
      <c r="R606">
        <v>14</v>
      </c>
      <c r="S606" s="4">
        <v>8.9210025428745876</v>
      </c>
      <c r="T606" t="s">
        <v>162</v>
      </c>
      <c r="U606" t="s">
        <v>251</v>
      </c>
      <c r="V606" t="s">
        <v>336</v>
      </c>
      <c r="W606" t="s">
        <v>509</v>
      </c>
      <c r="X606" t="s">
        <v>522</v>
      </c>
      <c r="Y606" t="s">
        <v>511</v>
      </c>
    </row>
    <row r="607" spans="1:25" ht="15" customHeight="1" x14ac:dyDescent="0.3">
      <c r="A607">
        <v>10475</v>
      </c>
      <c r="B607" t="s">
        <v>73</v>
      </c>
      <c r="C607">
        <v>66</v>
      </c>
      <c r="D607">
        <v>9</v>
      </c>
      <c r="E607" s="3">
        <v>44269</v>
      </c>
      <c r="F607" s="31">
        <f>YEAR(Order[[#This Row],[OrderDate]])</f>
        <v>2021</v>
      </c>
      <c r="G607" s="31">
        <f>MONTH(Order[[#This Row],[OrderDate]])</f>
        <v>3</v>
      </c>
      <c r="H607" s="31">
        <f>WEEKDAY(Order[[#This Row],[OrderDate]])</f>
        <v>1</v>
      </c>
      <c r="I607" s="31" t="str">
        <f>TEXT(Order[[#This Row],[WeekNumber]],"dddd")</f>
        <v>Sunday</v>
      </c>
      <c r="J607" s="14">
        <v>20210404</v>
      </c>
      <c r="K607" t="s">
        <v>486</v>
      </c>
      <c r="L607" s="4">
        <v>866.99999392032623</v>
      </c>
      <c r="M607" s="4">
        <v>17</v>
      </c>
      <c r="N607" s="4">
        <v>14.449999898672104</v>
      </c>
      <c r="O607">
        <v>60</v>
      </c>
      <c r="P607" s="8">
        <v>0.15000000596046451</v>
      </c>
      <c r="Q607" t="s">
        <v>420</v>
      </c>
      <c r="R607">
        <v>2</v>
      </c>
      <c r="S607" s="4">
        <v>4.7723602845439919</v>
      </c>
      <c r="T607" t="s">
        <v>162</v>
      </c>
      <c r="U607" t="s">
        <v>251</v>
      </c>
      <c r="V607" t="s">
        <v>336</v>
      </c>
      <c r="W607" t="s">
        <v>509</v>
      </c>
      <c r="X607" t="s">
        <v>522</v>
      </c>
      <c r="Y607" t="s">
        <v>515</v>
      </c>
    </row>
    <row r="608" spans="1:25" ht="15" customHeight="1" x14ac:dyDescent="0.3">
      <c r="A608">
        <v>10475</v>
      </c>
      <c r="B608" t="s">
        <v>73</v>
      </c>
      <c r="C608">
        <v>76</v>
      </c>
      <c r="D608">
        <v>9</v>
      </c>
      <c r="E608" s="3">
        <v>44269</v>
      </c>
      <c r="F608" s="31">
        <f>YEAR(Order[[#This Row],[OrderDate]])</f>
        <v>2021</v>
      </c>
      <c r="G608" s="31">
        <f>MONTH(Order[[#This Row],[OrderDate]])</f>
        <v>3</v>
      </c>
      <c r="H608" s="31">
        <f>WEEKDAY(Order[[#This Row],[OrderDate]])</f>
        <v>1</v>
      </c>
      <c r="I608" s="31" t="str">
        <f>TEXT(Order[[#This Row],[WeekNumber]],"dddd")</f>
        <v>Sunday</v>
      </c>
      <c r="J608" s="14">
        <v>20210324</v>
      </c>
      <c r="K608" t="s">
        <v>486</v>
      </c>
      <c r="L608" s="4">
        <v>642.59999549388885</v>
      </c>
      <c r="M608" s="4">
        <v>18</v>
      </c>
      <c r="N608" s="4">
        <v>15.299999892711639</v>
      </c>
      <c r="O608">
        <v>42</v>
      </c>
      <c r="P608" s="8">
        <v>0.15000000596046451</v>
      </c>
      <c r="Q608" t="s">
        <v>430</v>
      </c>
      <c r="R608">
        <v>23</v>
      </c>
      <c r="S608" s="4">
        <v>11.35067307451974</v>
      </c>
      <c r="T608" t="s">
        <v>162</v>
      </c>
      <c r="U608" t="s">
        <v>251</v>
      </c>
      <c r="V608" t="s">
        <v>336</v>
      </c>
      <c r="W608" t="s">
        <v>509</v>
      </c>
      <c r="X608" t="s">
        <v>522</v>
      </c>
      <c r="Y608" t="s">
        <v>517</v>
      </c>
    </row>
    <row r="609" spans="1:25" ht="15" customHeight="1" x14ac:dyDescent="0.3">
      <c r="A609">
        <v>10476</v>
      </c>
      <c r="B609" t="s">
        <v>33</v>
      </c>
      <c r="C609">
        <v>55</v>
      </c>
      <c r="D609">
        <v>8</v>
      </c>
      <c r="E609" s="3">
        <v>44272</v>
      </c>
      <c r="F609" s="31">
        <f>YEAR(Order[[#This Row],[OrderDate]])</f>
        <v>2021</v>
      </c>
      <c r="G609" s="31">
        <f>MONTH(Order[[#This Row],[OrderDate]])</f>
        <v>3</v>
      </c>
      <c r="H609" s="31">
        <f>WEEKDAY(Order[[#This Row],[OrderDate]])</f>
        <v>4</v>
      </c>
      <c r="I609" s="31" t="str">
        <f>TEXT(Order[[#This Row],[WeekNumber]],"dddd")</f>
        <v>Wednesday</v>
      </c>
      <c r="J609" s="14">
        <v>20210324</v>
      </c>
      <c r="K609" t="s">
        <v>485</v>
      </c>
      <c r="L609" s="4">
        <v>45.599999964237213</v>
      </c>
      <c r="M609" s="4">
        <v>24</v>
      </c>
      <c r="N609" s="4">
        <v>22.799999982118607</v>
      </c>
      <c r="O609">
        <v>2</v>
      </c>
      <c r="P609" s="8">
        <v>5.000000074505806E-2</v>
      </c>
      <c r="Q609" t="s">
        <v>409</v>
      </c>
      <c r="R609">
        <v>25</v>
      </c>
      <c r="S609" s="4">
        <v>18.144678468561601</v>
      </c>
      <c r="T609" t="s">
        <v>122</v>
      </c>
      <c r="U609" t="s">
        <v>211</v>
      </c>
      <c r="V609" t="s">
        <v>299</v>
      </c>
      <c r="W609" t="s">
        <v>510</v>
      </c>
      <c r="X609" t="s">
        <v>354</v>
      </c>
      <c r="Y609" t="s">
        <v>518</v>
      </c>
    </row>
    <row r="610" spans="1:25" ht="15" customHeight="1" x14ac:dyDescent="0.3">
      <c r="A610">
        <v>10476</v>
      </c>
      <c r="B610" t="s">
        <v>33</v>
      </c>
      <c r="C610">
        <v>70</v>
      </c>
      <c r="D610">
        <v>8</v>
      </c>
      <c r="E610" s="3">
        <v>44272</v>
      </c>
      <c r="F610" s="31">
        <f>YEAR(Order[[#This Row],[OrderDate]])</f>
        <v>2021</v>
      </c>
      <c r="G610" s="31">
        <f>MONTH(Order[[#This Row],[OrderDate]])</f>
        <v>3</v>
      </c>
      <c r="H610" s="31">
        <f>WEEKDAY(Order[[#This Row],[OrderDate]])</f>
        <v>4</v>
      </c>
      <c r="I610" s="31" t="str">
        <f>TEXT(Order[[#This Row],[WeekNumber]],"dddd")</f>
        <v>Wednesday</v>
      </c>
      <c r="J610" s="14">
        <v>20210325</v>
      </c>
      <c r="K610" t="s">
        <v>485</v>
      </c>
      <c r="L610" s="4">
        <v>180</v>
      </c>
      <c r="M610" s="4">
        <v>15</v>
      </c>
      <c r="N610" s="4">
        <v>15</v>
      </c>
      <c r="O610">
        <v>12</v>
      </c>
      <c r="P610" s="8">
        <v>0</v>
      </c>
      <c r="Q610" t="s">
        <v>424</v>
      </c>
      <c r="R610">
        <v>7</v>
      </c>
      <c r="S610" s="4">
        <v>4.3219663299234155</v>
      </c>
      <c r="T610" t="s">
        <v>122</v>
      </c>
      <c r="U610" t="s">
        <v>211</v>
      </c>
      <c r="V610" t="s">
        <v>299</v>
      </c>
      <c r="W610" t="s">
        <v>510</v>
      </c>
      <c r="X610" t="s">
        <v>354</v>
      </c>
      <c r="Y610" t="s">
        <v>517</v>
      </c>
    </row>
    <row r="611" spans="1:25" ht="15" customHeight="1" x14ac:dyDescent="0.3">
      <c r="A611">
        <v>10477</v>
      </c>
      <c r="B611" t="s">
        <v>57</v>
      </c>
      <c r="C611">
        <v>1</v>
      </c>
      <c r="D611">
        <v>5</v>
      </c>
      <c r="E611" s="3">
        <v>44272</v>
      </c>
      <c r="F611" s="31">
        <f>YEAR(Order[[#This Row],[OrderDate]])</f>
        <v>2021</v>
      </c>
      <c r="G611" s="31">
        <f>MONTH(Order[[#This Row],[OrderDate]])</f>
        <v>3</v>
      </c>
      <c r="H611" s="31">
        <f>WEEKDAY(Order[[#This Row],[OrderDate]])</f>
        <v>4</v>
      </c>
      <c r="I611" s="31" t="str">
        <f>TEXT(Order[[#This Row],[WeekNumber]],"dddd")</f>
        <v>Wednesday</v>
      </c>
      <c r="J611" s="14">
        <v>20210325</v>
      </c>
      <c r="K611" t="s">
        <v>484</v>
      </c>
      <c r="L611" s="4">
        <v>270</v>
      </c>
      <c r="M611" s="4">
        <v>18</v>
      </c>
      <c r="N611" s="4">
        <v>18</v>
      </c>
      <c r="O611">
        <v>15</v>
      </c>
      <c r="P611" s="8">
        <v>0</v>
      </c>
      <c r="Q611" t="s">
        <v>355</v>
      </c>
      <c r="R611">
        <v>1</v>
      </c>
      <c r="S611" s="4">
        <v>9.9412796083453241</v>
      </c>
      <c r="T611" t="s">
        <v>146</v>
      </c>
      <c r="U611" t="s">
        <v>235</v>
      </c>
      <c r="V611" t="s">
        <v>321</v>
      </c>
      <c r="W611" t="s">
        <v>509</v>
      </c>
      <c r="X611" t="s">
        <v>352</v>
      </c>
      <c r="Y611" t="s">
        <v>517</v>
      </c>
    </row>
    <row r="612" spans="1:25" ht="15" customHeight="1" x14ac:dyDescent="0.3">
      <c r="A612">
        <v>10477</v>
      </c>
      <c r="B612" t="s">
        <v>57</v>
      </c>
      <c r="C612">
        <v>21</v>
      </c>
      <c r="D612">
        <v>5</v>
      </c>
      <c r="E612" s="3">
        <v>44272</v>
      </c>
      <c r="F612" s="31">
        <f>YEAR(Order[[#This Row],[OrderDate]])</f>
        <v>2021</v>
      </c>
      <c r="G612" s="31">
        <f>MONTH(Order[[#This Row],[OrderDate]])</f>
        <v>3</v>
      </c>
      <c r="H612" s="31">
        <f>WEEKDAY(Order[[#This Row],[OrderDate]])</f>
        <v>4</v>
      </c>
      <c r="I612" s="31" t="str">
        <f>TEXT(Order[[#This Row],[WeekNumber]],"dddd")</f>
        <v>Wednesday</v>
      </c>
      <c r="J612" s="14">
        <v>20210325</v>
      </c>
      <c r="K612" t="s">
        <v>484</v>
      </c>
      <c r="L612" s="4">
        <v>157.5</v>
      </c>
      <c r="M612" s="4">
        <v>10</v>
      </c>
      <c r="N612" s="4">
        <v>7.5</v>
      </c>
      <c r="O612">
        <v>21</v>
      </c>
      <c r="P612" s="8">
        <v>0.25</v>
      </c>
      <c r="Q612" t="s">
        <v>375</v>
      </c>
      <c r="R612">
        <v>8</v>
      </c>
      <c r="S612" s="4">
        <v>8.5451596278118238</v>
      </c>
      <c r="T612" t="s">
        <v>146</v>
      </c>
      <c r="U612" t="s">
        <v>235</v>
      </c>
      <c r="V612" t="s">
        <v>321</v>
      </c>
      <c r="W612" t="s">
        <v>509</v>
      </c>
      <c r="X612" t="s">
        <v>352</v>
      </c>
      <c r="Y612" t="s">
        <v>516</v>
      </c>
    </row>
    <row r="613" spans="1:25" ht="15" customHeight="1" x14ac:dyDescent="0.3">
      <c r="A613">
        <v>10477</v>
      </c>
      <c r="B613" t="s">
        <v>57</v>
      </c>
      <c r="C613">
        <v>39</v>
      </c>
      <c r="D613">
        <v>5</v>
      </c>
      <c r="E613" s="3">
        <v>44272</v>
      </c>
      <c r="F613" s="31">
        <f>YEAR(Order[[#This Row],[OrderDate]])</f>
        <v>2021</v>
      </c>
      <c r="G613" s="31">
        <f>MONTH(Order[[#This Row],[OrderDate]])</f>
        <v>3</v>
      </c>
      <c r="H613" s="31">
        <f>WEEKDAY(Order[[#This Row],[OrderDate]])</f>
        <v>4</v>
      </c>
      <c r="I613" s="31" t="str">
        <f>TEXT(Order[[#This Row],[WeekNumber]],"dddd")</f>
        <v>Wednesday</v>
      </c>
      <c r="J613" s="14">
        <v>20210326</v>
      </c>
      <c r="K613" t="s">
        <v>484</v>
      </c>
      <c r="L613" s="4">
        <v>270</v>
      </c>
      <c r="M613" s="4">
        <v>18</v>
      </c>
      <c r="N613" s="4">
        <v>13.5</v>
      </c>
      <c r="O613">
        <v>20</v>
      </c>
      <c r="P613" s="8">
        <v>0.25</v>
      </c>
      <c r="Q613" t="s">
        <v>393</v>
      </c>
      <c r="R613">
        <v>18</v>
      </c>
      <c r="S613" s="4">
        <v>13.522215154598831</v>
      </c>
      <c r="T613" t="s">
        <v>146</v>
      </c>
      <c r="U613" t="s">
        <v>235</v>
      </c>
      <c r="V613" t="s">
        <v>321</v>
      </c>
      <c r="W613" t="s">
        <v>509</v>
      </c>
      <c r="X613" t="s">
        <v>352</v>
      </c>
      <c r="Y613" t="s">
        <v>517</v>
      </c>
    </row>
    <row r="614" spans="1:25" ht="15" customHeight="1" x14ac:dyDescent="0.3">
      <c r="A614">
        <v>10478</v>
      </c>
      <c r="B614" t="s">
        <v>81</v>
      </c>
      <c r="C614">
        <v>10</v>
      </c>
      <c r="D614">
        <v>2</v>
      </c>
      <c r="E614" s="3">
        <v>44273</v>
      </c>
      <c r="F614" s="31">
        <f>YEAR(Order[[#This Row],[OrderDate]])</f>
        <v>2021</v>
      </c>
      <c r="G614" s="31">
        <f>MONTH(Order[[#This Row],[OrderDate]])</f>
        <v>3</v>
      </c>
      <c r="H614" s="31">
        <f>WEEKDAY(Order[[#This Row],[OrderDate]])</f>
        <v>5</v>
      </c>
      <c r="I614" s="31" t="str">
        <f>TEXT(Order[[#This Row],[WeekNumber]],"dddd")</f>
        <v>Thursday</v>
      </c>
      <c r="J614" s="14">
        <v>20210321</v>
      </c>
      <c r="K614" t="s">
        <v>485</v>
      </c>
      <c r="L614" s="4">
        <v>588.999999538064</v>
      </c>
      <c r="M614" s="4">
        <v>31</v>
      </c>
      <c r="N614" s="4">
        <v>29.4499999769032</v>
      </c>
      <c r="O614">
        <v>20</v>
      </c>
      <c r="P614" s="8">
        <v>5.000000074505806E-2</v>
      </c>
      <c r="Q614" t="s">
        <v>364</v>
      </c>
      <c r="R614">
        <v>4</v>
      </c>
      <c r="S614" s="4">
        <v>11.047328272500083</v>
      </c>
      <c r="T614" t="s">
        <v>170</v>
      </c>
      <c r="U614" t="s">
        <v>259</v>
      </c>
      <c r="V614" t="s">
        <v>343</v>
      </c>
      <c r="W614" t="s">
        <v>509</v>
      </c>
      <c r="X614" t="s">
        <v>519</v>
      </c>
      <c r="Y614" t="s">
        <v>514</v>
      </c>
    </row>
    <row r="615" spans="1:25" ht="15" customHeight="1" x14ac:dyDescent="0.3">
      <c r="A615">
        <v>10479</v>
      </c>
      <c r="B615" t="s">
        <v>62</v>
      </c>
      <c r="C615">
        <v>38</v>
      </c>
      <c r="D615">
        <v>3</v>
      </c>
      <c r="E615" s="3">
        <v>44274</v>
      </c>
      <c r="F615" s="31">
        <f>YEAR(Order[[#This Row],[OrderDate]])</f>
        <v>2021</v>
      </c>
      <c r="G615" s="31">
        <f>MONTH(Order[[#This Row],[OrderDate]])</f>
        <v>3</v>
      </c>
      <c r="H615" s="31">
        <f>WEEKDAY(Order[[#This Row],[OrderDate]])</f>
        <v>6</v>
      </c>
      <c r="I615" s="31" t="str">
        <f>TEXT(Order[[#This Row],[WeekNumber]],"dddd")</f>
        <v>Friday</v>
      </c>
      <c r="J615" s="14">
        <v>20210321</v>
      </c>
      <c r="K615" t="s">
        <v>485</v>
      </c>
      <c r="L615" s="4">
        <v>7905</v>
      </c>
      <c r="M615" s="4">
        <v>263.5</v>
      </c>
      <c r="N615" s="4">
        <v>263.5</v>
      </c>
      <c r="O615">
        <v>30</v>
      </c>
      <c r="P615" s="8">
        <v>0</v>
      </c>
      <c r="Q615" t="s">
        <v>392</v>
      </c>
      <c r="R615">
        <v>18</v>
      </c>
      <c r="S615" s="4">
        <v>194.17724636053271</v>
      </c>
      <c r="T615" t="s">
        <v>151</v>
      </c>
      <c r="U615" t="s">
        <v>240</v>
      </c>
      <c r="V615" t="s">
        <v>325</v>
      </c>
      <c r="W615" t="s">
        <v>510</v>
      </c>
      <c r="X615" t="s">
        <v>353</v>
      </c>
      <c r="Y615" t="s">
        <v>517</v>
      </c>
    </row>
    <row r="616" spans="1:25" ht="15" customHeight="1" x14ac:dyDescent="0.3">
      <c r="A616">
        <v>10479</v>
      </c>
      <c r="B616" t="s">
        <v>62</v>
      </c>
      <c r="C616">
        <v>53</v>
      </c>
      <c r="D616">
        <v>3</v>
      </c>
      <c r="E616" s="3">
        <v>44274</v>
      </c>
      <c r="F616" s="31">
        <f>YEAR(Order[[#This Row],[OrderDate]])</f>
        <v>2021</v>
      </c>
      <c r="G616" s="31">
        <f>MONTH(Order[[#This Row],[OrderDate]])</f>
        <v>3</v>
      </c>
      <c r="H616" s="31">
        <f>WEEKDAY(Order[[#This Row],[OrderDate]])</f>
        <v>6</v>
      </c>
      <c r="I616" s="31" t="str">
        <f>TEXT(Order[[#This Row],[WeekNumber]],"dddd")</f>
        <v>Friday</v>
      </c>
      <c r="J616" s="14">
        <v>20210321</v>
      </c>
      <c r="K616" t="s">
        <v>485</v>
      </c>
      <c r="L616" s="4">
        <v>918.39999999999986</v>
      </c>
      <c r="M616" s="4">
        <v>32.799999999999997</v>
      </c>
      <c r="N616" s="4">
        <v>32.799999999999997</v>
      </c>
      <c r="O616">
        <v>28</v>
      </c>
      <c r="P616" s="8">
        <v>0</v>
      </c>
      <c r="Q616" t="s">
        <v>407</v>
      </c>
      <c r="R616">
        <v>24</v>
      </c>
      <c r="S616" s="4">
        <v>11.283141843590998</v>
      </c>
      <c r="T616" t="s">
        <v>151</v>
      </c>
      <c r="U616" t="s">
        <v>240</v>
      </c>
      <c r="V616" t="s">
        <v>325</v>
      </c>
      <c r="W616" t="s">
        <v>510</v>
      </c>
      <c r="X616" t="s">
        <v>353</v>
      </c>
      <c r="Y616" t="s">
        <v>518</v>
      </c>
    </row>
    <row r="617" spans="1:25" ht="15" customHeight="1" x14ac:dyDescent="0.3">
      <c r="A617">
        <v>10479</v>
      </c>
      <c r="B617" t="s">
        <v>62</v>
      </c>
      <c r="C617">
        <v>59</v>
      </c>
      <c r="D617">
        <v>3</v>
      </c>
      <c r="E617" s="3">
        <v>44274</v>
      </c>
      <c r="F617" s="31">
        <f>YEAR(Order[[#This Row],[OrderDate]])</f>
        <v>2021</v>
      </c>
      <c r="G617" s="31">
        <f>MONTH(Order[[#This Row],[OrderDate]])</f>
        <v>3</v>
      </c>
      <c r="H617" s="31">
        <f>WEEKDAY(Order[[#This Row],[OrderDate]])</f>
        <v>6</v>
      </c>
      <c r="I617" s="31" t="str">
        <f>TEXT(Order[[#This Row],[WeekNumber]],"dddd")</f>
        <v>Friday</v>
      </c>
      <c r="J617" s="14">
        <v>20210321</v>
      </c>
      <c r="K617" t="s">
        <v>485</v>
      </c>
      <c r="L617" s="4">
        <v>3300</v>
      </c>
      <c r="M617" s="4">
        <v>55</v>
      </c>
      <c r="N617" s="4">
        <v>55</v>
      </c>
      <c r="O617">
        <v>60</v>
      </c>
      <c r="P617" s="8">
        <v>0</v>
      </c>
      <c r="Q617" t="s">
        <v>413</v>
      </c>
      <c r="R617">
        <v>28</v>
      </c>
      <c r="S617" s="4">
        <v>29.299646906924384</v>
      </c>
      <c r="T617" t="s">
        <v>151</v>
      </c>
      <c r="U617" t="s">
        <v>240</v>
      </c>
      <c r="V617" t="s">
        <v>325</v>
      </c>
      <c r="W617" t="s">
        <v>510</v>
      </c>
      <c r="X617" t="s">
        <v>353</v>
      </c>
      <c r="Y617" t="s">
        <v>511</v>
      </c>
    </row>
    <row r="618" spans="1:25" ht="15" customHeight="1" x14ac:dyDescent="0.3">
      <c r="A618">
        <v>10479</v>
      </c>
      <c r="B618" t="s">
        <v>62</v>
      </c>
      <c r="C618">
        <v>64</v>
      </c>
      <c r="D618">
        <v>3</v>
      </c>
      <c r="E618" s="3">
        <v>44274</v>
      </c>
      <c r="F618" s="31">
        <f>YEAR(Order[[#This Row],[OrderDate]])</f>
        <v>2021</v>
      </c>
      <c r="G618" s="31">
        <f>MONTH(Order[[#This Row],[OrderDate]])</f>
        <v>3</v>
      </c>
      <c r="H618" s="31">
        <f>WEEKDAY(Order[[#This Row],[OrderDate]])</f>
        <v>6</v>
      </c>
      <c r="I618" s="31" t="str">
        <f>TEXT(Order[[#This Row],[WeekNumber]],"dddd")</f>
        <v>Friday</v>
      </c>
      <c r="J618" s="14">
        <v>20210324</v>
      </c>
      <c r="K618" t="s">
        <v>485</v>
      </c>
      <c r="L618" s="4">
        <v>997.5</v>
      </c>
      <c r="M618" s="4">
        <v>33.25</v>
      </c>
      <c r="N618" s="4">
        <v>33.25</v>
      </c>
      <c r="O618">
        <v>30</v>
      </c>
      <c r="P618" s="8">
        <v>0</v>
      </c>
      <c r="Q618" t="s">
        <v>418</v>
      </c>
      <c r="R618">
        <v>12</v>
      </c>
      <c r="S618" s="4">
        <v>21.348702933885775</v>
      </c>
      <c r="T618" t="s">
        <v>151</v>
      </c>
      <c r="U618" t="s">
        <v>240</v>
      </c>
      <c r="V618" t="s">
        <v>325</v>
      </c>
      <c r="W618" t="s">
        <v>510</v>
      </c>
      <c r="X618" t="s">
        <v>353</v>
      </c>
      <c r="Y618" t="s">
        <v>512</v>
      </c>
    </row>
    <row r="619" spans="1:25" x14ac:dyDescent="0.3">
      <c r="A619">
        <v>10480</v>
      </c>
      <c r="B619" t="s">
        <v>21</v>
      </c>
      <c r="C619">
        <v>47</v>
      </c>
      <c r="D619">
        <v>6</v>
      </c>
      <c r="E619" s="3">
        <v>44275</v>
      </c>
      <c r="F619" s="31">
        <f>YEAR(Order[[#This Row],[OrderDate]])</f>
        <v>2021</v>
      </c>
      <c r="G619" s="31">
        <f>MONTH(Order[[#This Row],[OrderDate]])</f>
        <v>3</v>
      </c>
      <c r="H619" s="31">
        <f>WEEKDAY(Order[[#This Row],[OrderDate]])</f>
        <v>7</v>
      </c>
      <c r="I619" s="31" t="str">
        <f>TEXT(Order[[#This Row],[WeekNumber]],"dddd")</f>
        <v>Saturday</v>
      </c>
      <c r="J619" s="14">
        <v>20210324</v>
      </c>
      <c r="K619" t="s">
        <v>484</v>
      </c>
      <c r="L619" s="4">
        <v>285</v>
      </c>
      <c r="M619" s="4">
        <v>9.5</v>
      </c>
      <c r="N619" s="4">
        <v>9.5</v>
      </c>
      <c r="O619">
        <v>30</v>
      </c>
      <c r="P619" s="8">
        <v>0</v>
      </c>
      <c r="Q619" t="s">
        <v>401</v>
      </c>
      <c r="R619">
        <v>22</v>
      </c>
      <c r="S619" s="4">
        <v>6.92246398648025</v>
      </c>
      <c r="T619" t="s">
        <v>110</v>
      </c>
      <c r="U619" t="s">
        <v>199</v>
      </c>
      <c r="V619" t="s">
        <v>288</v>
      </c>
      <c r="W619" t="s">
        <v>509</v>
      </c>
      <c r="X619" t="s">
        <v>519</v>
      </c>
      <c r="Y619" t="s">
        <v>516</v>
      </c>
    </row>
    <row r="620" spans="1:25" x14ac:dyDescent="0.3">
      <c r="A620">
        <v>10480</v>
      </c>
      <c r="B620" t="s">
        <v>21</v>
      </c>
      <c r="C620">
        <v>59</v>
      </c>
      <c r="D620">
        <v>6</v>
      </c>
      <c r="E620" s="3">
        <v>44275</v>
      </c>
      <c r="F620" s="31">
        <f>YEAR(Order[[#This Row],[OrderDate]])</f>
        <v>2021</v>
      </c>
      <c r="G620" s="31">
        <f>MONTH(Order[[#This Row],[OrderDate]])</f>
        <v>3</v>
      </c>
      <c r="H620" s="31">
        <f>WEEKDAY(Order[[#This Row],[OrderDate]])</f>
        <v>7</v>
      </c>
      <c r="I620" s="31" t="str">
        <f>TEXT(Order[[#This Row],[WeekNumber]],"dddd")</f>
        <v>Saturday</v>
      </c>
      <c r="J620" s="14">
        <v>20210325</v>
      </c>
      <c r="K620" t="s">
        <v>484</v>
      </c>
      <c r="L620" s="4">
        <v>660</v>
      </c>
      <c r="M620" s="4">
        <v>55</v>
      </c>
      <c r="N620" s="4">
        <v>55</v>
      </c>
      <c r="O620">
        <v>12</v>
      </c>
      <c r="P620" s="8">
        <v>0</v>
      </c>
      <c r="Q620" t="s">
        <v>413</v>
      </c>
      <c r="R620">
        <v>28</v>
      </c>
      <c r="S620" s="4">
        <v>29.299646906924384</v>
      </c>
      <c r="T620" t="s">
        <v>110</v>
      </c>
      <c r="U620" t="s">
        <v>199</v>
      </c>
      <c r="V620" t="s">
        <v>288</v>
      </c>
      <c r="W620" t="s">
        <v>509</v>
      </c>
      <c r="X620" t="s">
        <v>519</v>
      </c>
      <c r="Y620" t="s">
        <v>511</v>
      </c>
    </row>
    <row r="621" spans="1:25" ht="15" customHeight="1" x14ac:dyDescent="0.3">
      <c r="A621">
        <v>10481</v>
      </c>
      <c r="B621" t="s">
        <v>64</v>
      </c>
      <c r="C621">
        <v>49</v>
      </c>
      <c r="D621">
        <v>8</v>
      </c>
      <c r="E621" s="3">
        <v>44275</v>
      </c>
      <c r="F621" s="31">
        <f>YEAR(Order[[#This Row],[OrderDate]])</f>
        <v>2021</v>
      </c>
      <c r="G621" s="31">
        <f>MONTH(Order[[#This Row],[OrderDate]])</f>
        <v>3</v>
      </c>
      <c r="H621" s="31">
        <f>WEEKDAY(Order[[#This Row],[OrderDate]])</f>
        <v>7</v>
      </c>
      <c r="I621" s="31" t="str">
        <f>TEXT(Order[[#This Row],[WeekNumber]],"dddd")</f>
        <v>Saturday</v>
      </c>
      <c r="J621" s="14">
        <v>20210325</v>
      </c>
      <c r="K621" t="s">
        <v>484</v>
      </c>
      <c r="L621" s="4">
        <v>480</v>
      </c>
      <c r="M621" s="4">
        <v>20</v>
      </c>
      <c r="N621" s="4">
        <v>20</v>
      </c>
      <c r="O621">
        <v>24</v>
      </c>
      <c r="P621" s="8">
        <v>0</v>
      </c>
      <c r="Q621" t="s">
        <v>403</v>
      </c>
      <c r="R621">
        <v>23</v>
      </c>
      <c r="S621" s="4">
        <v>12.545683485741497</v>
      </c>
      <c r="T621" t="s">
        <v>153</v>
      </c>
      <c r="U621" t="s">
        <v>242</v>
      </c>
      <c r="V621" t="s">
        <v>327</v>
      </c>
      <c r="W621" t="s">
        <v>510</v>
      </c>
      <c r="X621" t="s">
        <v>521</v>
      </c>
      <c r="Y621" t="s">
        <v>516</v>
      </c>
    </row>
    <row r="622" spans="1:25" ht="15" customHeight="1" x14ac:dyDescent="0.3">
      <c r="A622">
        <v>10481</v>
      </c>
      <c r="B622" t="s">
        <v>64</v>
      </c>
      <c r="C622">
        <v>60</v>
      </c>
      <c r="D622">
        <v>8</v>
      </c>
      <c r="E622" s="3">
        <v>44275</v>
      </c>
      <c r="F622" s="31">
        <f>YEAR(Order[[#This Row],[OrderDate]])</f>
        <v>2021</v>
      </c>
      <c r="G622" s="31">
        <f>MONTH(Order[[#This Row],[OrderDate]])</f>
        <v>3</v>
      </c>
      <c r="H622" s="31">
        <f>WEEKDAY(Order[[#This Row],[OrderDate]])</f>
        <v>7</v>
      </c>
      <c r="I622" s="31" t="str">
        <f>TEXT(Order[[#This Row],[WeekNumber]],"dddd")</f>
        <v>Saturday</v>
      </c>
      <c r="J622" s="14">
        <v>20210410</v>
      </c>
      <c r="K622" t="s">
        <v>484</v>
      </c>
      <c r="L622" s="4">
        <v>1360</v>
      </c>
      <c r="M622" s="4">
        <v>34</v>
      </c>
      <c r="N622" s="4">
        <v>34</v>
      </c>
      <c r="O622">
        <v>40</v>
      </c>
      <c r="P622" s="8">
        <v>0</v>
      </c>
      <c r="Q622" t="s">
        <v>414</v>
      </c>
      <c r="R622">
        <v>28</v>
      </c>
      <c r="S622" s="4">
        <v>17.186056815854748</v>
      </c>
      <c r="T622" t="s">
        <v>153</v>
      </c>
      <c r="U622" t="s">
        <v>242</v>
      </c>
      <c r="V622" t="s">
        <v>327</v>
      </c>
      <c r="W622" t="s">
        <v>510</v>
      </c>
      <c r="X622" t="s">
        <v>521</v>
      </c>
      <c r="Y622" t="s">
        <v>511</v>
      </c>
    </row>
    <row r="623" spans="1:25" ht="15" customHeight="1" x14ac:dyDescent="0.3">
      <c r="A623">
        <v>10482</v>
      </c>
      <c r="B623" t="s">
        <v>41</v>
      </c>
      <c r="C623">
        <v>40</v>
      </c>
      <c r="D623">
        <v>1</v>
      </c>
      <c r="E623" s="3">
        <v>44276</v>
      </c>
      <c r="F623" s="31">
        <f>YEAR(Order[[#This Row],[OrderDate]])</f>
        <v>2021</v>
      </c>
      <c r="G623" s="31">
        <f>MONTH(Order[[#This Row],[OrderDate]])</f>
        <v>3</v>
      </c>
      <c r="H623" s="31">
        <f>WEEKDAY(Order[[#This Row],[OrderDate]])</f>
        <v>1</v>
      </c>
      <c r="I623" s="31" t="str">
        <f>TEXT(Order[[#This Row],[WeekNumber]],"dddd")</f>
        <v>Sunday</v>
      </c>
      <c r="J623" s="14">
        <v>20210425</v>
      </c>
      <c r="K623" t="s">
        <v>485</v>
      </c>
      <c r="L623" s="4">
        <v>184</v>
      </c>
      <c r="M623" s="4">
        <v>18.399999999999999</v>
      </c>
      <c r="N623" s="4">
        <v>18.399999999999999</v>
      </c>
      <c r="O623">
        <v>10</v>
      </c>
      <c r="P623" s="8">
        <v>0</v>
      </c>
      <c r="Q623" t="s">
        <v>394</v>
      </c>
      <c r="R623">
        <v>19</v>
      </c>
      <c r="S623" s="4">
        <v>11.939905659925371</v>
      </c>
      <c r="T623" t="s">
        <v>130</v>
      </c>
      <c r="U623" t="s">
        <v>219</v>
      </c>
      <c r="V623" t="s">
        <v>306</v>
      </c>
      <c r="W623" t="s">
        <v>510</v>
      </c>
      <c r="X623" t="s">
        <v>353</v>
      </c>
      <c r="Y623" t="s">
        <v>514</v>
      </c>
    </row>
    <row r="624" spans="1:25" x14ac:dyDescent="0.3">
      <c r="A624">
        <v>10483</v>
      </c>
      <c r="B624" t="s">
        <v>86</v>
      </c>
      <c r="C624">
        <v>34</v>
      </c>
      <c r="D624">
        <v>7</v>
      </c>
      <c r="E624" s="3">
        <v>44279</v>
      </c>
      <c r="F624" s="31">
        <f>YEAR(Order[[#This Row],[OrderDate]])</f>
        <v>2021</v>
      </c>
      <c r="G624" s="31">
        <f>MONTH(Order[[#This Row],[OrderDate]])</f>
        <v>3</v>
      </c>
      <c r="H624" s="31">
        <f>WEEKDAY(Order[[#This Row],[OrderDate]])</f>
        <v>4</v>
      </c>
      <c r="I624" s="31" t="str">
        <f>TEXT(Order[[#This Row],[WeekNumber]],"dddd")</f>
        <v>Wednesday</v>
      </c>
      <c r="J624" s="14">
        <v>20210425</v>
      </c>
      <c r="K624" t="s">
        <v>484</v>
      </c>
      <c r="L624" s="4">
        <v>465.49999963492155</v>
      </c>
      <c r="M624" s="4">
        <v>14</v>
      </c>
      <c r="N624" s="4">
        <v>13.299999989569187</v>
      </c>
      <c r="O624">
        <v>35</v>
      </c>
      <c r="P624" s="8">
        <v>5.000000074505806E-2</v>
      </c>
      <c r="Q624" t="s">
        <v>388</v>
      </c>
      <c r="R624">
        <v>16</v>
      </c>
      <c r="S624" s="4">
        <v>9.0738672986425506</v>
      </c>
      <c r="T624" t="s">
        <v>175</v>
      </c>
      <c r="U624" t="s">
        <v>264</v>
      </c>
      <c r="V624" t="s">
        <v>348</v>
      </c>
      <c r="W624" t="s">
        <v>510</v>
      </c>
      <c r="X624" t="s">
        <v>353</v>
      </c>
      <c r="Y624" t="s">
        <v>517</v>
      </c>
    </row>
    <row r="625" spans="1:25" x14ac:dyDescent="0.3">
      <c r="A625">
        <v>10483</v>
      </c>
      <c r="B625" t="s">
        <v>86</v>
      </c>
      <c r="C625">
        <v>77</v>
      </c>
      <c r="D625">
        <v>7</v>
      </c>
      <c r="E625" s="3">
        <v>44279</v>
      </c>
      <c r="F625" s="31">
        <f>YEAR(Order[[#This Row],[OrderDate]])</f>
        <v>2021</v>
      </c>
      <c r="G625" s="31">
        <f>MONTH(Order[[#This Row],[OrderDate]])</f>
        <v>3</v>
      </c>
      <c r="H625" s="31">
        <f>WEEKDAY(Order[[#This Row],[OrderDate]])</f>
        <v>4</v>
      </c>
      <c r="I625" s="31" t="str">
        <f>TEXT(Order[[#This Row],[WeekNumber]],"dddd")</f>
        <v>Wednesday</v>
      </c>
      <c r="J625" s="14">
        <v>20210401</v>
      </c>
      <c r="K625" t="s">
        <v>484</v>
      </c>
      <c r="L625" s="4">
        <v>370.49999970942736</v>
      </c>
      <c r="M625" s="4">
        <v>13</v>
      </c>
      <c r="N625" s="4">
        <v>12.349999990314245</v>
      </c>
      <c r="O625">
        <v>30</v>
      </c>
      <c r="P625" s="8">
        <v>5.000000074505806E-2</v>
      </c>
      <c r="Q625" t="s">
        <v>431</v>
      </c>
      <c r="R625">
        <v>12</v>
      </c>
      <c r="S625" s="4">
        <v>9.7871799999999993</v>
      </c>
      <c r="T625" t="s">
        <v>175</v>
      </c>
      <c r="U625" t="s">
        <v>264</v>
      </c>
      <c r="V625" t="s">
        <v>348</v>
      </c>
      <c r="W625" t="s">
        <v>510</v>
      </c>
      <c r="X625" t="s">
        <v>353</v>
      </c>
      <c r="Y625" t="s">
        <v>515</v>
      </c>
    </row>
    <row r="626" spans="1:25" ht="15" customHeight="1" x14ac:dyDescent="0.3">
      <c r="A626">
        <v>10484</v>
      </c>
      <c r="B626" t="s">
        <v>10</v>
      </c>
      <c r="C626">
        <v>21</v>
      </c>
      <c r="D626">
        <v>3</v>
      </c>
      <c r="E626" s="3">
        <v>44279</v>
      </c>
      <c r="F626" s="31">
        <f>YEAR(Order[[#This Row],[OrderDate]])</f>
        <v>2021</v>
      </c>
      <c r="G626" s="31">
        <f>MONTH(Order[[#This Row],[OrderDate]])</f>
        <v>3</v>
      </c>
      <c r="H626" s="31">
        <f>WEEKDAY(Order[[#This Row],[OrderDate]])</f>
        <v>4</v>
      </c>
      <c r="I626" s="31" t="str">
        <f>TEXT(Order[[#This Row],[WeekNumber]],"dddd")</f>
        <v>Wednesday</v>
      </c>
      <c r="J626" s="14">
        <v>20210401</v>
      </c>
      <c r="K626" t="s">
        <v>485</v>
      </c>
      <c r="L626" s="4">
        <v>140</v>
      </c>
      <c r="M626" s="4">
        <v>10</v>
      </c>
      <c r="N626" s="4">
        <v>10</v>
      </c>
      <c r="O626">
        <v>14</v>
      </c>
      <c r="P626" s="8">
        <v>0</v>
      </c>
      <c r="Q626" t="s">
        <v>375</v>
      </c>
      <c r="R626">
        <v>8</v>
      </c>
      <c r="S626" s="4">
        <v>8.5451596278118238</v>
      </c>
      <c r="T626" t="s">
        <v>99</v>
      </c>
      <c r="U626" t="s">
        <v>188</v>
      </c>
      <c r="V626" t="s">
        <v>277</v>
      </c>
      <c r="W626" t="s">
        <v>509</v>
      </c>
      <c r="X626" t="s">
        <v>351</v>
      </c>
      <c r="Y626" t="s">
        <v>516</v>
      </c>
    </row>
    <row r="627" spans="1:25" ht="15" customHeight="1" x14ac:dyDescent="0.3">
      <c r="A627">
        <v>10484</v>
      </c>
      <c r="B627" t="s">
        <v>10</v>
      </c>
      <c r="C627">
        <v>40</v>
      </c>
      <c r="D627">
        <v>3</v>
      </c>
      <c r="E627" s="3">
        <v>44279</v>
      </c>
      <c r="F627" s="31">
        <f>YEAR(Order[[#This Row],[OrderDate]])</f>
        <v>2021</v>
      </c>
      <c r="G627" s="31">
        <f>MONTH(Order[[#This Row],[OrderDate]])</f>
        <v>3</v>
      </c>
      <c r="H627" s="31">
        <f>WEEKDAY(Order[[#This Row],[OrderDate]])</f>
        <v>4</v>
      </c>
      <c r="I627" s="31" t="str">
        <f>TEXT(Order[[#This Row],[WeekNumber]],"dddd")</f>
        <v>Wednesday</v>
      </c>
      <c r="J627" s="14">
        <v>20210401</v>
      </c>
      <c r="K627" t="s">
        <v>485</v>
      </c>
      <c r="L627" s="4">
        <v>184</v>
      </c>
      <c r="M627" s="4">
        <v>18.399999999999999</v>
      </c>
      <c r="N627" s="4">
        <v>18.399999999999999</v>
      </c>
      <c r="O627">
        <v>10</v>
      </c>
      <c r="P627" s="8">
        <v>0</v>
      </c>
      <c r="Q627" t="s">
        <v>394</v>
      </c>
      <c r="R627">
        <v>19</v>
      </c>
      <c r="S627" s="4">
        <v>11.939905659925371</v>
      </c>
      <c r="T627" t="s">
        <v>99</v>
      </c>
      <c r="U627" t="s">
        <v>188</v>
      </c>
      <c r="V627" t="s">
        <v>277</v>
      </c>
      <c r="W627" t="s">
        <v>509</v>
      </c>
      <c r="X627" t="s">
        <v>351</v>
      </c>
      <c r="Y627" t="s">
        <v>514</v>
      </c>
    </row>
    <row r="628" spans="1:25" ht="15" customHeight="1" x14ac:dyDescent="0.3">
      <c r="A628">
        <v>10484</v>
      </c>
      <c r="B628" t="s">
        <v>10</v>
      </c>
      <c r="C628">
        <v>51</v>
      </c>
      <c r="D628">
        <v>3</v>
      </c>
      <c r="E628" s="3">
        <v>44279</v>
      </c>
      <c r="F628" s="31">
        <f>YEAR(Order[[#This Row],[OrderDate]])</f>
        <v>2021</v>
      </c>
      <c r="G628" s="31">
        <f>MONTH(Order[[#This Row],[OrderDate]])</f>
        <v>3</v>
      </c>
      <c r="H628" s="31">
        <f>WEEKDAY(Order[[#This Row],[OrderDate]])</f>
        <v>4</v>
      </c>
      <c r="I628" s="31" t="str">
        <f>TEXT(Order[[#This Row],[WeekNumber]],"dddd")</f>
        <v>Wednesday</v>
      </c>
      <c r="J628" s="14">
        <v>20210331</v>
      </c>
      <c r="K628" t="s">
        <v>485</v>
      </c>
      <c r="L628" s="4">
        <v>159</v>
      </c>
      <c r="M628" s="4">
        <v>53</v>
      </c>
      <c r="N628" s="4">
        <v>53</v>
      </c>
      <c r="O628">
        <v>3</v>
      </c>
      <c r="P628" s="8">
        <v>0</v>
      </c>
      <c r="Q628" t="s">
        <v>405</v>
      </c>
      <c r="R628">
        <v>24</v>
      </c>
      <c r="S628" s="4">
        <v>18.835525116961144</v>
      </c>
      <c r="T628" t="s">
        <v>99</v>
      </c>
      <c r="U628" t="s">
        <v>188</v>
      </c>
      <c r="V628" t="s">
        <v>277</v>
      </c>
      <c r="W628" t="s">
        <v>509</v>
      </c>
      <c r="X628" t="s">
        <v>351</v>
      </c>
      <c r="Y628" t="s">
        <v>513</v>
      </c>
    </row>
    <row r="629" spans="1:25" ht="15" customHeight="1" x14ac:dyDescent="0.3">
      <c r="A629">
        <v>10485</v>
      </c>
      <c r="B629" t="s">
        <v>45</v>
      </c>
      <c r="C629">
        <v>2</v>
      </c>
      <c r="D629">
        <v>4</v>
      </c>
      <c r="E629" s="3">
        <v>44280</v>
      </c>
      <c r="F629" s="31">
        <f>YEAR(Order[[#This Row],[OrderDate]])</f>
        <v>2021</v>
      </c>
      <c r="G629" s="31">
        <f>MONTH(Order[[#This Row],[OrderDate]])</f>
        <v>3</v>
      </c>
      <c r="H629" s="31">
        <f>WEEKDAY(Order[[#This Row],[OrderDate]])</f>
        <v>5</v>
      </c>
      <c r="I629" s="31" t="str">
        <f>TEXT(Order[[#This Row],[WeekNumber]],"dddd")</f>
        <v>Thursday</v>
      </c>
      <c r="J629" s="14">
        <v>20210331</v>
      </c>
      <c r="K629" t="s">
        <v>484</v>
      </c>
      <c r="L629" s="4">
        <v>341.99999943375587</v>
      </c>
      <c r="M629" s="4">
        <v>19</v>
      </c>
      <c r="N629" s="4">
        <v>17.099999971687794</v>
      </c>
      <c r="O629">
        <v>20</v>
      </c>
      <c r="P629" s="8">
        <v>0.10000000149011611</v>
      </c>
      <c r="Q629" t="s">
        <v>356</v>
      </c>
      <c r="R629">
        <v>1</v>
      </c>
      <c r="S629" s="4">
        <v>9.9064127385757743</v>
      </c>
      <c r="T629" t="s">
        <v>134</v>
      </c>
      <c r="U629" t="s">
        <v>223</v>
      </c>
      <c r="V629" t="s">
        <v>310</v>
      </c>
      <c r="W629" t="s">
        <v>510</v>
      </c>
      <c r="X629" t="s">
        <v>354</v>
      </c>
      <c r="Y629" t="s">
        <v>517</v>
      </c>
    </row>
    <row r="630" spans="1:25" ht="15" customHeight="1" x14ac:dyDescent="0.3">
      <c r="A630">
        <v>10485</v>
      </c>
      <c r="B630" t="s">
        <v>45</v>
      </c>
      <c r="C630">
        <v>3</v>
      </c>
      <c r="D630">
        <v>4</v>
      </c>
      <c r="E630" s="3">
        <v>44280</v>
      </c>
      <c r="F630" s="31">
        <f>YEAR(Order[[#This Row],[OrderDate]])</f>
        <v>2021</v>
      </c>
      <c r="G630" s="31">
        <f>MONTH(Order[[#This Row],[OrderDate]])</f>
        <v>3</v>
      </c>
      <c r="H630" s="31">
        <f>WEEKDAY(Order[[#This Row],[OrderDate]])</f>
        <v>5</v>
      </c>
      <c r="I630" s="31" t="str">
        <f>TEXT(Order[[#This Row],[WeekNumber]],"dddd")</f>
        <v>Thursday</v>
      </c>
      <c r="J630" s="14">
        <v>20210331</v>
      </c>
      <c r="K630" t="s">
        <v>484</v>
      </c>
      <c r="L630" s="4">
        <v>179.99999970197678</v>
      </c>
      <c r="M630" s="4">
        <v>10</v>
      </c>
      <c r="N630" s="4">
        <v>8.9999999850988388</v>
      </c>
      <c r="O630">
        <v>20</v>
      </c>
      <c r="P630" s="8">
        <v>0.10000000149011611</v>
      </c>
      <c r="Q630" t="s">
        <v>357</v>
      </c>
      <c r="R630">
        <v>1</v>
      </c>
      <c r="S630" s="4">
        <v>8.7131018239662712</v>
      </c>
      <c r="T630" t="s">
        <v>134</v>
      </c>
      <c r="U630" t="s">
        <v>223</v>
      </c>
      <c r="V630" t="s">
        <v>310</v>
      </c>
      <c r="W630" t="s">
        <v>510</v>
      </c>
      <c r="X630" t="s">
        <v>354</v>
      </c>
      <c r="Y630" t="s">
        <v>515</v>
      </c>
    </row>
    <row r="631" spans="1:25" ht="15" customHeight="1" x14ac:dyDescent="0.3">
      <c r="A631">
        <v>10485</v>
      </c>
      <c r="B631" t="s">
        <v>45</v>
      </c>
      <c r="C631">
        <v>55</v>
      </c>
      <c r="D631">
        <v>4</v>
      </c>
      <c r="E631" s="3">
        <v>44280</v>
      </c>
      <c r="F631" s="31">
        <f>YEAR(Order[[#This Row],[OrderDate]])</f>
        <v>2021</v>
      </c>
      <c r="G631" s="31">
        <f>MONTH(Order[[#This Row],[OrderDate]])</f>
        <v>3</v>
      </c>
      <c r="H631" s="31">
        <f>WEEKDAY(Order[[#This Row],[OrderDate]])</f>
        <v>5</v>
      </c>
      <c r="I631" s="31" t="str">
        <f>TEXT(Order[[#This Row],[WeekNumber]],"dddd")</f>
        <v>Thursday</v>
      </c>
      <c r="J631" s="14">
        <v>20210331</v>
      </c>
      <c r="K631" t="s">
        <v>484</v>
      </c>
      <c r="L631" s="4">
        <v>647.99999892711639</v>
      </c>
      <c r="M631" s="4">
        <v>24</v>
      </c>
      <c r="N631" s="4">
        <v>21.599999964237213</v>
      </c>
      <c r="O631">
        <v>30</v>
      </c>
      <c r="P631" s="8">
        <v>0.10000000149011611</v>
      </c>
      <c r="Q631" t="s">
        <v>409</v>
      </c>
      <c r="R631">
        <v>25</v>
      </c>
      <c r="S631" s="4">
        <v>18.144678468561601</v>
      </c>
      <c r="T631" t="s">
        <v>134</v>
      </c>
      <c r="U631" t="s">
        <v>223</v>
      </c>
      <c r="V631" t="s">
        <v>310</v>
      </c>
      <c r="W631" t="s">
        <v>510</v>
      </c>
      <c r="X631" t="s">
        <v>354</v>
      </c>
      <c r="Y631" t="s">
        <v>518</v>
      </c>
    </row>
    <row r="632" spans="1:25" ht="15" customHeight="1" x14ac:dyDescent="0.3">
      <c r="A632">
        <v>10485</v>
      </c>
      <c r="B632" t="s">
        <v>45</v>
      </c>
      <c r="C632">
        <v>70</v>
      </c>
      <c r="D632">
        <v>4</v>
      </c>
      <c r="E632" s="3">
        <v>44280</v>
      </c>
      <c r="F632" s="31">
        <f>YEAR(Order[[#This Row],[OrderDate]])</f>
        <v>2021</v>
      </c>
      <c r="G632" s="31">
        <f>MONTH(Order[[#This Row],[OrderDate]])</f>
        <v>3</v>
      </c>
      <c r="H632" s="31">
        <f>WEEKDAY(Order[[#This Row],[OrderDate]])</f>
        <v>5</v>
      </c>
      <c r="I632" s="31" t="str">
        <f>TEXT(Order[[#This Row],[WeekNumber]],"dddd")</f>
        <v>Thursday</v>
      </c>
      <c r="J632" s="14">
        <v>20210402</v>
      </c>
      <c r="K632" t="s">
        <v>484</v>
      </c>
      <c r="L632" s="4">
        <v>809.99999865889549</v>
      </c>
      <c r="M632" s="4">
        <v>15</v>
      </c>
      <c r="N632" s="4">
        <v>13.499999977648258</v>
      </c>
      <c r="O632">
        <v>60</v>
      </c>
      <c r="P632" s="8">
        <v>0.10000000149011611</v>
      </c>
      <c r="Q632" t="s">
        <v>424</v>
      </c>
      <c r="R632">
        <v>7</v>
      </c>
      <c r="S632" s="4">
        <v>4.3219663299234155</v>
      </c>
      <c r="T632" t="s">
        <v>134</v>
      </c>
      <c r="U632" t="s">
        <v>223</v>
      </c>
      <c r="V632" t="s">
        <v>310</v>
      </c>
      <c r="W632" t="s">
        <v>510</v>
      </c>
      <c r="X632" t="s">
        <v>354</v>
      </c>
      <c r="Y632" t="s">
        <v>517</v>
      </c>
    </row>
    <row r="633" spans="1:25" ht="15" customHeight="1" x14ac:dyDescent="0.3">
      <c r="A633">
        <v>10486</v>
      </c>
      <c r="B633" t="s">
        <v>33</v>
      </c>
      <c r="C633">
        <v>11</v>
      </c>
      <c r="D633">
        <v>1</v>
      </c>
      <c r="E633" s="3">
        <v>44281</v>
      </c>
      <c r="F633" s="31">
        <f>YEAR(Order[[#This Row],[OrderDate]])</f>
        <v>2021</v>
      </c>
      <c r="G633" s="31">
        <f>MONTH(Order[[#This Row],[OrderDate]])</f>
        <v>3</v>
      </c>
      <c r="H633" s="31">
        <f>WEEKDAY(Order[[#This Row],[OrderDate]])</f>
        <v>6</v>
      </c>
      <c r="I633" s="31" t="str">
        <f>TEXT(Order[[#This Row],[WeekNumber]],"dddd")</f>
        <v>Friday</v>
      </c>
      <c r="J633" s="14">
        <v>20210402</v>
      </c>
      <c r="K633" t="s">
        <v>484</v>
      </c>
      <c r="L633" s="4">
        <v>105</v>
      </c>
      <c r="M633" s="4">
        <v>21</v>
      </c>
      <c r="N633" s="4">
        <v>21</v>
      </c>
      <c r="O633">
        <v>5</v>
      </c>
      <c r="P633" s="8">
        <v>0</v>
      </c>
      <c r="Q633" t="s">
        <v>365</v>
      </c>
      <c r="R633">
        <v>5</v>
      </c>
      <c r="S633" s="4">
        <v>7.3815383533820462</v>
      </c>
      <c r="T633" t="s">
        <v>122</v>
      </c>
      <c r="U633" t="s">
        <v>211</v>
      </c>
      <c r="V633" t="s">
        <v>299</v>
      </c>
      <c r="W633" t="s">
        <v>510</v>
      </c>
      <c r="X633" t="s">
        <v>354</v>
      </c>
      <c r="Y633" t="s">
        <v>511</v>
      </c>
    </row>
    <row r="634" spans="1:25" ht="15" customHeight="1" x14ac:dyDescent="0.3">
      <c r="A634">
        <v>10486</v>
      </c>
      <c r="B634" t="s">
        <v>33</v>
      </c>
      <c r="C634">
        <v>51</v>
      </c>
      <c r="D634">
        <v>1</v>
      </c>
      <c r="E634" s="3">
        <v>44281</v>
      </c>
      <c r="F634" s="31">
        <f>YEAR(Order[[#This Row],[OrderDate]])</f>
        <v>2021</v>
      </c>
      <c r="G634" s="31">
        <f>MONTH(Order[[#This Row],[OrderDate]])</f>
        <v>3</v>
      </c>
      <c r="H634" s="31">
        <f>WEEKDAY(Order[[#This Row],[OrderDate]])</f>
        <v>6</v>
      </c>
      <c r="I634" s="31" t="str">
        <f>TEXT(Order[[#This Row],[WeekNumber]],"dddd")</f>
        <v>Friday</v>
      </c>
      <c r="J634" s="14">
        <v>20210402</v>
      </c>
      <c r="K634" t="s">
        <v>484</v>
      </c>
      <c r="L634" s="4">
        <v>1325</v>
      </c>
      <c r="M634" s="4">
        <v>53</v>
      </c>
      <c r="N634" s="4">
        <v>53</v>
      </c>
      <c r="O634">
        <v>25</v>
      </c>
      <c r="P634" s="8">
        <v>0</v>
      </c>
      <c r="Q634" t="s">
        <v>405</v>
      </c>
      <c r="R634">
        <v>24</v>
      </c>
      <c r="S634" s="4">
        <v>18.835525116961144</v>
      </c>
      <c r="T634" t="s">
        <v>122</v>
      </c>
      <c r="U634" t="s">
        <v>211</v>
      </c>
      <c r="V634" t="s">
        <v>299</v>
      </c>
      <c r="W634" t="s">
        <v>510</v>
      </c>
      <c r="X634" t="s">
        <v>354</v>
      </c>
      <c r="Y634" t="s">
        <v>513</v>
      </c>
    </row>
    <row r="635" spans="1:25" ht="15" customHeight="1" x14ac:dyDescent="0.3">
      <c r="A635">
        <v>10486</v>
      </c>
      <c r="B635" t="s">
        <v>33</v>
      </c>
      <c r="C635">
        <v>74</v>
      </c>
      <c r="D635">
        <v>1</v>
      </c>
      <c r="E635" s="3">
        <v>44281</v>
      </c>
      <c r="F635" s="31">
        <f>YEAR(Order[[#This Row],[OrderDate]])</f>
        <v>2021</v>
      </c>
      <c r="G635" s="31">
        <f>MONTH(Order[[#This Row],[OrderDate]])</f>
        <v>3</v>
      </c>
      <c r="H635" s="31">
        <f>WEEKDAY(Order[[#This Row],[OrderDate]])</f>
        <v>6</v>
      </c>
      <c r="I635" s="31" t="str">
        <f>TEXT(Order[[#This Row],[WeekNumber]],"dddd")</f>
        <v>Friday</v>
      </c>
      <c r="J635" s="14">
        <v>20210328</v>
      </c>
      <c r="K635" t="s">
        <v>484</v>
      </c>
      <c r="L635" s="4">
        <v>160</v>
      </c>
      <c r="M635" s="4">
        <v>10</v>
      </c>
      <c r="N635" s="4">
        <v>10</v>
      </c>
      <c r="O635">
        <v>16</v>
      </c>
      <c r="P635" s="8">
        <v>0</v>
      </c>
      <c r="Q635" t="s">
        <v>428</v>
      </c>
      <c r="R635">
        <v>4</v>
      </c>
      <c r="S635" s="4">
        <v>5.405016256844287</v>
      </c>
      <c r="T635" t="s">
        <v>122</v>
      </c>
      <c r="U635" t="s">
        <v>211</v>
      </c>
      <c r="V635" t="s">
        <v>299</v>
      </c>
      <c r="W635" t="s">
        <v>510</v>
      </c>
      <c r="X635" t="s">
        <v>354</v>
      </c>
      <c r="Y635" t="s">
        <v>513</v>
      </c>
    </row>
    <row r="636" spans="1:25" ht="15" customHeight="1" x14ac:dyDescent="0.3">
      <c r="A636">
        <v>10487</v>
      </c>
      <c r="B636" t="s">
        <v>59</v>
      </c>
      <c r="C636">
        <v>19</v>
      </c>
      <c r="D636">
        <v>2</v>
      </c>
      <c r="E636" s="3">
        <v>44281</v>
      </c>
      <c r="F636" s="31">
        <f>YEAR(Order[[#This Row],[OrderDate]])</f>
        <v>2021</v>
      </c>
      <c r="G636" s="31">
        <f>MONTH(Order[[#This Row],[OrderDate]])</f>
        <v>3</v>
      </c>
      <c r="H636" s="31">
        <f>WEEKDAY(Order[[#This Row],[OrderDate]])</f>
        <v>6</v>
      </c>
      <c r="I636" s="31" t="str">
        <f>TEXT(Order[[#This Row],[WeekNumber]],"dddd")</f>
        <v>Friday</v>
      </c>
      <c r="J636" s="14">
        <v>20210328</v>
      </c>
      <c r="K636" t="s">
        <v>484</v>
      </c>
      <c r="L636" s="4">
        <v>46</v>
      </c>
      <c r="M636" s="4">
        <v>9.1999999999999993</v>
      </c>
      <c r="N636" s="4">
        <v>9.1999999999999993</v>
      </c>
      <c r="O636">
        <v>5</v>
      </c>
      <c r="P636" s="8">
        <v>0</v>
      </c>
      <c r="Q636" t="s">
        <v>373</v>
      </c>
      <c r="R636">
        <v>8</v>
      </c>
      <c r="S636" s="4">
        <v>7.994614939930428</v>
      </c>
      <c r="T636" t="s">
        <v>148</v>
      </c>
      <c r="U636" t="s">
        <v>237</v>
      </c>
      <c r="V636" t="s">
        <v>323</v>
      </c>
      <c r="W636" t="s">
        <v>510</v>
      </c>
      <c r="X636" t="s">
        <v>521</v>
      </c>
      <c r="Y636" t="s">
        <v>516</v>
      </c>
    </row>
    <row r="637" spans="1:25" ht="15" customHeight="1" x14ac:dyDescent="0.3">
      <c r="A637">
        <v>10487</v>
      </c>
      <c r="B637" t="s">
        <v>59</v>
      </c>
      <c r="C637">
        <v>26</v>
      </c>
      <c r="D637">
        <v>2</v>
      </c>
      <c r="E637" s="3">
        <v>44281</v>
      </c>
      <c r="F637" s="31">
        <f>YEAR(Order[[#This Row],[OrderDate]])</f>
        <v>2021</v>
      </c>
      <c r="G637" s="31">
        <f>MONTH(Order[[#This Row],[OrderDate]])</f>
        <v>3</v>
      </c>
      <c r="H637" s="31">
        <f>WEEKDAY(Order[[#This Row],[OrderDate]])</f>
        <v>6</v>
      </c>
      <c r="I637" s="31" t="str">
        <f>TEXT(Order[[#This Row],[WeekNumber]],"dddd")</f>
        <v>Friday</v>
      </c>
      <c r="J637" s="14">
        <v>20210328</v>
      </c>
      <c r="K637" t="s">
        <v>484</v>
      </c>
      <c r="L637" s="4">
        <v>936.9</v>
      </c>
      <c r="M637" s="4">
        <v>31.23</v>
      </c>
      <c r="N637" s="4">
        <v>31.23</v>
      </c>
      <c r="O637">
        <v>30</v>
      </c>
      <c r="P637" s="8">
        <v>0</v>
      </c>
      <c r="Q637" t="s">
        <v>380</v>
      </c>
      <c r="R637">
        <v>11</v>
      </c>
      <c r="S637" s="4">
        <v>12.929370209027901</v>
      </c>
      <c r="T637" t="s">
        <v>148</v>
      </c>
      <c r="U637" t="s">
        <v>237</v>
      </c>
      <c r="V637" t="s">
        <v>323</v>
      </c>
      <c r="W637" t="s">
        <v>510</v>
      </c>
      <c r="X637" t="s">
        <v>521</v>
      </c>
      <c r="Y637" t="s">
        <v>516</v>
      </c>
    </row>
    <row r="638" spans="1:25" ht="15" customHeight="1" x14ac:dyDescent="0.3">
      <c r="A638">
        <v>10487</v>
      </c>
      <c r="B638" t="s">
        <v>59</v>
      </c>
      <c r="C638">
        <v>54</v>
      </c>
      <c r="D638">
        <v>2</v>
      </c>
      <c r="E638" s="3">
        <v>44281</v>
      </c>
      <c r="F638" s="31">
        <f>YEAR(Order[[#This Row],[OrderDate]])</f>
        <v>2021</v>
      </c>
      <c r="G638" s="31">
        <f>MONTH(Order[[#This Row],[OrderDate]])</f>
        <v>3</v>
      </c>
      <c r="H638" s="31">
        <f>WEEKDAY(Order[[#This Row],[OrderDate]])</f>
        <v>6</v>
      </c>
      <c r="I638" s="31" t="str">
        <f>TEXT(Order[[#This Row],[WeekNumber]],"dddd")</f>
        <v>Friday</v>
      </c>
      <c r="J638" s="14">
        <v>20210402</v>
      </c>
      <c r="K638" t="s">
        <v>484</v>
      </c>
      <c r="L638" s="4">
        <v>134.10000000000002</v>
      </c>
      <c r="M638" s="4">
        <v>7.45</v>
      </c>
      <c r="N638" s="4">
        <v>5.5875000000000004</v>
      </c>
      <c r="O638">
        <v>24</v>
      </c>
      <c r="P638" s="8">
        <v>0.25</v>
      </c>
      <c r="Q638" t="s">
        <v>408</v>
      </c>
      <c r="R638">
        <v>25</v>
      </c>
      <c r="S638" s="4">
        <v>5.7031720626915998</v>
      </c>
      <c r="T638" t="s">
        <v>148</v>
      </c>
      <c r="U638" t="s">
        <v>237</v>
      </c>
      <c r="V638" t="s">
        <v>323</v>
      </c>
      <c r="W638" t="s">
        <v>510</v>
      </c>
      <c r="X638" t="s">
        <v>521</v>
      </c>
      <c r="Y638" t="s">
        <v>518</v>
      </c>
    </row>
    <row r="639" spans="1:25" ht="15" customHeight="1" x14ac:dyDescent="0.3">
      <c r="A639">
        <v>10488</v>
      </c>
      <c r="B639" t="s">
        <v>23</v>
      </c>
      <c r="C639">
        <v>59</v>
      </c>
      <c r="D639">
        <v>8</v>
      </c>
      <c r="E639" s="3">
        <v>44282</v>
      </c>
      <c r="F639" s="31">
        <f>YEAR(Order[[#This Row],[OrderDate]])</f>
        <v>2021</v>
      </c>
      <c r="G639" s="31">
        <f>MONTH(Order[[#This Row],[OrderDate]])</f>
        <v>3</v>
      </c>
      <c r="H639" s="31">
        <f>WEEKDAY(Order[[#This Row],[OrderDate]])</f>
        <v>7</v>
      </c>
      <c r="I639" s="31" t="str">
        <f>TEXT(Order[[#This Row],[WeekNumber]],"dddd")</f>
        <v>Saturday</v>
      </c>
      <c r="J639" s="14">
        <v>20210402</v>
      </c>
      <c r="K639" t="s">
        <v>484</v>
      </c>
      <c r="L639" s="4">
        <v>1650</v>
      </c>
      <c r="M639" s="4">
        <v>55</v>
      </c>
      <c r="N639" s="4">
        <v>55</v>
      </c>
      <c r="O639">
        <v>30</v>
      </c>
      <c r="P639" s="8">
        <v>0</v>
      </c>
      <c r="Q639" t="s">
        <v>413</v>
      </c>
      <c r="R639">
        <v>28</v>
      </c>
      <c r="S639" s="4">
        <v>29.299646906924384</v>
      </c>
      <c r="T639" t="s">
        <v>112</v>
      </c>
      <c r="U639" t="s">
        <v>201</v>
      </c>
      <c r="V639" t="s">
        <v>290</v>
      </c>
      <c r="W639" t="s">
        <v>509</v>
      </c>
      <c r="X639" t="s">
        <v>520</v>
      </c>
      <c r="Y639" t="s">
        <v>511</v>
      </c>
    </row>
    <row r="640" spans="1:25" ht="15" customHeight="1" x14ac:dyDescent="0.3">
      <c r="A640">
        <v>10488</v>
      </c>
      <c r="B640" t="s">
        <v>23</v>
      </c>
      <c r="C640">
        <v>73</v>
      </c>
      <c r="D640">
        <v>8</v>
      </c>
      <c r="E640" s="3">
        <v>44282</v>
      </c>
      <c r="F640" s="31">
        <f>YEAR(Order[[#This Row],[OrderDate]])</f>
        <v>2021</v>
      </c>
      <c r="G640" s="31">
        <f>MONTH(Order[[#This Row],[OrderDate]])</f>
        <v>3</v>
      </c>
      <c r="H640" s="31">
        <f>WEEKDAY(Order[[#This Row],[OrderDate]])</f>
        <v>7</v>
      </c>
      <c r="I640" s="31" t="str">
        <f>TEXT(Order[[#This Row],[WeekNumber]],"dddd")</f>
        <v>Saturday</v>
      </c>
      <c r="J640" s="14">
        <v>20210409</v>
      </c>
      <c r="K640" t="s">
        <v>484</v>
      </c>
      <c r="L640" s="4">
        <v>239.99999910593033</v>
      </c>
      <c r="M640" s="4">
        <v>15</v>
      </c>
      <c r="N640" s="4">
        <v>11.999999955296516</v>
      </c>
      <c r="O640">
        <v>20</v>
      </c>
      <c r="P640" s="8">
        <v>0.20000000298023221</v>
      </c>
      <c r="Q640" t="s">
        <v>427</v>
      </c>
      <c r="R640">
        <v>17</v>
      </c>
      <c r="S640" s="4">
        <v>4.6045134272414314</v>
      </c>
      <c r="T640" t="s">
        <v>112</v>
      </c>
      <c r="U640" t="s">
        <v>201</v>
      </c>
      <c r="V640" t="s">
        <v>290</v>
      </c>
      <c r="W640" t="s">
        <v>509</v>
      </c>
      <c r="X640" t="s">
        <v>520</v>
      </c>
      <c r="Y640" t="s">
        <v>514</v>
      </c>
    </row>
    <row r="641" spans="1:25" x14ac:dyDescent="0.3">
      <c r="A641">
        <v>10489</v>
      </c>
      <c r="B641" t="s">
        <v>56</v>
      </c>
      <c r="C641">
        <v>11</v>
      </c>
      <c r="D641">
        <v>6</v>
      </c>
      <c r="E641" s="3">
        <v>44283</v>
      </c>
      <c r="F641" s="31">
        <f>YEAR(Order[[#This Row],[OrderDate]])</f>
        <v>2021</v>
      </c>
      <c r="G641" s="31">
        <f>MONTH(Order[[#This Row],[OrderDate]])</f>
        <v>3</v>
      </c>
      <c r="H641" s="31">
        <f>WEEKDAY(Order[[#This Row],[OrderDate]])</f>
        <v>1</v>
      </c>
      <c r="I641" s="31" t="str">
        <f>TEXT(Order[[#This Row],[WeekNumber]],"dddd")</f>
        <v>Sunday</v>
      </c>
      <c r="J641" s="14">
        <v>20210409</v>
      </c>
      <c r="K641" t="s">
        <v>484</v>
      </c>
      <c r="L641" s="4">
        <v>236.25</v>
      </c>
      <c r="M641" s="4">
        <v>21</v>
      </c>
      <c r="N641" s="4">
        <v>15.75</v>
      </c>
      <c r="O641">
        <v>15</v>
      </c>
      <c r="P641" s="8">
        <v>0.25</v>
      </c>
      <c r="Q641" t="s">
        <v>365</v>
      </c>
      <c r="R641">
        <v>5</v>
      </c>
      <c r="S641" s="4">
        <v>7.3815383533820462</v>
      </c>
      <c r="T641" t="s">
        <v>145</v>
      </c>
      <c r="U641" t="s">
        <v>234</v>
      </c>
      <c r="V641" t="s">
        <v>320</v>
      </c>
      <c r="W641" t="s">
        <v>509</v>
      </c>
      <c r="X641" t="s">
        <v>524</v>
      </c>
      <c r="Y641" t="s">
        <v>511</v>
      </c>
    </row>
    <row r="642" spans="1:25" x14ac:dyDescent="0.3">
      <c r="A642">
        <v>10489</v>
      </c>
      <c r="B642" t="s">
        <v>56</v>
      </c>
      <c r="C642">
        <v>16</v>
      </c>
      <c r="D642">
        <v>6</v>
      </c>
      <c r="E642" s="3">
        <v>44283</v>
      </c>
      <c r="F642" s="31">
        <f>YEAR(Order[[#This Row],[OrderDate]])</f>
        <v>2021</v>
      </c>
      <c r="G642" s="31">
        <f>MONTH(Order[[#This Row],[OrderDate]])</f>
        <v>3</v>
      </c>
      <c r="H642" s="31">
        <f>WEEKDAY(Order[[#This Row],[OrderDate]])</f>
        <v>1</v>
      </c>
      <c r="I642" s="31" t="str">
        <f>TEXT(Order[[#This Row],[WeekNumber]],"dddd")</f>
        <v>Sunday</v>
      </c>
      <c r="J642" s="14">
        <v>20210403</v>
      </c>
      <c r="K642" t="s">
        <v>484</v>
      </c>
      <c r="L642" s="4">
        <v>314.09999999999997</v>
      </c>
      <c r="M642" s="4">
        <v>17.45</v>
      </c>
      <c r="N642" s="4">
        <v>17.45</v>
      </c>
      <c r="O642">
        <v>18</v>
      </c>
      <c r="P642" s="8">
        <v>0</v>
      </c>
      <c r="Q642" t="s">
        <v>370</v>
      </c>
      <c r="R642">
        <v>7</v>
      </c>
      <c r="S642" s="4">
        <v>12.75283918323947</v>
      </c>
      <c r="T642" t="s">
        <v>145</v>
      </c>
      <c r="U642" t="s">
        <v>234</v>
      </c>
      <c r="V642" t="s">
        <v>320</v>
      </c>
      <c r="W642" t="s">
        <v>509</v>
      </c>
      <c r="X642" t="s">
        <v>524</v>
      </c>
      <c r="Y642" t="s">
        <v>516</v>
      </c>
    </row>
    <row r="643" spans="1:25" x14ac:dyDescent="0.3">
      <c r="A643">
        <v>10490</v>
      </c>
      <c r="B643" t="s">
        <v>33</v>
      </c>
      <c r="C643">
        <v>59</v>
      </c>
      <c r="D643">
        <v>7</v>
      </c>
      <c r="E643" s="3">
        <v>44286</v>
      </c>
      <c r="F643" s="31">
        <f>YEAR(Order[[#This Row],[OrderDate]])</f>
        <v>2021</v>
      </c>
      <c r="G643" s="31">
        <f>MONTH(Order[[#This Row],[OrderDate]])</f>
        <v>3</v>
      </c>
      <c r="H643" s="31">
        <f>WEEKDAY(Order[[#This Row],[OrderDate]])</f>
        <v>4</v>
      </c>
      <c r="I643" s="31" t="str">
        <f>TEXT(Order[[#This Row],[WeekNumber]],"dddd")</f>
        <v>Wednesday</v>
      </c>
      <c r="J643" s="14">
        <v>20210403</v>
      </c>
      <c r="K643" t="s">
        <v>484</v>
      </c>
      <c r="L643" s="4">
        <v>3000</v>
      </c>
      <c r="M643" s="4">
        <v>55</v>
      </c>
      <c r="N643" s="4">
        <v>55</v>
      </c>
      <c r="O643">
        <v>60</v>
      </c>
      <c r="P643" s="8">
        <v>0</v>
      </c>
      <c r="Q643" t="s">
        <v>413</v>
      </c>
      <c r="R643">
        <v>28</v>
      </c>
      <c r="S643" s="4">
        <v>29.299646906924384</v>
      </c>
      <c r="T643" t="s">
        <v>122</v>
      </c>
      <c r="U643" t="s">
        <v>211</v>
      </c>
      <c r="V643" t="s">
        <v>299</v>
      </c>
      <c r="W643" t="s">
        <v>510</v>
      </c>
      <c r="X643" t="s">
        <v>354</v>
      </c>
      <c r="Y643" t="s">
        <v>511</v>
      </c>
    </row>
    <row r="644" spans="1:25" x14ac:dyDescent="0.3">
      <c r="A644">
        <v>10490</v>
      </c>
      <c r="B644" t="s">
        <v>33</v>
      </c>
      <c r="C644">
        <v>68</v>
      </c>
      <c r="D644">
        <v>7</v>
      </c>
      <c r="E644" s="3">
        <v>44286</v>
      </c>
      <c r="F644" s="31">
        <f>YEAR(Order[[#This Row],[OrderDate]])</f>
        <v>2021</v>
      </c>
      <c r="G644" s="31">
        <f>MONTH(Order[[#This Row],[OrderDate]])</f>
        <v>3</v>
      </c>
      <c r="H644" s="31">
        <f>WEEKDAY(Order[[#This Row],[OrderDate]])</f>
        <v>4</v>
      </c>
      <c r="I644" s="31" t="str">
        <f>TEXT(Order[[#This Row],[WeekNumber]],"dddd")</f>
        <v>Wednesday</v>
      </c>
      <c r="J644" s="14">
        <v>20210403</v>
      </c>
      <c r="K644" t="s">
        <v>484</v>
      </c>
      <c r="L644" s="4">
        <v>375</v>
      </c>
      <c r="M644" s="4">
        <v>12.5</v>
      </c>
      <c r="N644" s="4">
        <v>12.5</v>
      </c>
      <c r="O644">
        <v>30</v>
      </c>
      <c r="P644" s="8">
        <v>0</v>
      </c>
      <c r="Q644" t="s">
        <v>422</v>
      </c>
      <c r="R644">
        <v>8</v>
      </c>
      <c r="S644" s="4">
        <v>9.881917469522989</v>
      </c>
      <c r="T644" t="s">
        <v>122</v>
      </c>
      <c r="U644" t="s">
        <v>211</v>
      </c>
      <c r="V644" t="s">
        <v>299</v>
      </c>
      <c r="W644" t="s">
        <v>510</v>
      </c>
      <c r="X644" t="s">
        <v>354</v>
      </c>
      <c r="Y644" t="s">
        <v>516</v>
      </c>
    </row>
    <row r="645" spans="1:25" x14ac:dyDescent="0.3">
      <c r="A645">
        <v>10490</v>
      </c>
      <c r="B645" t="s">
        <v>33</v>
      </c>
      <c r="C645">
        <v>75</v>
      </c>
      <c r="D645">
        <v>7</v>
      </c>
      <c r="E645" s="3">
        <v>44286</v>
      </c>
      <c r="F645" s="31">
        <f>YEAR(Order[[#This Row],[OrderDate]])</f>
        <v>2021</v>
      </c>
      <c r="G645" s="31">
        <f>MONTH(Order[[#This Row],[OrderDate]])</f>
        <v>3</v>
      </c>
      <c r="H645" s="31">
        <f>WEEKDAY(Order[[#This Row],[OrderDate]])</f>
        <v>4</v>
      </c>
      <c r="I645" s="31" t="str">
        <f>TEXT(Order[[#This Row],[WeekNumber]],"dddd")</f>
        <v>Wednesday</v>
      </c>
      <c r="J645" s="14">
        <v>20210408</v>
      </c>
      <c r="K645" t="s">
        <v>484</v>
      </c>
      <c r="L645" s="4">
        <v>279</v>
      </c>
      <c r="M645" s="4">
        <v>7.75</v>
      </c>
      <c r="N645" s="4">
        <v>7.75</v>
      </c>
      <c r="O645">
        <v>36</v>
      </c>
      <c r="P645" s="8">
        <v>0</v>
      </c>
      <c r="Q645" t="s">
        <v>429</v>
      </c>
      <c r="R645">
        <v>12</v>
      </c>
      <c r="S645" s="4">
        <v>3.8495729671919596</v>
      </c>
      <c r="T645" t="s">
        <v>122</v>
      </c>
      <c r="U645" t="s">
        <v>211</v>
      </c>
      <c r="V645" t="s">
        <v>299</v>
      </c>
      <c r="W645" t="s">
        <v>510</v>
      </c>
      <c r="X645" t="s">
        <v>354</v>
      </c>
      <c r="Y645" t="s">
        <v>517</v>
      </c>
    </row>
    <row r="646" spans="1:25" ht="15" customHeight="1" x14ac:dyDescent="0.3">
      <c r="A646">
        <v>10491</v>
      </c>
      <c r="B646" t="s">
        <v>26</v>
      </c>
      <c r="C646">
        <v>44</v>
      </c>
      <c r="D646">
        <v>8</v>
      </c>
      <c r="E646" s="3">
        <v>44286</v>
      </c>
      <c r="F646" s="31">
        <f>YEAR(Order[[#This Row],[OrderDate]])</f>
        <v>2021</v>
      </c>
      <c r="G646" s="31">
        <f>MONTH(Order[[#This Row],[OrderDate]])</f>
        <v>3</v>
      </c>
      <c r="H646" s="31">
        <f>WEEKDAY(Order[[#This Row],[OrderDate]])</f>
        <v>4</v>
      </c>
      <c r="I646" s="31" t="str">
        <f>TEXT(Order[[#This Row],[WeekNumber]],"dddd")</f>
        <v>Wednesday</v>
      </c>
      <c r="J646" s="14">
        <v>20210408</v>
      </c>
      <c r="K646" t="s">
        <v>485</v>
      </c>
      <c r="L646" s="4">
        <v>247.98749826103449</v>
      </c>
      <c r="M646" s="4">
        <v>19.45</v>
      </c>
      <c r="N646" s="4">
        <v>16.532499884068965</v>
      </c>
      <c r="O646">
        <v>15</v>
      </c>
      <c r="P646" s="8">
        <v>0.15000000596046451</v>
      </c>
      <c r="Q646" t="s">
        <v>398</v>
      </c>
      <c r="R646">
        <v>20</v>
      </c>
      <c r="S646" s="4">
        <v>10.842050263532254</v>
      </c>
      <c r="T646" t="s">
        <v>115</v>
      </c>
      <c r="U646" t="s">
        <v>204</v>
      </c>
      <c r="V646" t="s">
        <v>292</v>
      </c>
      <c r="W646" t="s">
        <v>509</v>
      </c>
      <c r="X646" t="s">
        <v>352</v>
      </c>
      <c r="Y646" t="s">
        <v>515</v>
      </c>
    </row>
    <row r="647" spans="1:25" ht="15" customHeight="1" x14ac:dyDescent="0.3">
      <c r="A647">
        <v>10491</v>
      </c>
      <c r="B647" t="s">
        <v>26</v>
      </c>
      <c r="C647">
        <v>77</v>
      </c>
      <c r="D647">
        <v>8</v>
      </c>
      <c r="E647" s="3">
        <v>44286</v>
      </c>
      <c r="F647" s="31">
        <f>YEAR(Order[[#This Row],[OrderDate]])</f>
        <v>2021</v>
      </c>
      <c r="G647" s="31">
        <f>MONTH(Order[[#This Row],[OrderDate]])</f>
        <v>3</v>
      </c>
      <c r="H647" s="31">
        <f>WEEKDAY(Order[[#This Row],[OrderDate]])</f>
        <v>4</v>
      </c>
      <c r="I647" s="31" t="str">
        <f>TEXT(Order[[#This Row],[WeekNumber]],"dddd")</f>
        <v>Wednesday</v>
      </c>
      <c r="J647" s="14">
        <v>20210411</v>
      </c>
      <c r="K647" t="s">
        <v>485</v>
      </c>
      <c r="L647" s="4">
        <v>77.349999457597733</v>
      </c>
      <c r="M647" s="4">
        <v>13</v>
      </c>
      <c r="N647" s="4">
        <v>11.049999922513962</v>
      </c>
      <c r="O647">
        <v>7</v>
      </c>
      <c r="P647" s="8">
        <v>0.15000000596046451</v>
      </c>
      <c r="Q647" t="s">
        <v>431</v>
      </c>
      <c r="R647">
        <v>12</v>
      </c>
      <c r="S647" s="4">
        <v>9.7871799999999993</v>
      </c>
      <c r="T647" t="s">
        <v>115</v>
      </c>
      <c r="U647" t="s">
        <v>204</v>
      </c>
      <c r="V647" t="s">
        <v>292</v>
      </c>
      <c r="W647" t="s">
        <v>509</v>
      </c>
      <c r="X647" t="s">
        <v>352</v>
      </c>
      <c r="Y647" t="s">
        <v>515</v>
      </c>
    </row>
    <row r="648" spans="1:25" ht="15" customHeight="1" x14ac:dyDescent="0.3">
      <c r="A648">
        <v>10492</v>
      </c>
      <c r="B648" t="s">
        <v>9</v>
      </c>
      <c r="C648">
        <v>25</v>
      </c>
      <c r="D648">
        <v>3</v>
      </c>
      <c r="E648" s="3">
        <v>44287</v>
      </c>
      <c r="F648" s="31">
        <f>YEAR(Order[[#This Row],[OrderDate]])</f>
        <v>2021</v>
      </c>
      <c r="G648" s="31">
        <f>MONTH(Order[[#This Row],[OrderDate]])</f>
        <v>4</v>
      </c>
      <c r="H648" s="31">
        <f>WEEKDAY(Order[[#This Row],[OrderDate]])</f>
        <v>5</v>
      </c>
      <c r="I648" s="31" t="str">
        <f>TEXT(Order[[#This Row],[WeekNumber]],"dddd")</f>
        <v>Thursday</v>
      </c>
      <c r="J648" s="14">
        <v>20210411</v>
      </c>
      <c r="K648" t="s">
        <v>486</v>
      </c>
      <c r="L648" s="4">
        <v>797.99999937415123</v>
      </c>
      <c r="M648" s="4">
        <v>14</v>
      </c>
      <c r="N648" s="4">
        <v>13.299999989569187</v>
      </c>
      <c r="O648">
        <v>60</v>
      </c>
      <c r="P648" s="8">
        <v>5.000000074505806E-2</v>
      </c>
      <c r="Q648" t="s">
        <v>379</v>
      </c>
      <c r="R648">
        <v>11</v>
      </c>
      <c r="S648" s="4">
        <v>5.7552439408246228</v>
      </c>
      <c r="T648" t="s">
        <v>98</v>
      </c>
      <c r="U648" t="s">
        <v>187</v>
      </c>
      <c r="V648" t="s">
        <v>276</v>
      </c>
      <c r="W648" t="s">
        <v>510</v>
      </c>
      <c r="X648" t="s">
        <v>531</v>
      </c>
      <c r="Y648" t="s">
        <v>516</v>
      </c>
    </row>
    <row r="649" spans="1:25" ht="15" customHeight="1" x14ac:dyDescent="0.3">
      <c r="A649">
        <v>10492</v>
      </c>
      <c r="B649" t="s">
        <v>9</v>
      </c>
      <c r="C649">
        <v>42</v>
      </c>
      <c r="D649">
        <v>3</v>
      </c>
      <c r="E649" s="3">
        <v>44287</v>
      </c>
      <c r="F649" s="31">
        <f>YEAR(Order[[#This Row],[OrderDate]])</f>
        <v>2021</v>
      </c>
      <c r="G649" s="31">
        <f>MONTH(Order[[#This Row],[OrderDate]])</f>
        <v>4</v>
      </c>
      <c r="H649" s="31">
        <f>WEEKDAY(Order[[#This Row],[OrderDate]])</f>
        <v>5</v>
      </c>
      <c r="I649" s="31" t="str">
        <f>TEXT(Order[[#This Row],[WeekNumber]],"dddd")</f>
        <v>Thursday</v>
      </c>
      <c r="J649" s="14">
        <v>20210410</v>
      </c>
      <c r="K649" t="s">
        <v>486</v>
      </c>
      <c r="L649" s="4">
        <v>265.99999979138374</v>
      </c>
      <c r="M649" s="4">
        <v>14</v>
      </c>
      <c r="N649" s="4">
        <v>13.299999989569187</v>
      </c>
      <c r="O649">
        <v>20</v>
      </c>
      <c r="P649" s="8">
        <v>5.000000074505806E-2</v>
      </c>
      <c r="Q649" t="s">
        <v>396</v>
      </c>
      <c r="R649">
        <v>20</v>
      </c>
      <c r="S649" s="4">
        <v>10.762412487567216</v>
      </c>
      <c r="T649" t="s">
        <v>98</v>
      </c>
      <c r="U649" t="s">
        <v>187</v>
      </c>
      <c r="V649" t="s">
        <v>276</v>
      </c>
      <c r="W649" t="s">
        <v>510</v>
      </c>
      <c r="X649" t="s">
        <v>531</v>
      </c>
      <c r="Y649" t="s">
        <v>512</v>
      </c>
    </row>
    <row r="650" spans="1:25" ht="15" customHeight="1" x14ac:dyDescent="0.3">
      <c r="A650">
        <v>10493</v>
      </c>
      <c r="B650" t="s">
        <v>39</v>
      </c>
      <c r="C650">
        <v>65</v>
      </c>
      <c r="D650">
        <v>4</v>
      </c>
      <c r="E650" s="3">
        <v>44288</v>
      </c>
      <c r="F650" s="31">
        <f>YEAR(Order[[#This Row],[OrderDate]])</f>
        <v>2021</v>
      </c>
      <c r="G650" s="31">
        <f>MONTH(Order[[#This Row],[OrderDate]])</f>
        <v>4</v>
      </c>
      <c r="H650" s="31">
        <f>WEEKDAY(Order[[#This Row],[OrderDate]])</f>
        <v>6</v>
      </c>
      <c r="I650" s="31" t="str">
        <f>TEXT(Order[[#This Row],[WeekNumber]],"dddd")</f>
        <v>Friday</v>
      </c>
      <c r="J650" s="14">
        <v>20210410</v>
      </c>
      <c r="K650" t="s">
        <v>485</v>
      </c>
      <c r="L650" s="4">
        <v>284.17499952949584</v>
      </c>
      <c r="M650" s="4">
        <v>21.05</v>
      </c>
      <c r="N650" s="4">
        <v>18.944999968633056</v>
      </c>
      <c r="O650">
        <v>15</v>
      </c>
      <c r="P650" s="8">
        <v>0.10000000149011611</v>
      </c>
      <c r="Q650" t="s">
        <v>419</v>
      </c>
      <c r="R650">
        <v>2</v>
      </c>
      <c r="S650" s="4">
        <v>12.356901002694999</v>
      </c>
      <c r="T650" t="s">
        <v>128</v>
      </c>
      <c r="U650" t="s">
        <v>217</v>
      </c>
      <c r="V650" t="s">
        <v>304</v>
      </c>
      <c r="W650" t="s">
        <v>509</v>
      </c>
      <c r="X650" t="s">
        <v>519</v>
      </c>
      <c r="Y650" t="s">
        <v>515</v>
      </c>
    </row>
    <row r="651" spans="1:25" ht="15" customHeight="1" x14ac:dyDescent="0.3">
      <c r="A651">
        <v>10493</v>
      </c>
      <c r="B651" t="s">
        <v>39</v>
      </c>
      <c r="C651">
        <v>66</v>
      </c>
      <c r="D651">
        <v>4</v>
      </c>
      <c r="E651" s="3">
        <v>44288</v>
      </c>
      <c r="F651" s="31">
        <f>YEAR(Order[[#This Row],[OrderDate]])</f>
        <v>2021</v>
      </c>
      <c r="G651" s="31">
        <f>MONTH(Order[[#This Row],[OrderDate]])</f>
        <v>4</v>
      </c>
      <c r="H651" s="31">
        <f>WEEKDAY(Order[[#This Row],[OrderDate]])</f>
        <v>6</v>
      </c>
      <c r="I651" s="31" t="str">
        <f>TEXT(Order[[#This Row],[WeekNumber]],"dddd")</f>
        <v>Friday</v>
      </c>
      <c r="J651" s="14">
        <v>20210410</v>
      </c>
      <c r="K651" t="s">
        <v>485</v>
      </c>
      <c r="L651" s="4">
        <v>152.99999974668026</v>
      </c>
      <c r="M651" s="4">
        <v>17</v>
      </c>
      <c r="N651" s="4">
        <v>15.299999974668026</v>
      </c>
      <c r="O651">
        <v>10</v>
      </c>
      <c r="P651" s="8">
        <v>0.10000000149011611</v>
      </c>
      <c r="Q651" t="s">
        <v>420</v>
      </c>
      <c r="R651">
        <v>2</v>
      </c>
      <c r="S651" s="4">
        <v>4.7723602845439919</v>
      </c>
      <c r="T651" t="s">
        <v>128</v>
      </c>
      <c r="U651" t="s">
        <v>217</v>
      </c>
      <c r="V651" t="s">
        <v>304</v>
      </c>
      <c r="W651" t="s">
        <v>509</v>
      </c>
      <c r="X651" t="s">
        <v>519</v>
      </c>
      <c r="Y651" t="s">
        <v>515</v>
      </c>
    </row>
    <row r="652" spans="1:25" ht="15" customHeight="1" x14ac:dyDescent="0.3">
      <c r="A652">
        <v>10493</v>
      </c>
      <c r="B652" t="s">
        <v>39</v>
      </c>
      <c r="C652">
        <v>69</v>
      </c>
      <c r="D652">
        <v>4</v>
      </c>
      <c r="E652" s="3">
        <v>44288</v>
      </c>
      <c r="F652" s="31">
        <f>YEAR(Order[[#This Row],[OrderDate]])</f>
        <v>2021</v>
      </c>
      <c r="G652" s="31">
        <f>MONTH(Order[[#This Row],[OrderDate]])</f>
        <v>4</v>
      </c>
      <c r="H652" s="31">
        <f>WEEKDAY(Order[[#This Row],[OrderDate]])</f>
        <v>6</v>
      </c>
      <c r="I652" s="31" t="str">
        <f>TEXT(Order[[#This Row],[WeekNumber]],"dddd")</f>
        <v>Friday</v>
      </c>
      <c r="J652" s="14">
        <v>20210409</v>
      </c>
      <c r="K652" t="s">
        <v>485</v>
      </c>
      <c r="L652" s="4">
        <v>323.9999994635582</v>
      </c>
      <c r="M652" s="4">
        <v>36</v>
      </c>
      <c r="N652" s="4">
        <v>32.39999994635582</v>
      </c>
      <c r="O652">
        <v>10</v>
      </c>
      <c r="P652" s="8">
        <v>0.10000000149011611</v>
      </c>
      <c r="Q652" t="s">
        <v>423</v>
      </c>
      <c r="R652">
        <v>15</v>
      </c>
      <c r="S652" s="4">
        <v>12.894008605174344</v>
      </c>
      <c r="T652" t="s">
        <v>128</v>
      </c>
      <c r="U652" t="s">
        <v>217</v>
      </c>
      <c r="V652" t="s">
        <v>304</v>
      </c>
      <c r="W652" t="s">
        <v>509</v>
      </c>
      <c r="X652" t="s">
        <v>519</v>
      </c>
      <c r="Y652" t="s">
        <v>511</v>
      </c>
    </row>
    <row r="653" spans="1:25" ht="15" customHeight="1" x14ac:dyDescent="0.3">
      <c r="A653">
        <v>10494</v>
      </c>
      <c r="B653" t="s">
        <v>14</v>
      </c>
      <c r="C653">
        <v>56</v>
      </c>
      <c r="D653">
        <v>4</v>
      </c>
      <c r="E653" s="3">
        <v>44288</v>
      </c>
      <c r="F653" s="31">
        <f>YEAR(Order[[#This Row],[OrderDate]])</f>
        <v>2021</v>
      </c>
      <c r="G653" s="31">
        <f>MONTH(Order[[#This Row],[OrderDate]])</f>
        <v>4</v>
      </c>
      <c r="H653" s="31">
        <f>WEEKDAY(Order[[#This Row],[OrderDate]])</f>
        <v>6</v>
      </c>
      <c r="I653" s="31" t="str">
        <f>TEXT(Order[[#This Row],[WeekNumber]],"dddd")</f>
        <v>Friday</v>
      </c>
      <c r="J653" s="14">
        <v>20210411</v>
      </c>
      <c r="K653" t="s">
        <v>484</v>
      </c>
      <c r="L653" s="4">
        <v>1140</v>
      </c>
      <c r="M653" s="4">
        <v>38</v>
      </c>
      <c r="N653" s="4">
        <v>38</v>
      </c>
      <c r="O653">
        <v>30</v>
      </c>
      <c r="P653" s="8">
        <v>0</v>
      </c>
      <c r="Q653" t="s">
        <v>410</v>
      </c>
      <c r="R653">
        <v>26</v>
      </c>
      <c r="S653" s="4">
        <v>12.985049050340091</v>
      </c>
      <c r="T653" t="s">
        <v>103</v>
      </c>
      <c r="U653" t="s">
        <v>192</v>
      </c>
      <c r="V653" t="s">
        <v>281</v>
      </c>
      <c r="W653" t="s">
        <v>510</v>
      </c>
      <c r="X653" t="s">
        <v>521</v>
      </c>
      <c r="Y653" t="s">
        <v>512</v>
      </c>
    </row>
    <row r="654" spans="1:25" ht="15" customHeight="1" x14ac:dyDescent="0.3">
      <c r="A654">
        <v>10495</v>
      </c>
      <c r="B654" t="s">
        <v>40</v>
      </c>
      <c r="C654">
        <v>23</v>
      </c>
      <c r="D654">
        <v>3</v>
      </c>
      <c r="E654" s="3">
        <v>44289</v>
      </c>
      <c r="F654" s="31">
        <f>YEAR(Order[[#This Row],[OrderDate]])</f>
        <v>2021</v>
      </c>
      <c r="G654" s="31">
        <f>MONTH(Order[[#This Row],[OrderDate]])</f>
        <v>4</v>
      </c>
      <c r="H654" s="31">
        <f>WEEKDAY(Order[[#This Row],[OrderDate]])</f>
        <v>7</v>
      </c>
      <c r="I654" s="31" t="str">
        <f>TEXT(Order[[#This Row],[WeekNumber]],"dddd")</f>
        <v>Saturday</v>
      </c>
      <c r="J654" s="14">
        <v>20210411</v>
      </c>
      <c r="K654" t="s">
        <v>485</v>
      </c>
      <c r="L654" s="4">
        <v>90</v>
      </c>
      <c r="M654" s="4">
        <v>9</v>
      </c>
      <c r="N654" s="4">
        <v>9</v>
      </c>
      <c r="O654">
        <v>10</v>
      </c>
      <c r="P654" s="8">
        <v>0</v>
      </c>
      <c r="Q654" t="s">
        <v>377</v>
      </c>
      <c r="R654">
        <v>9</v>
      </c>
      <c r="S654" s="4">
        <v>5.2140991742329925</v>
      </c>
      <c r="T654" t="s">
        <v>129</v>
      </c>
      <c r="U654" t="s">
        <v>218</v>
      </c>
      <c r="V654" t="s">
        <v>305</v>
      </c>
      <c r="W654" t="s">
        <v>510</v>
      </c>
      <c r="X654" t="s">
        <v>531</v>
      </c>
      <c r="Y654" t="s">
        <v>512</v>
      </c>
    </row>
    <row r="655" spans="1:25" ht="15" customHeight="1" x14ac:dyDescent="0.3">
      <c r="A655">
        <v>10495</v>
      </c>
      <c r="B655" t="s">
        <v>40</v>
      </c>
      <c r="C655">
        <v>41</v>
      </c>
      <c r="D655">
        <v>3</v>
      </c>
      <c r="E655" s="3">
        <v>44289</v>
      </c>
      <c r="F655" s="31">
        <f>YEAR(Order[[#This Row],[OrderDate]])</f>
        <v>2021</v>
      </c>
      <c r="G655" s="31">
        <f>MONTH(Order[[#This Row],[OrderDate]])</f>
        <v>4</v>
      </c>
      <c r="H655" s="31">
        <f>WEEKDAY(Order[[#This Row],[OrderDate]])</f>
        <v>7</v>
      </c>
      <c r="I655" s="31" t="str">
        <f>TEXT(Order[[#This Row],[WeekNumber]],"dddd")</f>
        <v>Saturday</v>
      </c>
      <c r="J655" s="14">
        <v>20210411</v>
      </c>
      <c r="K655" t="s">
        <v>485</v>
      </c>
      <c r="L655" s="4">
        <v>193</v>
      </c>
      <c r="M655" s="4">
        <v>9.65</v>
      </c>
      <c r="N655" s="4">
        <v>9.65</v>
      </c>
      <c r="O655">
        <v>20</v>
      </c>
      <c r="P655" s="8">
        <v>0</v>
      </c>
      <c r="Q655" t="s">
        <v>395</v>
      </c>
      <c r="R655">
        <v>19</v>
      </c>
      <c r="S655" s="4">
        <v>6.0463867884479576</v>
      </c>
      <c r="T655" t="s">
        <v>129</v>
      </c>
      <c r="U655" t="s">
        <v>218</v>
      </c>
      <c r="V655" t="s">
        <v>305</v>
      </c>
      <c r="W655" t="s">
        <v>510</v>
      </c>
      <c r="X655" t="s">
        <v>531</v>
      </c>
      <c r="Y655" t="s">
        <v>514</v>
      </c>
    </row>
    <row r="656" spans="1:25" ht="15" customHeight="1" x14ac:dyDescent="0.3">
      <c r="A656">
        <v>10495</v>
      </c>
      <c r="B656" t="s">
        <v>40</v>
      </c>
      <c r="C656">
        <v>77</v>
      </c>
      <c r="D656">
        <v>3</v>
      </c>
      <c r="E656" s="3">
        <v>44289</v>
      </c>
      <c r="F656" s="31">
        <f>YEAR(Order[[#This Row],[OrderDate]])</f>
        <v>2021</v>
      </c>
      <c r="G656" s="31">
        <f>MONTH(Order[[#This Row],[OrderDate]])</f>
        <v>4</v>
      </c>
      <c r="H656" s="31">
        <f>WEEKDAY(Order[[#This Row],[OrderDate]])</f>
        <v>7</v>
      </c>
      <c r="I656" s="31" t="str">
        <f>TEXT(Order[[#This Row],[WeekNumber]],"dddd")</f>
        <v>Saturday</v>
      </c>
      <c r="J656" s="14">
        <v>20210407</v>
      </c>
      <c r="K656" t="s">
        <v>485</v>
      </c>
      <c r="L656" s="4">
        <v>65</v>
      </c>
      <c r="M656" s="4">
        <v>13</v>
      </c>
      <c r="N656" s="4">
        <v>13</v>
      </c>
      <c r="O656">
        <v>5</v>
      </c>
      <c r="P656" s="8">
        <v>0</v>
      </c>
      <c r="Q656" t="s">
        <v>431</v>
      </c>
      <c r="R656">
        <v>12</v>
      </c>
      <c r="S656" s="4">
        <v>9.7871799999999993</v>
      </c>
      <c r="T656" t="s">
        <v>129</v>
      </c>
      <c r="U656" t="s">
        <v>218</v>
      </c>
      <c r="V656" t="s">
        <v>305</v>
      </c>
      <c r="W656" t="s">
        <v>510</v>
      </c>
      <c r="X656" t="s">
        <v>531</v>
      </c>
      <c r="Y656" t="s">
        <v>515</v>
      </c>
    </row>
    <row r="657" spans="1:25" x14ac:dyDescent="0.3">
      <c r="A657">
        <v>10496</v>
      </c>
      <c r="B657" t="s">
        <v>78</v>
      </c>
      <c r="C657">
        <v>31</v>
      </c>
      <c r="D657">
        <v>7</v>
      </c>
      <c r="E657" s="3">
        <v>44290</v>
      </c>
      <c r="F657" s="31">
        <f>YEAR(Order[[#This Row],[OrderDate]])</f>
        <v>2021</v>
      </c>
      <c r="G657" s="31">
        <f>MONTH(Order[[#This Row],[OrderDate]])</f>
        <v>4</v>
      </c>
      <c r="H657" s="31">
        <f>WEEKDAY(Order[[#This Row],[OrderDate]])</f>
        <v>1</v>
      </c>
      <c r="I657" s="31" t="str">
        <f>TEXT(Order[[#This Row],[WeekNumber]],"dddd")</f>
        <v>Sunday</v>
      </c>
      <c r="J657" s="14">
        <v>20210407</v>
      </c>
      <c r="K657" t="s">
        <v>484</v>
      </c>
      <c r="L657" s="4">
        <v>237.49999981373549</v>
      </c>
      <c r="M657" s="4">
        <v>12.5</v>
      </c>
      <c r="N657" s="4">
        <v>11.874999990686774</v>
      </c>
      <c r="O657">
        <v>20</v>
      </c>
      <c r="P657" s="8">
        <v>5.000000074505806E-2</v>
      </c>
      <c r="Q657" t="s">
        <v>385</v>
      </c>
      <c r="R657">
        <v>14</v>
      </c>
      <c r="S657" s="4">
        <v>8.9210025428745876</v>
      </c>
      <c r="T657" t="s">
        <v>167</v>
      </c>
      <c r="U657" t="s">
        <v>256</v>
      </c>
      <c r="V657" t="s">
        <v>340</v>
      </c>
      <c r="W657" t="s">
        <v>510</v>
      </c>
      <c r="X657" t="s">
        <v>521</v>
      </c>
      <c r="Y657" t="s">
        <v>511</v>
      </c>
    </row>
    <row r="658" spans="1:25" x14ac:dyDescent="0.3">
      <c r="A658">
        <v>10497</v>
      </c>
      <c r="B658" t="s">
        <v>42</v>
      </c>
      <c r="C658">
        <v>56</v>
      </c>
      <c r="D658">
        <v>7</v>
      </c>
      <c r="E658" s="3">
        <v>44290</v>
      </c>
      <c r="F658" s="31">
        <f>YEAR(Order[[#This Row],[OrderDate]])</f>
        <v>2021</v>
      </c>
      <c r="G658" s="31">
        <f>MONTH(Order[[#This Row],[OrderDate]])</f>
        <v>4</v>
      </c>
      <c r="H658" s="31">
        <f>WEEKDAY(Order[[#This Row],[OrderDate]])</f>
        <v>1</v>
      </c>
      <c r="I658" s="31" t="str">
        <f>TEXT(Order[[#This Row],[WeekNumber]],"dddd")</f>
        <v>Sunday</v>
      </c>
      <c r="J658" s="14">
        <v>20210407</v>
      </c>
      <c r="K658" t="s">
        <v>486</v>
      </c>
      <c r="L658" s="4">
        <v>532</v>
      </c>
      <c r="M658" s="4">
        <v>38</v>
      </c>
      <c r="N658" s="4">
        <v>38</v>
      </c>
      <c r="O658">
        <v>14</v>
      </c>
      <c r="P658" s="8">
        <v>0</v>
      </c>
      <c r="Q658" t="s">
        <v>410</v>
      </c>
      <c r="R658">
        <v>26</v>
      </c>
      <c r="S658" s="4">
        <v>12.985049050340091</v>
      </c>
      <c r="T658" t="s">
        <v>131</v>
      </c>
      <c r="U658" t="s">
        <v>220</v>
      </c>
      <c r="V658" t="s">
        <v>307</v>
      </c>
      <c r="W658" t="s">
        <v>509</v>
      </c>
      <c r="X658" t="s">
        <v>520</v>
      </c>
      <c r="Y658" t="s">
        <v>512</v>
      </c>
    </row>
    <row r="659" spans="1:25" x14ac:dyDescent="0.3">
      <c r="A659">
        <v>10497</v>
      </c>
      <c r="B659" t="s">
        <v>42</v>
      </c>
      <c r="C659">
        <v>72</v>
      </c>
      <c r="D659">
        <v>7</v>
      </c>
      <c r="E659" s="3">
        <v>44290</v>
      </c>
      <c r="F659" s="31">
        <f>YEAR(Order[[#This Row],[OrderDate]])</f>
        <v>2021</v>
      </c>
      <c r="G659" s="31">
        <f>MONTH(Order[[#This Row],[OrderDate]])</f>
        <v>4</v>
      </c>
      <c r="H659" s="31">
        <f>WEEKDAY(Order[[#This Row],[OrderDate]])</f>
        <v>1</v>
      </c>
      <c r="I659" s="31" t="str">
        <f>TEXT(Order[[#This Row],[WeekNumber]],"dddd")</f>
        <v>Sunday</v>
      </c>
      <c r="J659" s="14">
        <v>20210407</v>
      </c>
      <c r="K659" t="s">
        <v>486</v>
      </c>
      <c r="L659" s="4">
        <v>869.99999999999989</v>
      </c>
      <c r="M659" s="4">
        <v>34.799999999999997</v>
      </c>
      <c r="N659" s="4">
        <v>34.799999999999997</v>
      </c>
      <c r="O659">
        <v>25</v>
      </c>
      <c r="P659" s="8">
        <v>0</v>
      </c>
      <c r="Q659" t="s">
        <v>426</v>
      </c>
      <c r="R659">
        <v>14</v>
      </c>
      <c r="S659" s="4">
        <v>14.902797245173618</v>
      </c>
      <c r="T659" t="s">
        <v>131</v>
      </c>
      <c r="U659" t="s">
        <v>220</v>
      </c>
      <c r="V659" t="s">
        <v>307</v>
      </c>
      <c r="W659" t="s">
        <v>509</v>
      </c>
      <c r="X659" t="s">
        <v>520</v>
      </c>
      <c r="Y659" t="s">
        <v>511</v>
      </c>
    </row>
    <row r="660" spans="1:25" x14ac:dyDescent="0.3">
      <c r="A660">
        <v>10497</v>
      </c>
      <c r="B660" t="s">
        <v>42</v>
      </c>
      <c r="C660">
        <v>77</v>
      </c>
      <c r="D660">
        <v>7</v>
      </c>
      <c r="E660" s="3">
        <v>44290</v>
      </c>
      <c r="F660" s="31">
        <f>YEAR(Order[[#This Row],[OrderDate]])</f>
        <v>2021</v>
      </c>
      <c r="G660" s="31">
        <f>MONTH(Order[[#This Row],[OrderDate]])</f>
        <v>4</v>
      </c>
      <c r="H660" s="31">
        <f>WEEKDAY(Order[[#This Row],[OrderDate]])</f>
        <v>1</v>
      </c>
      <c r="I660" s="31" t="str">
        <f>TEXT(Order[[#This Row],[WeekNumber]],"dddd")</f>
        <v>Sunday</v>
      </c>
      <c r="J660" s="14">
        <v>20210411</v>
      </c>
      <c r="K660" t="s">
        <v>486</v>
      </c>
      <c r="L660" s="4">
        <v>325</v>
      </c>
      <c r="M660" s="4">
        <v>13</v>
      </c>
      <c r="N660" s="4">
        <v>13</v>
      </c>
      <c r="O660">
        <v>25</v>
      </c>
      <c r="P660" s="8">
        <v>0</v>
      </c>
      <c r="Q660" t="s">
        <v>431</v>
      </c>
      <c r="R660">
        <v>12</v>
      </c>
      <c r="S660" s="4">
        <v>9.7871799999999993</v>
      </c>
      <c r="T660" t="s">
        <v>131</v>
      </c>
      <c r="U660" t="s">
        <v>220</v>
      </c>
      <c r="V660" t="s">
        <v>307</v>
      </c>
      <c r="W660" t="s">
        <v>509</v>
      </c>
      <c r="X660" t="s">
        <v>520</v>
      </c>
      <c r="Y660" t="s">
        <v>515</v>
      </c>
    </row>
    <row r="661" spans="1:25" ht="15" customHeight="1" x14ac:dyDescent="0.3">
      <c r="A661">
        <v>10498</v>
      </c>
      <c r="B661" t="s">
        <v>33</v>
      </c>
      <c r="C661">
        <v>24</v>
      </c>
      <c r="D661">
        <v>8</v>
      </c>
      <c r="E661" s="3">
        <v>44293</v>
      </c>
      <c r="F661" s="31">
        <f>YEAR(Order[[#This Row],[OrderDate]])</f>
        <v>2021</v>
      </c>
      <c r="G661" s="31">
        <f>MONTH(Order[[#This Row],[OrderDate]])</f>
        <v>4</v>
      </c>
      <c r="H661" s="31">
        <f>WEEKDAY(Order[[#This Row],[OrderDate]])</f>
        <v>4</v>
      </c>
      <c r="I661" s="31" t="str">
        <f>TEXT(Order[[#This Row],[WeekNumber]],"dddd")</f>
        <v>Wednesday</v>
      </c>
      <c r="J661" s="14">
        <v>20210411</v>
      </c>
      <c r="K661" t="s">
        <v>484</v>
      </c>
      <c r="L661" s="4">
        <v>63</v>
      </c>
      <c r="M661" s="4">
        <v>4.5</v>
      </c>
      <c r="N661" s="4">
        <v>4.5</v>
      </c>
      <c r="O661">
        <v>14</v>
      </c>
      <c r="P661" s="8">
        <v>0</v>
      </c>
      <c r="Q661" t="s">
        <v>378</v>
      </c>
      <c r="R661">
        <v>10</v>
      </c>
      <c r="S661" s="4">
        <v>2.1230577042655105</v>
      </c>
      <c r="T661" t="s">
        <v>122</v>
      </c>
      <c r="U661" t="s">
        <v>211</v>
      </c>
      <c r="V661" t="s">
        <v>299</v>
      </c>
      <c r="W661" t="s">
        <v>510</v>
      </c>
      <c r="X661" t="s">
        <v>354</v>
      </c>
      <c r="Y661" t="s">
        <v>517</v>
      </c>
    </row>
    <row r="662" spans="1:25" ht="15" customHeight="1" x14ac:dyDescent="0.3">
      <c r="A662">
        <v>10498</v>
      </c>
      <c r="B662" t="s">
        <v>33</v>
      </c>
      <c r="C662">
        <v>40</v>
      </c>
      <c r="D662">
        <v>8</v>
      </c>
      <c r="E662" s="3">
        <v>44293</v>
      </c>
      <c r="F662" s="31">
        <f>YEAR(Order[[#This Row],[OrderDate]])</f>
        <v>2021</v>
      </c>
      <c r="G662" s="31">
        <f>MONTH(Order[[#This Row],[OrderDate]])</f>
        <v>4</v>
      </c>
      <c r="H662" s="31">
        <f>WEEKDAY(Order[[#This Row],[OrderDate]])</f>
        <v>4</v>
      </c>
      <c r="I662" s="31" t="str">
        <f>TEXT(Order[[#This Row],[WeekNumber]],"dddd")</f>
        <v>Wednesday</v>
      </c>
      <c r="J662" s="14">
        <v>20210411</v>
      </c>
      <c r="K662" t="s">
        <v>484</v>
      </c>
      <c r="L662" s="4">
        <v>92</v>
      </c>
      <c r="M662" s="4">
        <v>18.399999999999999</v>
      </c>
      <c r="N662" s="4">
        <v>18.399999999999999</v>
      </c>
      <c r="O662">
        <v>5</v>
      </c>
      <c r="P662" s="8">
        <v>0</v>
      </c>
      <c r="Q662" t="s">
        <v>394</v>
      </c>
      <c r="R662">
        <v>19</v>
      </c>
      <c r="S662" s="4">
        <v>11.939905659925371</v>
      </c>
      <c r="T662" t="s">
        <v>122</v>
      </c>
      <c r="U662" t="s">
        <v>211</v>
      </c>
      <c r="V662" t="s">
        <v>299</v>
      </c>
      <c r="W662" t="s">
        <v>510</v>
      </c>
      <c r="X662" t="s">
        <v>354</v>
      </c>
      <c r="Y662" t="s">
        <v>514</v>
      </c>
    </row>
    <row r="663" spans="1:25" ht="15" customHeight="1" x14ac:dyDescent="0.3">
      <c r="A663">
        <v>10498</v>
      </c>
      <c r="B663" t="s">
        <v>33</v>
      </c>
      <c r="C663">
        <v>42</v>
      </c>
      <c r="D663">
        <v>8</v>
      </c>
      <c r="E663" s="3">
        <v>44293</v>
      </c>
      <c r="F663" s="31">
        <f>YEAR(Order[[#This Row],[OrderDate]])</f>
        <v>2021</v>
      </c>
      <c r="G663" s="31">
        <f>MONTH(Order[[#This Row],[OrderDate]])</f>
        <v>4</v>
      </c>
      <c r="H663" s="31">
        <f>WEEKDAY(Order[[#This Row],[OrderDate]])</f>
        <v>4</v>
      </c>
      <c r="I663" s="31" t="str">
        <f>TEXT(Order[[#This Row],[WeekNumber]],"dddd")</f>
        <v>Wednesday</v>
      </c>
      <c r="J663" s="14">
        <v>20210416</v>
      </c>
      <c r="K663" t="s">
        <v>484</v>
      </c>
      <c r="L663" s="4">
        <v>420</v>
      </c>
      <c r="M663" s="4">
        <v>14</v>
      </c>
      <c r="N663" s="4">
        <v>14</v>
      </c>
      <c r="O663">
        <v>30</v>
      </c>
      <c r="P663" s="8">
        <v>0</v>
      </c>
      <c r="Q663" t="s">
        <v>396</v>
      </c>
      <c r="R663">
        <v>20</v>
      </c>
      <c r="S663" s="4">
        <v>10.762412487567216</v>
      </c>
      <c r="T663" t="s">
        <v>122</v>
      </c>
      <c r="U663" t="s">
        <v>211</v>
      </c>
      <c r="V663" t="s">
        <v>299</v>
      </c>
      <c r="W663" t="s">
        <v>510</v>
      </c>
      <c r="X663" t="s">
        <v>354</v>
      </c>
      <c r="Y663" t="s">
        <v>512</v>
      </c>
    </row>
    <row r="664" spans="1:25" ht="15" customHeight="1" x14ac:dyDescent="0.3">
      <c r="A664">
        <v>10499</v>
      </c>
      <c r="B664" t="s">
        <v>44</v>
      </c>
      <c r="C664">
        <v>28</v>
      </c>
      <c r="D664">
        <v>4</v>
      </c>
      <c r="E664" s="3">
        <v>44294</v>
      </c>
      <c r="F664" s="31">
        <f>YEAR(Order[[#This Row],[OrderDate]])</f>
        <v>2021</v>
      </c>
      <c r="G664" s="31">
        <f>MONTH(Order[[#This Row],[OrderDate]])</f>
        <v>4</v>
      </c>
      <c r="H664" s="31">
        <f>WEEKDAY(Order[[#This Row],[OrderDate]])</f>
        <v>5</v>
      </c>
      <c r="I664" s="31" t="str">
        <f>TEXT(Order[[#This Row],[WeekNumber]],"dddd")</f>
        <v>Thursday</v>
      </c>
      <c r="J664" s="14">
        <v>20210416</v>
      </c>
      <c r="K664" t="s">
        <v>484</v>
      </c>
      <c r="L664" s="4">
        <v>912</v>
      </c>
      <c r="M664" s="4">
        <v>45.6</v>
      </c>
      <c r="N664" s="4">
        <v>45.6</v>
      </c>
      <c r="O664">
        <v>20</v>
      </c>
      <c r="P664" s="8">
        <v>0</v>
      </c>
      <c r="Q664" t="s">
        <v>382</v>
      </c>
      <c r="R664">
        <v>12</v>
      </c>
      <c r="S664" s="4">
        <v>23.763027335506571</v>
      </c>
      <c r="T664" t="s">
        <v>133</v>
      </c>
      <c r="U664" t="s">
        <v>222</v>
      </c>
      <c r="V664" t="s">
        <v>309</v>
      </c>
      <c r="W664" t="s">
        <v>510</v>
      </c>
      <c r="X664" t="s">
        <v>354</v>
      </c>
      <c r="Y664" t="s">
        <v>513</v>
      </c>
    </row>
    <row r="665" spans="1:25" ht="15" customHeight="1" x14ac:dyDescent="0.3">
      <c r="A665">
        <v>10499</v>
      </c>
      <c r="B665" t="s">
        <v>44</v>
      </c>
      <c r="C665">
        <v>49</v>
      </c>
      <c r="D665">
        <v>4</v>
      </c>
      <c r="E665" s="3">
        <v>44294</v>
      </c>
      <c r="F665" s="31">
        <f>YEAR(Order[[#This Row],[OrderDate]])</f>
        <v>2021</v>
      </c>
      <c r="G665" s="31">
        <f>MONTH(Order[[#This Row],[OrderDate]])</f>
        <v>4</v>
      </c>
      <c r="H665" s="31">
        <f>WEEKDAY(Order[[#This Row],[OrderDate]])</f>
        <v>5</v>
      </c>
      <c r="I665" s="31" t="str">
        <f>TEXT(Order[[#This Row],[WeekNumber]],"dddd")</f>
        <v>Thursday</v>
      </c>
      <c r="J665" s="14">
        <v>20210417</v>
      </c>
      <c r="K665" t="s">
        <v>484</v>
      </c>
      <c r="L665" s="4">
        <v>500</v>
      </c>
      <c r="M665" s="4">
        <v>20</v>
      </c>
      <c r="N665" s="4">
        <v>20</v>
      </c>
      <c r="O665">
        <v>25</v>
      </c>
      <c r="P665" s="8">
        <v>0</v>
      </c>
      <c r="Q665" t="s">
        <v>403</v>
      </c>
      <c r="R665">
        <v>23</v>
      </c>
      <c r="S665" s="4">
        <v>12.545683485741497</v>
      </c>
      <c r="T665" t="s">
        <v>133</v>
      </c>
      <c r="U665" t="s">
        <v>222</v>
      </c>
      <c r="V665" t="s">
        <v>309</v>
      </c>
      <c r="W665" t="s">
        <v>510</v>
      </c>
      <c r="X665" t="s">
        <v>354</v>
      </c>
      <c r="Y665" t="s">
        <v>516</v>
      </c>
    </row>
    <row r="666" spans="1:25" x14ac:dyDescent="0.3">
      <c r="A666">
        <v>10500</v>
      </c>
      <c r="B666" t="s">
        <v>39</v>
      </c>
      <c r="C666">
        <v>15</v>
      </c>
      <c r="D666">
        <v>6</v>
      </c>
      <c r="E666" s="3">
        <v>44295</v>
      </c>
      <c r="F666" s="31">
        <f>YEAR(Order[[#This Row],[OrderDate]])</f>
        <v>2021</v>
      </c>
      <c r="G666" s="31">
        <f>MONTH(Order[[#This Row],[OrderDate]])</f>
        <v>4</v>
      </c>
      <c r="H666" s="31">
        <f>WEEKDAY(Order[[#This Row],[OrderDate]])</f>
        <v>6</v>
      </c>
      <c r="I666" s="31" t="str">
        <f>TEXT(Order[[#This Row],[WeekNumber]],"dddd")</f>
        <v>Friday</v>
      </c>
      <c r="J666" s="14">
        <v>20210417</v>
      </c>
      <c r="K666" t="s">
        <v>486</v>
      </c>
      <c r="L666" s="4">
        <v>176.6999998614192</v>
      </c>
      <c r="M666" s="4">
        <v>15.5</v>
      </c>
      <c r="N666" s="4">
        <v>14.7249999884516</v>
      </c>
      <c r="O666">
        <v>12</v>
      </c>
      <c r="P666" s="8">
        <v>5.000000074505806E-2</v>
      </c>
      <c r="Q666" t="s">
        <v>369</v>
      </c>
      <c r="R666">
        <v>6</v>
      </c>
      <c r="S666" s="4">
        <v>12.475763823869734</v>
      </c>
      <c r="T666" t="s">
        <v>128</v>
      </c>
      <c r="U666" t="s">
        <v>217</v>
      </c>
      <c r="V666" t="s">
        <v>304</v>
      </c>
      <c r="W666" t="s">
        <v>509</v>
      </c>
      <c r="X666" t="s">
        <v>519</v>
      </c>
      <c r="Y666" t="s">
        <v>515</v>
      </c>
    </row>
    <row r="667" spans="1:25" x14ac:dyDescent="0.3">
      <c r="A667">
        <v>10500</v>
      </c>
      <c r="B667" t="s">
        <v>39</v>
      </c>
      <c r="C667">
        <v>28</v>
      </c>
      <c r="D667">
        <v>6</v>
      </c>
      <c r="E667" s="3">
        <v>44295</v>
      </c>
      <c r="F667" s="31">
        <f>YEAR(Order[[#This Row],[OrderDate]])</f>
        <v>2021</v>
      </c>
      <c r="G667" s="31">
        <f>MONTH(Order[[#This Row],[OrderDate]])</f>
        <v>4</v>
      </c>
      <c r="H667" s="31">
        <f>WEEKDAY(Order[[#This Row],[OrderDate]])</f>
        <v>6</v>
      </c>
      <c r="I667" s="31" t="str">
        <f>TEXT(Order[[#This Row],[WeekNumber]],"dddd")</f>
        <v>Friday</v>
      </c>
      <c r="J667" s="14">
        <v>20210416</v>
      </c>
      <c r="K667" t="s">
        <v>486</v>
      </c>
      <c r="L667" s="4">
        <v>346.55999972820285</v>
      </c>
      <c r="M667" s="4">
        <v>45.6</v>
      </c>
      <c r="N667" s="4">
        <v>43.319999966025357</v>
      </c>
      <c r="O667">
        <v>8</v>
      </c>
      <c r="P667" s="8">
        <v>5.000000074505806E-2</v>
      </c>
      <c r="Q667" t="s">
        <v>382</v>
      </c>
      <c r="R667">
        <v>12</v>
      </c>
      <c r="S667" s="4">
        <v>23.763027335506571</v>
      </c>
      <c r="T667" t="s">
        <v>128</v>
      </c>
      <c r="U667" t="s">
        <v>217</v>
      </c>
      <c r="V667" t="s">
        <v>304</v>
      </c>
      <c r="W667" t="s">
        <v>509</v>
      </c>
      <c r="X667" t="s">
        <v>519</v>
      </c>
      <c r="Y667" t="s">
        <v>513</v>
      </c>
    </row>
    <row r="668" spans="1:25" ht="15" customHeight="1" x14ac:dyDescent="0.3">
      <c r="A668">
        <v>10501</v>
      </c>
      <c r="B668" t="s">
        <v>5</v>
      </c>
      <c r="C668">
        <v>54</v>
      </c>
      <c r="D668">
        <v>9</v>
      </c>
      <c r="E668" s="3">
        <v>44295</v>
      </c>
      <c r="F668" s="31">
        <f>YEAR(Order[[#This Row],[OrderDate]])</f>
        <v>2021</v>
      </c>
      <c r="G668" s="31">
        <f>MONTH(Order[[#This Row],[OrderDate]])</f>
        <v>4</v>
      </c>
      <c r="H668" s="31">
        <f>WEEKDAY(Order[[#This Row],[OrderDate]])</f>
        <v>6</v>
      </c>
      <c r="I668" s="31" t="str">
        <f>TEXT(Order[[#This Row],[WeekNumber]],"dddd")</f>
        <v>Friday</v>
      </c>
      <c r="J668" s="14">
        <v>20210429</v>
      </c>
      <c r="K668" t="s">
        <v>485</v>
      </c>
      <c r="L668" s="4">
        <v>149</v>
      </c>
      <c r="M668" s="4">
        <v>7.45</v>
      </c>
      <c r="N668" s="4">
        <v>7.45</v>
      </c>
      <c r="O668">
        <v>20</v>
      </c>
      <c r="P668" s="8">
        <v>0</v>
      </c>
      <c r="Q668" t="s">
        <v>408</v>
      </c>
      <c r="R668">
        <v>25</v>
      </c>
      <c r="S668" s="4">
        <v>5.7031720626915998</v>
      </c>
      <c r="T668" t="s">
        <v>94</v>
      </c>
      <c r="U668" t="s">
        <v>183</v>
      </c>
      <c r="V668" t="s">
        <v>272</v>
      </c>
      <c r="W668" t="s">
        <v>509</v>
      </c>
      <c r="X668" t="s">
        <v>520</v>
      </c>
      <c r="Y668" t="s">
        <v>518</v>
      </c>
    </row>
    <row r="669" spans="1:25" ht="15" customHeight="1" x14ac:dyDescent="0.3">
      <c r="A669">
        <v>10502</v>
      </c>
      <c r="B669" t="s">
        <v>55</v>
      </c>
      <c r="C669">
        <v>45</v>
      </c>
      <c r="D669">
        <v>2</v>
      </c>
      <c r="E669" s="3">
        <v>44296</v>
      </c>
      <c r="F669" s="31">
        <f>YEAR(Order[[#This Row],[OrderDate]])</f>
        <v>2021</v>
      </c>
      <c r="G669" s="31">
        <f>MONTH(Order[[#This Row],[OrderDate]])</f>
        <v>4</v>
      </c>
      <c r="H669" s="31">
        <f>WEEKDAY(Order[[#This Row],[OrderDate]])</f>
        <v>7</v>
      </c>
      <c r="I669" s="31" t="str">
        <f>TEXT(Order[[#This Row],[WeekNumber]],"dddd")</f>
        <v>Saturday</v>
      </c>
      <c r="J669" s="14">
        <v>20210429</v>
      </c>
      <c r="K669" t="s">
        <v>486</v>
      </c>
      <c r="L669" s="4">
        <v>199.5</v>
      </c>
      <c r="M669" s="4">
        <v>9.5</v>
      </c>
      <c r="N669" s="4">
        <v>9.5</v>
      </c>
      <c r="O669">
        <v>21</v>
      </c>
      <c r="P669" s="8">
        <v>0</v>
      </c>
      <c r="Q669" t="s">
        <v>399</v>
      </c>
      <c r="R669">
        <v>21</v>
      </c>
      <c r="S669" s="4">
        <v>4.5986324879657294</v>
      </c>
      <c r="T669" t="s">
        <v>144</v>
      </c>
      <c r="U669" t="s">
        <v>233</v>
      </c>
      <c r="V669" t="s">
        <v>319</v>
      </c>
      <c r="W669" t="s">
        <v>510</v>
      </c>
      <c r="X669" t="s">
        <v>525</v>
      </c>
      <c r="Y669" t="s">
        <v>514</v>
      </c>
    </row>
    <row r="670" spans="1:25" ht="15" customHeight="1" x14ac:dyDescent="0.3">
      <c r="A670">
        <v>10502</v>
      </c>
      <c r="B670" t="s">
        <v>55</v>
      </c>
      <c r="C670">
        <v>53</v>
      </c>
      <c r="D670">
        <v>2</v>
      </c>
      <c r="E670" s="3">
        <v>44296</v>
      </c>
      <c r="F670" s="31">
        <f>YEAR(Order[[#This Row],[OrderDate]])</f>
        <v>2021</v>
      </c>
      <c r="G670" s="31">
        <f>MONTH(Order[[#This Row],[OrderDate]])</f>
        <v>4</v>
      </c>
      <c r="H670" s="31">
        <f>WEEKDAY(Order[[#This Row],[OrderDate]])</f>
        <v>7</v>
      </c>
      <c r="I670" s="31" t="str">
        <f>TEXT(Order[[#This Row],[WeekNumber]],"dddd")</f>
        <v>Saturday</v>
      </c>
      <c r="J670" s="14">
        <v>20210429</v>
      </c>
      <c r="K670" t="s">
        <v>486</v>
      </c>
      <c r="L670" s="4">
        <v>196.79999999999998</v>
      </c>
      <c r="M670" s="4">
        <v>32.799999999999997</v>
      </c>
      <c r="N670" s="4">
        <v>32.799999999999997</v>
      </c>
      <c r="O670">
        <v>6</v>
      </c>
      <c r="P670" s="8">
        <v>0</v>
      </c>
      <c r="Q670" t="s">
        <v>407</v>
      </c>
      <c r="R670">
        <v>24</v>
      </c>
      <c r="S670" s="4">
        <v>11.283141843590998</v>
      </c>
      <c r="T670" t="s">
        <v>144</v>
      </c>
      <c r="U670" t="s">
        <v>233</v>
      </c>
      <c r="V670" t="s">
        <v>319</v>
      </c>
      <c r="W670" t="s">
        <v>510</v>
      </c>
      <c r="X670" t="s">
        <v>525</v>
      </c>
      <c r="Y670" t="s">
        <v>518</v>
      </c>
    </row>
    <row r="671" spans="1:25" ht="15" customHeight="1" x14ac:dyDescent="0.3">
      <c r="A671">
        <v>10502</v>
      </c>
      <c r="B671" t="s">
        <v>55</v>
      </c>
      <c r="C671">
        <v>67</v>
      </c>
      <c r="D671">
        <v>2</v>
      </c>
      <c r="E671" s="3">
        <v>44296</v>
      </c>
      <c r="F671" s="31">
        <f>YEAR(Order[[#This Row],[OrderDate]])</f>
        <v>2021</v>
      </c>
      <c r="G671" s="31">
        <f>MONTH(Order[[#This Row],[OrderDate]])</f>
        <v>4</v>
      </c>
      <c r="H671" s="31">
        <f>WEEKDAY(Order[[#This Row],[OrderDate]])</f>
        <v>7</v>
      </c>
      <c r="I671" s="31" t="str">
        <f>TEXT(Order[[#This Row],[WeekNumber]],"dddd")</f>
        <v>Saturday</v>
      </c>
      <c r="J671" s="14">
        <v>20210416</v>
      </c>
      <c r="K671" t="s">
        <v>486</v>
      </c>
      <c r="L671" s="4">
        <v>420</v>
      </c>
      <c r="M671" s="4">
        <v>14</v>
      </c>
      <c r="N671" s="4">
        <v>14</v>
      </c>
      <c r="O671">
        <v>30</v>
      </c>
      <c r="P671" s="8">
        <v>0</v>
      </c>
      <c r="Q671" t="s">
        <v>421</v>
      </c>
      <c r="R671">
        <v>16</v>
      </c>
      <c r="S671" s="4">
        <v>8.0791143090423496</v>
      </c>
      <c r="T671" t="s">
        <v>144</v>
      </c>
      <c r="U671" t="s">
        <v>233</v>
      </c>
      <c r="V671" t="s">
        <v>319</v>
      </c>
      <c r="W671" t="s">
        <v>510</v>
      </c>
      <c r="X671" t="s">
        <v>525</v>
      </c>
      <c r="Y671" t="s">
        <v>517</v>
      </c>
    </row>
    <row r="672" spans="1:25" x14ac:dyDescent="0.3">
      <c r="A672">
        <v>10503</v>
      </c>
      <c r="B672" t="s">
        <v>35</v>
      </c>
      <c r="C672">
        <v>14</v>
      </c>
      <c r="D672">
        <v>6</v>
      </c>
      <c r="E672" s="3">
        <v>44297</v>
      </c>
      <c r="F672" s="31">
        <f>YEAR(Order[[#This Row],[OrderDate]])</f>
        <v>2021</v>
      </c>
      <c r="G672" s="31">
        <f>MONTH(Order[[#This Row],[OrderDate]])</f>
        <v>4</v>
      </c>
      <c r="H672" s="31">
        <f>WEEKDAY(Order[[#This Row],[OrderDate]])</f>
        <v>1</v>
      </c>
      <c r="I672" s="31" t="str">
        <f>TEXT(Order[[#This Row],[WeekNumber]],"dddd")</f>
        <v>Sunday</v>
      </c>
      <c r="J672" s="14">
        <v>20210416</v>
      </c>
      <c r="K672" t="s">
        <v>484</v>
      </c>
      <c r="L672" s="4">
        <v>1627.5</v>
      </c>
      <c r="M672" s="4">
        <v>23.25</v>
      </c>
      <c r="N672" s="4">
        <v>23.25</v>
      </c>
      <c r="O672">
        <v>70</v>
      </c>
      <c r="P672" s="8">
        <v>0</v>
      </c>
      <c r="Q672" t="s">
        <v>368</v>
      </c>
      <c r="R672">
        <v>6</v>
      </c>
      <c r="S672" s="4">
        <v>19.281771520737859</v>
      </c>
      <c r="T672" t="s">
        <v>124</v>
      </c>
      <c r="U672" t="s">
        <v>213</v>
      </c>
      <c r="W672" t="s">
        <v>509</v>
      </c>
      <c r="X672" t="s">
        <v>530</v>
      </c>
      <c r="Y672" t="s">
        <v>513</v>
      </c>
    </row>
    <row r="673" spans="1:25" x14ac:dyDescent="0.3">
      <c r="A673">
        <v>10503</v>
      </c>
      <c r="B673" t="s">
        <v>35</v>
      </c>
      <c r="C673">
        <v>65</v>
      </c>
      <c r="D673">
        <v>6</v>
      </c>
      <c r="E673" s="3">
        <v>44297</v>
      </c>
      <c r="F673" s="31">
        <f>YEAR(Order[[#This Row],[OrderDate]])</f>
        <v>2021</v>
      </c>
      <c r="G673" s="31">
        <f>MONTH(Order[[#This Row],[OrderDate]])</f>
        <v>4</v>
      </c>
      <c r="H673" s="31">
        <f>WEEKDAY(Order[[#This Row],[OrderDate]])</f>
        <v>1</v>
      </c>
      <c r="I673" s="31" t="str">
        <f>TEXT(Order[[#This Row],[WeekNumber]],"dddd")</f>
        <v>Sunday</v>
      </c>
      <c r="J673" s="14">
        <v>20210418</v>
      </c>
      <c r="K673" t="s">
        <v>484</v>
      </c>
      <c r="L673" s="4">
        <v>421</v>
      </c>
      <c r="M673" s="4">
        <v>21.05</v>
      </c>
      <c r="N673" s="4">
        <v>21.05</v>
      </c>
      <c r="O673">
        <v>20</v>
      </c>
      <c r="P673" s="8">
        <v>0</v>
      </c>
      <c r="Q673" t="s">
        <v>419</v>
      </c>
      <c r="R673">
        <v>2</v>
      </c>
      <c r="S673" s="4">
        <v>12.356901002694999</v>
      </c>
      <c r="T673" t="s">
        <v>124</v>
      </c>
      <c r="U673" t="s">
        <v>213</v>
      </c>
      <c r="W673" t="s">
        <v>509</v>
      </c>
      <c r="X673" t="s">
        <v>530</v>
      </c>
      <c r="Y673" t="s">
        <v>515</v>
      </c>
    </row>
    <row r="674" spans="1:25" ht="15" customHeight="1" x14ac:dyDescent="0.3">
      <c r="A674">
        <v>10504</v>
      </c>
      <c r="B674" t="s">
        <v>86</v>
      </c>
      <c r="C674">
        <v>2</v>
      </c>
      <c r="D674">
        <v>4</v>
      </c>
      <c r="E674" s="3">
        <v>44297</v>
      </c>
      <c r="F674" s="31">
        <f>YEAR(Order[[#This Row],[OrderDate]])</f>
        <v>2021</v>
      </c>
      <c r="G674" s="31">
        <f>MONTH(Order[[#This Row],[OrderDate]])</f>
        <v>4</v>
      </c>
      <c r="H674" s="31">
        <f>WEEKDAY(Order[[#This Row],[OrderDate]])</f>
        <v>1</v>
      </c>
      <c r="I674" s="31" t="str">
        <f>TEXT(Order[[#This Row],[WeekNumber]],"dddd")</f>
        <v>Sunday</v>
      </c>
      <c r="J674" s="14">
        <v>20210418</v>
      </c>
      <c r="K674" t="s">
        <v>485</v>
      </c>
      <c r="L674" s="4">
        <v>228</v>
      </c>
      <c r="M674" s="4">
        <v>19</v>
      </c>
      <c r="N674" s="4">
        <v>19</v>
      </c>
      <c r="O674">
        <v>12</v>
      </c>
      <c r="P674" s="8">
        <v>0</v>
      </c>
      <c r="Q674" t="s">
        <v>356</v>
      </c>
      <c r="R674">
        <v>1</v>
      </c>
      <c r="S674" s="4">
        <v>9.9064127385757743</v>
      </c>
      <c r="T674" t="s">
        <v>175</v>
      </c>
      <c r="U674" t="s">
        <v>264</v>
      </c>
      <c r="V674" t="s">
        <v>348</v>
      </c>
      <c r="W674" t="s">
        <v>510</v>
      </c>
      <c r="X674" t="s">
        <v>353</v>
      </c>
      <c r="Y674" t="s">
        <v>517</v>
      </c>
    </row>
    <row r="675" spans="1:25" ht="15" customHeight="1" x14ac:dyDescent="0.3">
      <c r="A675">
        <v>10504</v>
      </c>
      <c r="B675" t="s">
        <v>86</v>
      </c>
      <c r="C675">
        <v>21</v>
      </c>
      <c r="D675">
        <v>4</v>
      </c>
      <c r="E675" s="3">
        <v>44297</v>
      </c>
      <c r="F675" s="31">
        <f>YEAR(Order[[#This Row],[OrderDate]])</f>
        <v>2021</v>
      </c>
      <c r="G675" s="31">
        <f>MONTH(Order[[#This Row],[OrderDate]])</f>
        <v>4</v>
      </c>
      <c r="H675" s="31">
        <f>WEEKDAY(Order[[#This Row],[OrderDate]])</f>
        <v>1</v>
      </c>
      <c r="I675" s="31" t="str">
        <f>TEXT(Order[[#This Row],[WeekNumber]],"dddd")</f>
        <v>Sunday</v>
      </c>
      <c r="J675" s="14">
        <v>20210418</v>
      </c>
      <c r="K675" t="s">
        <v>485</v>
      </c>
      <c r="L675" s="4">
        <v>120</v>
      </c>
      <c r="M675" s="4">
        <v>10</v>
      </c>
      <c r="N675" s="4">
        <v>10</v>
      </c>
      <c r="O675">
        <v>12</v>
      </c>
      <c r="P675" s="8">
        <v>0</v>
      </c>
      <c r="Q675" t="s">
        <v>375</v>
      </c>
      <c r="R675">
        <v>8</v>
      </c>
      <c r="S675" s="4">
        <v>8.5451596278118238</v>
      </c>
      <c r="T675" t="s">
        <v>175</v>
      </c>
      <c r="U675" t="s">
        <v>264</v>
      </c>
      <c r="V675" t="s">
        <v>348</v>
      </c>
      <c r="W675" t="s">
        <v>510</v>
      </c>
      <c r="X675" t="s">
        <v>353</v>
      </c>
      <c r="Y675" t="s">
        <v>516</v>
      </c>
    </row>
    <row r="676" spans="1:25" ht="15" customHeight="1" x14ac:dyDescent="0.3">
      <c r="A676">
        <v>10504</v>
      </c>
      <c r="B676" t="s">
        <v>86</v>
      </c>
      <c r="C676">
        <v>53</v>
      </c>
      <c r="D676">
        <v>4</v>
      </c>
      <c r="E676" s="3">
        <v>44297</v>
      </c>
      <c r="F676" s="31">
        <f>YEAR(Order[[#This Row],[OrderDate]])</f>
        <v>2021</v>
      </c>
      <c r="G676" s="31">
        <f>MONTH(Order[[#This Row],[OrderDate]])</f>
        <v>4</v>
      </c>
      <c r="H676" s="31">
        <f>WEEKDAY(Order[[#This Row],[OrderDate]])</f>
        <v>1</v>
      </c>
      <c r="I676" s="31" t="str">
        <f>TEXT(Order[[#This Row],[WeekNumber]],"dddd")</f>
        <v>Sunday</v>
      </c>
      <c r="J676" s="14">
        <v>20210418</v>
      </c>
      <c r="K676" t="s">
        <v>485</v>
      </c>
      <c r="L676" s="4">
        <v>328</v>
      </c>
      <c r="M676" s="4">
        <v>32.799999999999997</v>
      </c>
      <c r="N676" s="4">
        <v>32.799999999999997</v>
      </c>
      <c r="O676">
        <v>10</v>
      </c>
      <c r="P676" s="8">
        <v>0</v>
      </c>
      <c r="Q676" t="s">
        <v>407</v>
      </c>
      <c r="R676">
        <v>24</v>
      </c>
      <c r="S676" s="4">
        <v>11.283141843590998</v>
      </c>
      <c r="T676" t="s">
        <v>175</v>
      </c>
      <c r="U676" t="s">
        <v>264</v>
      </c>
      <c r="V676" t="s">
        <v>348</v>
      </c>
      <c r="W676" t="s">
        <v>510</v>
      </c>
      <c r="X676" t="s">
        <v>353</v>
      </c>
      <c r="Y676" t="s">
        <v>518</v>
      </c>
    </row>
    <row r="677" spans="1:25" ht="15" customHeight="1" x14ac:dyDescent="0.3">
      <c r="A677">
        <v>10504</v>
      </c>
      <c r="B677" t="s">
        <v>86</v>
      </c>
      <c r="C677">
        <v>61</v>
      </c>
      <c r="D677">
        <v>4</v>
      </c>
      <c r="E677" s="3">
        <v>44297</v>
      </c>
      <c r="F677" s="31">
        <f>YEAR(Order[[#This Row],[OrderDate]])</f>
        <v>2021</v>
      </c>
      <c r="G677" s="31">
        <f>MONTH(Order[[#This Row],[OrderDate]])</f>
        <v>4</v>
      </c>
      <c r="H677" s="31">
        <f>WEEKDAY(Order[[#This Row],[OrderDate]])</f>
        <v>1</v>
      </c>
      <c r="I677" s="31" t="str">
        <f>TEXT(Order[[#This Row],[WeekNumber]],"dddd")</f>
        <v>Sunday</v>
      </c>
      <c r="J677" s="14">
        <v>20210421</v>
      </c>
      <c r="K677" t="s">
        <v>485</v>
      </c>
      <c r="L677" s="4">
        <v>712.5</v>
      </c>
      <c r="M677" s="4">
        <v>28.5</v>
      </c>
      <c r="N677" s="4">
        <v>28.5</v>
      </c>
      <c r="O677">
        <v>25</v>
      </c>
      <c r="P677" s="8">
        <v>0</v>
      </c>
      <c r="Q677" t="s">
        <v>415</v>
      </c>
      <c r="R677">
        <v>29</v>
      </c>
      <c r="S677" s="4">
        <v>10.457549197381082</v>
      </c>
      <c r="T677" t="s">
        <v>175</v>
      </c>
      <c r="U677" t="s">
        <v>264</v>
      </c>
      <c r="V677" t="s">
        <v>348</v>
      </c>
      <c r="W677" t="s">
        <v>510</v>
      </c>
      <c r="X677" t="s">
        <v>353</v>
      </c>
      <c r="Y677" t="s">
        <v>515</v>
      </c>
    </row>
    <row r="678" spans="1:25" ht="15" customHeight="1" x14ac:dyDescent="0.3">
      <c r="A678">
        <v>10505</v>
      </c>
      <c r="B678" t="s">
        <v>49</v>
      </c>
      <c r="C678">
        <v>62</v>
      </c>
      <c r="D678">
        <v>3</v>
      </c>
      <c r="E678" s="3">
        <v>44300</v>
      </c>
      <c r="F678" s="31">
        <f>YEAR(Order[[#This Row],[OrderDate]])</f>
        <v>2021</v>
      </c>
      <c r="G678" s="31">
        <f>MONTH(Order[[#This Row],[OrderDate]])</f>
        <v>4</v>
      </c>
      <c r="H678" s="31">
        <f>WEEKDAY(Order[[#This Row],[OrderDate]])</f>
        <v>4</v>
      </c>
      <c r="I678" s="31" t="str">
        <f>TEXT(Order[[#This Row],[WeekNumber]],"dddd")</f>
        <v>Wednesday</v>
      </c>
      <c r="J678" s="14">
        <v>20210502</v>
      </c>
      <c r="K678" t="s">
        <v>485</v>
      </c>
      <c r="L678" s="4">
        <v>147.89999999999998</v>
      </c>
      <c r="M678" s="4">
        <v>49.3</v>
      </c>
      <c r="N678" s="4">
        <v>49.3</v>
      </c>
      <c r="O678">
        <v>3</v>
      </c>
      <c r="P678" s="8">
        <v>0</v>
      </c>
      <c r="Q678" t="s">
        <v>416</v>
      </c>
      <c r="R678">
        <v>29</v>
      </c>
      <c r="S678" s="4">
        <v>34.868075459270003</v>
      </c>
      <c r="T678" t="s">
        <v>138</v>
      </c>
      <c r="U678" t="s">
        <v>227</v>
      </c>
      <c r="V678" t="s">
        <v>314</v>
      </c>
      <c r="W678" t="s">
        <v>510</v>
      </c>
      <c r="X678" t="s">
        <v>531</v>
      </c>
      <c r="Y678" t="s">
        <v>516</v>
      </c>
    </row>
    <row r="679" spans="1:25" ht="15" customHeight="1" x14ac:dyDescent="0.3">
      <c r="A679">
        <v>10506</v>
      </c>
      <c r="B679" t="s">
        <v>37</v>
      </c>
      <c r="C679">
        <v>25</v>
      </c>
      <c r="D679">
        <v>9</v>
      </c>
      <c r="E679" s="3">
        <v>44301</v>
      </c>
      <c r="F679" s="31">
        <f>YEAR(Order[[#This Row],[OrderDate]])</f>
        <v>2021</v>
      </c>
      <c r="G679" s="31">
        <f>MONTH(Order[[#This Row],[OrderDate]])</f>
        <v>4</v>
      </c>
      <c r="H679" s="31">
        <f>WEEKDAY(Order[[#This Row],[OrderDate]])</f>
        <v>5</v>
      </c>
      <c r="I679" s="31" t="str">
        <f>TEXT(Order[[#This Row],[WeekNumber]],"dddd")</f>
        <v>Thursday</v>
      </c>
      <c r="J679" s="14">
        <v>20210502</v>
      </c>
      <c r="K679" t="s">
        <v>484</v>
      </c>
      <c r="L679" s="4">
        <v>226.79999962449074</v>
      </c>
      <c r="M679" s="4">
        <v>14</v>
      </c>
      <c r="N679" s="4">
        <v>12.599999979138374</v>
      </c>
      <c r="O679">
        <v>18</v>
      </c>
      <c r="P679" s="8">
        <v>0.10000000149011611</v>
      </c>
      <c r="Q679" t="s">
        <v>379</v>
      </c>
      <c r="R679">
        <v>11</v>
      </c>
      <c r="S679" s="4">
        <v>5.7552439408246228</v>
      </c>
      <c r="T679" t="s">
        <v>126</v>
      </c>
      <c r="U679" t="s">
        <v>215</v>
      </c>
      <c r="V679" t="s">
        <v>302</v>
      </c>
      <c r="W679" t="s">
        <v>509</v>
      </c>
      <c r="X679" t="s">
        <v>520</v>
      </c>
      <c r="Y679" t="s">
        <v>516</v>
      </c>
    </row>
    <row r="680" spans="1:25" ht="15" customHeight="1" x14ac:dyDescent="0.3">
      <c r="A680">
        <v>10506</v>
      </c>
      <c r="B680" t="s">
        <v>37</v>
      </c>
      <c r="C680">
        <v>70</v>
      </c>
      <c r="D680">
        <v>9</v>
      </c>
      <c r="E680" s="3">
        <v>44301</v>
      </c>
      <c r="F680" s="31">
        <f>YEAR(Order[[#This Row],[OrderDate]])</f>
        <v>2021</v>
      </c>
      <c r="G680" s="31">
        <f>MONTH(Order[[#This Row],[OrderDate]])</f>
        <v>4</v>
      </c>
      <c r="H680" s="31">
        <f>WEEKDAY(Order[[#This Row],[OrderDate]])</f>
        <v>5</v>
      </c>
      <c r="I680" s="31" t="str">
        <f>TEXT(Order[[#This Row],[WeekNumber]],"dddd")</f>
        <v>Thursday</v>
      </c>
      <c r="J680" s="14">
        <v>20210422</v>
      </c>
      <c r="K680" t="s">
        <v>484</v>
      </c>
      <c r="L680" s="4">
        <v>188.99999968707561</v>
      </c>
      <c r="M680" s="4">
        <v>15</v>
      </c>
      <c r="N680" s="4">
        <v>13.499999977648258</v>
      </c>
      <c r="O680">
        <v>14</v>
      </c>
      <c r="P680" s="8">
        <v>0.10000000149011611</v>
      </c>
      <c r="Q680" t="s">
        <v>424</v>
      </c>
      <c r="R680">
        <v>7</v>
      </c>
      <c r="S680" s="4">
        <v>4.3219663299234155</v>
      </c>
      <c r="T680" t="s">
        <v>126</v>
      </c>
      <c r="U680" t="s">
        <v>215</v>
      </c>
      <c r="V680" t="s">
        <v>302</v>
      </c>
      <c r="W680" t="s">
        <v>509</v>
      </c>
      <c r="X680" t="s">
        <v>520</v>
      </c>
      <c r="Y680" t="s">
        <v>517</v>
      </c>
    </row>
    <row r="681" spans="1:25" x14ac:dyDescent="0.3">
      <c r="A681">
        <v>10507</v>
      </c>
      <c r="B681" t="s">
        <v>2</v>
      </c>
      <c r="C681">
        <v>43</v>
      </c>
      <c r="D681">
        <v>7</v>
      </c>
      <c r="E681" s="3">
        <v>44301</v>
      </c>
      <c r="F681" s="31">
        <f>YEAR(Order[[#This Row],[OrderDate]])</f>
        <v>2021</v>
      </c>
      <c r="G681" s="31">
        <f>MONTH(Order[[#This Row],[OrderDate]])</f>
        <v>4</v>
      </c>
      <c r="H681" s="31">
        <f>WEEKDAY(Order[[#This Row],[OrderDate]])</f>
        <v>5</v>
      </c>
      <c r="I681" s="31" t="str">
        <f>TEXT(Order[[#This Row],[WeekNumber]],"dddd")</f>
        <v>Thursday</v>
      </c>
      <c r="J681" s="14">
        <v>20210422</v>
      </c>
      <c r="K681" t="s">
        <v>486</v>
      </c>
      <c r="L681" s="4">
        <v>586.49999588727951</v>
      </c>
      <c r="M681" s="4">
        <v>46</v>
      </c>
      <c r="N681" s="4">
        <v>39.099999725818634</v>
      </c>
      <c r="O681">
        <v>15</v>
      </c>
      <c r="P681" s="8">
        <v>0.15000000596046451</v>
      </c>
      <c r="Q681" t="s">
        <v>397</v>
      </c>
      <c r="R681">
        <v>20</v>
      </c>
      <c r="S681" s="4">
        <v>33.719701744549674</v>
      </c>
      <c r="T681" t="s">
        <v>91</v>
      </c>
      <c r="U681" t="s">
        <v>180</v>
      </c>
      <c r="V681" t="s">
        <v>269</v>
      </c>
      <c r="W681" t="s">
        <v>510</v>
      </c>
      <c r="X681" t="s">
        <v>525</v>
      </c>
      <c r="Y681" t="s">
        <v>517</v>
      </c>
    </row>
    <row r="682" spans="1:25" x14ac:dyDescent="0.3">
      <c r="A682">
        <v>10507</v>
      </c>
      <c r="B682" t="s">
        <v>2</v>
      </c>
      <c r="C682">
        <v>48</v>
      </c>
      <c r="D682">
        <v>7</v>
      </c>
      <c r="E682" s="3">
        <v>44301</v>
      </c>
      <c r="F682" s="31">
        <f>YEAR(Order[[#This Row],[OrderDate]])</f>
        <v>2021</v>
      </c>
      <c r="G682" s="31">
        <f>MONTH(Order[[#This Row],[OrderDate]])</f>
        <v>4</v>
      </c>
      <c r="H682" s="31">
        <f>WEEKDAY(Order[[#This Row],[OrderDate]])</f>
        <v>5</v>
      </c>
      <c r="I682" s="31" t="str">
        <f>TEXT(Order[[#This Row],[WeekNumber]],"dddd")</f>
        <v>Thursday</v>
      </c>
      <c r="J682" s="14">
        <v>20210513</v>
      </c>
      <c r="K682" t="s">
        <v>486</v>
      </c>
      <c r="L682" s="4">
        <v>162.56249886006117</v>
      </c>
      <c r="M682" s="4">
        <v>12.75</v>
      </c>
      <c r="N682" s="4">
        <v>10.837499924004078</v>
      </c>
      <c r="O682">
        <v>15</v>
      </c>
      <c r="P682" s="8">
        <v>0.15000000596046451</v>
      </c>
      <c r="Q682" t="s">
        <v>402</v>
      </c>
      <c r="R682">
        <v>22</v>
      </c>
      <c r="S682" s="4">
        <v>8.7212588249999996</v>
      </c>
      <c r="T682" t="s">
        <v>91</v>
      </c>
      <c r="U682" t="s">
        <v>180</v>
      </c>
      <c r="V682" t="s">
        <v>269</v>
      </c>
      <c r="W682" t="s">
        <v>510</v>
      </c>
      <c r="X682" t="s">
        <v>525</v>
      </c>
      <c r="Y682" t="s">
        <v>516</v>
      </c>
    </row>
    <row r="683" spans="1:25" ht="15" customHeight="1" x14ac:dyDescent="0.3">
      <c r="A683">
        <v>10508</v>
      </c>
      <c r="B683" t="s">
        <v>54</v>
      </c>
      <c r="C683">
        <v>13</v>
      </c>
      <c r="D683">
        <v>1</v>
      </c>
      <c r="E683" s="3">
        <v>44302</v>
      </c>
      <c r="F683" s="31">
        <f>YEAR(Order[[#This Row],[OrderDate]])</f>
        <v>2021</v>
      </c>
      <c r="G683" s="31">
        <f>MONTH(Order[[#This Row],[OrderDate]])</f>
        <v>4</v>
      </c>
      <c r="H683" s="31">
        <f>WEEKDAY(Order[[#This Row],[OrderDate]])</f>
        <v>6</v>
      </c>
      <c r="I683" s="31" t="str">
        <f>TEXT(Order[[#This Row],[WeekNumber]],"dddd")</f>
        <v>Friday</v>
      </c>
      <c r="J683" s="14">
        <v>20210513</v>
      </c>
      <c r="K683" t="s">
        <v>484</v>
      </c>
      <c r="L683" s="4">
        <v>60</v>
      </c>
      <c r="M683" s="4">
        <v>6</v>
      </c>
      <c r="N683" s="4">
        <v>6</v>
      </c>
      <c r="O683">
        <v>10</v>
      </c>
      <c r="P683" s="8">
        <v>0</v>
      </c>
      <c r="Q683" t="s">
        <v>367</v>
      </c>
      <c r="R683">
        <v>6</v>
      </c>
      <c r="S683" s="4">
        <v>2.1837851755325639</v>
      </c>
      <c r="T683" t="s">
        <v>143</v>
      </c>
      <c r="U683" t="s">
        <v>232</v>
      </c>
      <c r="V683" t="s">
        <v>318</v>
      </c>
      <c r="W683" t="s">
        <v>509</v>
      </c>
      <c r="X683" t="s">
        <v>520</v>
      </c>
      <c r="Y683" t="s">
        <v>514</v>
      </c>
    </row>
    <row r="684" spans="1:25" ht="15" customHeight="1" x14ac:dyDescent="0.3">
      <c r="A684">
        <v>10508</v>
      </c>
      <c r="B684" t="s">
        <v>54</v>
      </c>
      <c r="C684">
        <v>39</v>
      </c>
      <c r="D684">
        <v>1</v>
      </c>
      <c r="E684" s="3">
        <v>44302</v>
      </c>
      <c r="F684" s="31">
        <f>YEAR(Order[[#This Row],[OrderDate]])</f>
        <v>2021</v>
      </c>
      <c r="G684" s="31">
        <f>MONTH(Order[[#This Row],[OrderDate]])</f>
        <v>4</v>
      </c>
      <c r="H684" s="31">
        <f>WEEKDAY(Order[[#This Row],[OrderDate]])</f>
        <v>6</v>
      </c>
      <c r="I684" s="31" t="str">
        <f>TEXT(Order[[#This Row],[WeekNumber]],"dddd")</f>
        <v>Friday</v>
      </c>
      <c r="J684" s="14">
        <v>20210429</v>
      </c>
      <c r="K684" t="s">
        <v>484</v>
      </c>
      <c r="L684" s="4">
        <v>180</v>
      </c>
      <c r="M684" s="4">
        <v>18</v>
      </c>
      <c r="N684" s="4">
        <v>18</v>
      </c>
      <c r="O684">
        <v>10</v>
      </c>
      <c r="P684" s="8">
        <v>0</v>
      </c>
      <c r="Q684" t="s">
        <v>393</v>
      </c>
      <c r="R684">
        <v>18</v>
      </c>
      <c r="S684" s="4">
        <v>13.522215154598831</v>
      </c>
      <c r="T684" t="s">
        <v>143</v>
      </c>
      <c r="U684" t="s">
        <v>232</v>
      </c>
      <c r="V684" t="s">
        <v>318</v>
      </c>
      <c r="W684" t="s">
        <v>509</v>
      </c>
      <c r="X684" t="s">
        <v>520</v>
      </c>
      <c r="Y684" t="s">
        <v>517</v>
      </c>
    </row>
    <row r="685" spans="1:25" ht="15" customHeight="1" x14ac:dyDescent="0.3">
      <c r="A685">
        <v>10509</v>
      </c>
      <c r="B685" t="s">
        <v>5</v>
      </c>
      <c r="C685">
        <v>28</v>
      </c>
      <c r="D685">
        <v>4</v>
      </c>
      <c r="E685" s="3">
        <v>44303</v>
      </c>
      <c r="F685" s="31">
        <f>YEAR(Order[[#This Row],[OrderDate]])</f>
        <v>2021</v>
      </c>
      <c r="G685" s="31">
        <f>MONTH(Order[[#This Row],[OrderDate]])</f>
        <v>4</v>
      </c>
      <c r="H685" s="31">
        <f>WEEKDAY(Order[[#This Row],[OrderDate]])</f>
        <v>7</v>
      </c>
      <c r="I685" s="31" t="str">
        <f>TEXT(Order[[#This Row],[WeekNumber]],"dddd")</f>
        <v>Saturday</v>
      </c>
      <c r="J685" s="14">
        <v>20210428</v>
      </c>
      <c r="K685" t="s">
        <v>486</v>
      </c>
      <c r="L685" s="4">
        <v>136.80000000000001</v>
      </c>
      <c r="M685" s="4">
        <v>45.6</v>
      </c>
      <c r="N685" s="4">
        <v>45.6</v>
      </c>
      <c r="O685">
        <v>3</v>
      </c>
      <c r="P685" s="8">
        <v>0</v>
      </c>
      <c r="Q685" t="s">
        <v>382</v>
      </c>
      <c r="R685">
        <v>12</v>
      </c>
      <c r="S685" s="4">
        <v>23.763027335506571</v>
      </c>
      <c r="T685" t="s">
        <v>94</v>
      </c>
      <c r="U685" t="s">
        <v>183</v>
      </c>
      <c r="V685" t="s">
        <v>272</v>
      </c>
      <c r="W685" t="s">
        <v>509</v>
      </c>
      <c r="X685" t="s">
        <v>520</v>
      </c>
      <c r="Y685" t="s">
        <v>513</v>
      </c>
    </row>
    <row r="686" spans="1:25" x14ac:dyDescent="0.3">
      <c r="A686">
        <v>10510</v>
      </c>
      <c r="B686" t="s">
        <v>68</v>
      </c>
      <c r="C686">
        <v>29</v>
      </c>
      <c r="D686">
        <v>6</v>
      </c>
      <c r="E686" s="3">
        <v>44304</v>
      </c>
      <c r="F686" s="31">
        <f>YEAR(Order[[#This Row],[OrderDate]])</f>
        <v>2021</v>
      </c>
      <c r="G686" s="31">
        <f>MONTH(Order[[#This Row],[OrderDate]])</f>
        <v>4</v>
      </c>
      <c r="H686" s="31">
        <f>WEEKDAY(Order[[#This Row],[OrderDate]])</f>
        <v>1</v>
      </c>
      <c r="I686" s="31" t="str">
        <f>TEXT(Order[[#This Row],[WeekNumber]],"dddd")</f>
        <v>Sunday</v>
      </c>
      <c r="J686" s="14">
        <v>20210428</v>
      </c>
      <c r="K686" t="s">
        <v>485</v>
      </c>
      <c r="L686" s="4">
        <v>4456.4400000000005</v>
      </c>
      <c r="M686" s="4">
        <v>123.79</v>
      </c>
      <c r="N686" s="4">
        <v>123.79</v>
      </c>
      <c r="O686">
        <v>36</v>
      </c>
      <c r="P686" s="8">
        <v>0</v>
      </c>
      <c r="Q686" t="s">
        <v>383</v>
      </c>
      <c r="R686">
        <v>12</v>
      </c>
      <c r="S686" s="4">
        <v>78.453085124436214</v>
      </c>
      <c r="T686" t="s">
        <v>157</v>
      </c>
      <c r="U686" t="s">
        <v>246</v>
      </c>
      <c r="V686" t="s">
        <v>331</v>
      </c>
      <c r="W686" t="s">
        <v>510</v>
      </c>
      <c r="X686" t="s">
        <v>353</v>
      </c>
      <c r="Y686" t="s">
        <v>518</v>
      </c>
    </row>
    <row r="687" spans="1:25" x14ac:dyDescent="0.3">
      <c r="A687">
        <v>10510</v>
      </c>
      <c r="B687" t="s">
        <v>68</v>
      </c>
      <c r="C687">
        <v>75</v>
      </c>
      <c r="D687">
        <v>6</v>
      </c>
      <c r="E687" s="3">
        <v>44304</v>
      </c>
      <c r="F687" s="31">
        <f>YEAR(Order[[#This Row],[OrderDate]])</f>
        <v>2021</v>
      </c>
      <c r="G687" s="31">
        <f>MONTH(Order[[#This Row],[OrderDate]])</f>
        <v>4</v>
      </c>
      <c r="H687" s="31">
        <f>WEEKDAY(Order[[#This Row],[OrderDate]])</f>
        <v>1</v>
      </c>
      <c r="I687" s="31" t="str">
        <f>TEXT(Order[[#This Row],[WeekNumber]],"dddd")</f>
        <v>Sunday</v>
      </c>
      <c r="J687" s="14">
        <v>20210421</v>
      </c>
      <c r="K687" t="s">
        <v>485</v>
      </c>
      <c r="L687" s="4">
        <v>251.0999995842576</v>
      </c>
      <c r="M687" s="4">
        <v>7.75</v>
      </c>
      <c r="N687" s="4">
        <v>6.9749999884516001</v>
      </c>
      <c r="O687">
        <v>36</v>
      </c>
      <c r="P687" s="8">
        <v>0.10000000149011611</v>
      </c>
      <c r="Q687" t="s">
        <v>429</v>
      </c>
      <c r="R687">
        <v>12</v>
      </c>
      <c r="S687" s="4">
        <v>3.8495729671919596</v>
      </c>
      <c r="T687" t="s">
        <v>157</v>
      </c>
      <c r="U687" t="s">
        <v>246</v>
      </c>
      <c r="V687" t="s">
        <v>331</v>
      </c>
      <c r="W687" t="s">
        <v>510</v>
      </c>
      <c r="X687" t="s">
        <v>353</v>
      </c>
      <c r="Y687" t="s">
        <v>517</v>
      </c>
    </row>
    <row r="688" spans="1:25" ht="15" customHeight="1" x14ac:dyDescent="0.3">
      <c r="A688">
        <v>10511</v>
      </c>
      <c r="B688" t="s">
        <v>8</v>
      </c>
      <c r="C688">
        <v>4</v>
      </c>
      <c r="D688">
        <v>4</v>
      </c>
      <c r="E688" s="3">
        <v>44304</v>
      </c>
      <c r="F688" s="31">
        <f>YEAR(Order[[#This Row],[OrderDate]])</f>
        <v>2021</v>
      </c>
      <c r="G688" s="31">
        <f>MONTH(Order[[#This Row],[OrderDate]])</f>
        <v>4</v>
      </c>
      <c r="H688" s="31">
        <f>WEEKDAY(Order[[#This Row],[OrderDate]])</f>
        <v>1</v>
      </c>
      <c r="I688" s="31" t="str">
        <f>TEXT(Order[[#This Row],[WeekNumber]],"dddd")</f>
        <v>Sunday</v>
      </c>
      <c r="J688" s="14">
        <v>20210421</v>
      </c>
      <c r="K688" t="s">
        <v>485</v>
      </c>
      <c r="L688" s="4">
        <v>934.99999344348907</v>
      </c>
      <c r="M688" s="4">
        <v>22</v>
      </c>
      <c r="N688" s="4">
        <v>18.699999868869781</v>
      </c>
      <c r="O688">
        <v>50</v>
      </c>
      <c r="P688" s="8">
        <v>0.15000000596046451</v>
      </c>
      <c r="Q688" t="s">
        <v>358</v>
      </c>
      <c r="R688">
        <v>2</v>
      </c>
      <c r="S688" s="4">
        <v>13.396192586104789</v>
      </c>
      <c r="T688" t="s">
        <v>97</v>
      </c>
      <c r="U688" t="s">
        <v>186</v>
      </c>
      <c r="V688" t="s">
        <v>275</v>
      </c>
      <c r="W688" t="s">
        <v>509</v>
      </c>
      <c r="X688" t="s">
        <v>519</v>
      </c>
      <c r="Y688" t="s">
        <v>515</v>
      </c>
    </row>
    <row r="689" spans="1:25" ht="15" customHeight="1" x14ac:dyDescent="0.3">
      <c r="A689">
        <v>10511</v>
      </c>
      <c r="B689" t="s">
        <v>8</v>
      </c>
      <c r="C689">
        <v>7</v>
      </c>
      <c r="D689">
        <v>4</v>
      </c>
      <c r="E689" s="3">
        <v>44304</v>
      </c>
      <c r="F689" s="31">
        <f>YEAR(Order[[#This Row],[OrderDate]])</f>
        <v>2021</v>
      </c>
      <c r="G689" s="31">
        <f>MONTH(Order[[#This Row],[OrderDate]])</f>
        <v>4</v>
      </c>
      <c r="H689" s="31">
        <f>WEEKDAY(Order[[#This Row],[OrderDate]])</f>
        <v>1</v>
      </c>
      <c r="I689" s="31" t="str">
        <f>TEXT(Order[[#This Row],[WeekNumber]],"dddd")</f>
        <v>Sunday</v>
      </c>
      <c r="J689" s="14">
        <v>20210421</v>
      </c>
      <c r="K689" t="s">
        <v>485</v>
      </c>
      <c r="L689" s="4">
        <v>1274.9999910593033</v>
      </c>
      <c r="M689" s="4">
        <v>30</v>
      </c>
      <c r="N689" s="4">
        <v>25.499999821186066</v>
      </c>
      <c r="O689">
        <v>50</v>
      </c>
      <c r="P689" s="8">
        <v>0.15000000596046451</v>
      </c>
      <c r="Q689" t="s">
        <v>361</v>
      </c>
      <c r="R689">
        <v>3</v>
      </c>
      <c r="S689" s="4">
        <v>16.995648153812226</v>
      </c>
      <c r="T689" t="s">
        <v>97</v>
      </c>
      <c r="U689" t="s">
        <v>186</v>
      </c>
      <c r="V689" t="s">
        <v>275</v>
      </c>
      <c r="W689" t="s">
        <v>509</v>
      </c>
      <c r="X689" t="s">
        <v>519</v>
      </c>
      <c r="Y689" t="s">
        <v>513</v>
      </c>
    </row>
    <row r="690" spans="1:25" ht="15" customHeight="1" x14ac:dyDescent="0.3">
      <c r="A690">
        <v>10511</v>
      </c>
      <c r="B690" t="s">
        <v>8</v>
      </c>
      <c r="C690">
        <v>8</v>
      </c>
      <c r="D690">
        <v>4</v>
      </c>
      <c r="E690" s="3">
        <v>44304</v>
      </c>
      <c r="F690" s="31">
        <f>YEAR(Order[[#This Row],[OrderDate]])</f>
        <v>2021</v>
      </c>
      <c r="G690" s="31">
        <f>MONTH(Order[[#This Row],[OrderDate]])</f>
        <v>4</v>
      </c>
      <c r="H690" s="31">
        <f>WEEKDAY(Order[[#This Row],[OrderDate]])</f>
        <v>1</v>
      </c>
      <c r="I690" s="31" t="str">
        <f>TEXT(Order[[#This Row],[WeekNumber]],"dddd")</f>
        <v>Sunday</v>
      </c>
      <c r="J690" s="14">
        <v>20210424</v>
      </c>
      <c r="K690" t="s">
        <v>485</v>
      </c>
      <c r="L690" s="4">
        <v>339.99999761581421</v>
      </c>
      <c r="M690" s="4">
        <v>40</v>
      </c>
      <c r="N690" s="4">
        <v>33.999999761581421</v>
      </c>
      <c r="O690">
        <v>10</v>
      </c>
      <c r="P690" s="8">
        <v>0.15000000596046451</v>
      </c>
      <c r="Q690" t="s">
        <v>362</v>
      </c>
      <c r="R690">
        <v>3</v>
      </c>
      <c r="S690" s="4">
        <v>29.042861179974402</v>
      </c>
      <c r="T690" t="s">
        <v>97</v>
      </c>
      <c r="U690" t="s">
        <v>186</v>
      </c>
      <c r="V690" t="s">
        <v>275</v>
      </c>
      <c r="W690" t="s">
        <v>509</v>
      </c>
      <c r="X690" t="s">
        <v>519</v>
      </c>
      <c r="Y690" t="s">
        <v>515</v>
      </c>
    </row>
    <row r="691" spans="1:25" x14ac:dyDescent="0.3">
      <c r="A691">
        <v>10512</v>
      </c>
      <c r="B691" t="s">
        <v>20</v>
      </c>
      <c r="C691">
        <v>24</v>
      </c>
      <c r="D691">
        <v>7</v>
      </c>
      <c r="E691" s="3">
        <v>44307</v>
      </c>
      <c r="F691" s="31">
        <f>YEAR(Order[[#This Row],[OrderDate]])</f>
        <v>2021</v>
      </c>
      <c r="G691" s="31">
        <f>MONTH(Order[[#This Row],[OrderDate]])</f>
        <v>4</v>
      </c>
      <c r="H691" s="31">
        <f>WEEKDAY(Order[[#This Row],[OrderDate]])</f>
        <v>4</v>
      </c>
      <c r="I691" s="31" t="str">
        <f>TEXT(Order[[#This Row],[WeekNumber]],"dddd")</f>
        <v>Wednesday</v>
      </c>
      <c r="J691" s="14">
        <v>20210424</v>
      </c>
      <c r="K691" t="s">
        <v>484</v>
      </c>
      <c r="L691" s="4">
        <v>38.249999731779099</v>
      </c>
      <c r="M691" s="4">
        <v>4.5</v>
      </c>
      <c r="N691" s="4">
        <v>3.8249999731779099</v>
      </c>
      <c r="O691">
        <v>10</v>
      </c>
      <c r="P691" s="8">
        <v>0.15000000596046451</v>
      </c>
      <c r="Q691" t="s">
        <v>378</v>
      </c>
      <c r="R691">
        <v>10</v>
      </c>
      <c r="S691" s="4">
        <v>2.1230577042655105</v>
      </c>
      <c r="T691" t="s">
        <v>109</v>
      </c>
      <c r="U691" t="s">
        <v>198</v>
      </c>
      <c r="V691" t="s">
        <v>287</v>
      </c>
      <c r="W691" t="s">
        <v>510</v>
      </c>
      <c r="X691" t="s">
        <v>521</v>
      </c>
      <c r="Y691" t="s">
        <v>517</v>
      </c>
    </row>
    <row r="692" spans="1:25" x14ac:dyDescent="0.3">
      <c r="A692">
        <v>10512</v>
      </c>
      <c r="B692" t="s">
        <v>20</v>
      </c>
      <c r="C692">
        <v>46</v>
      </c>
      <c r="D692">
        <v>7</v>
      </c>
      <c r="E692" s="3">
        <v>44307</v>
      </c>
      <c r="F692" s="31">
        <f>YEAR(Order[[#This Row],[OrderDate]])</f>
        <v>2021</v>
      </c>
      <c r="G692" s="31">
        <f>MONTH(Order[[#This Row],[OrderDate]])</f>
        <v>4</v>
      </c>
      <c r="H692" s="31">
        <f>WEEKDAY(Order[[#This Row],[OrderDate]])</f>
        <v>4</v>
      </c>
      <c r="I692" s="31" t="str">
        <f>TEXT(Order[[#This Row],[WeekNumber]],"dddd")</f>
        <v>Wednesday</v>
      </c>
      <c r="J692" s="14">
        <v>20210424</v>
      </c>
      <c r="K692" t="s">
        <v>484</v>
      </c>
      <c r="L692" s="4">
        <v>91.799999356269836</v>
      </c>
      <c r="M692" s="4">
        <v>12</v>
      </c>
      <c r="N692" s="4">
        <v>10.199999928474426</v>
      </c>
      <c r="O692">
        <v>9</v>
      </c>
      <c r="P692" s="8">
        <v>0.15000000596046451</v>
      </c>
      <c r="Q692" t="s">
        <v>400</v>
      </c>
      <c r="R692">
        <v>21</v>
      </c>
      <c r="S692" s="4">
        <v>5.504627786254181</v>
      </c>
      <c r="T692" t="s">
        <v>109</v>
      </c>
      <c r="U692" t="s">
        <v>198</v>
      </c>
      <c r="V692" t="s">
        <v>287</v>
      </c>
      <c r="W692" t="s">
        <v>510</v>
      </c>
      <c r="X692" t="s">
        <v>521</v>
      </c>
      <c r="Y692" t="s">
        <v>514</v>
      </c>
    </row>
    <row r="693" spans="1:25" x14ac:dyDescent="0.3">
      <c r="A693">
        <v>10512</v>
      </c>
      <c r="B693" t="s">
        <v>20</v>
      </c>
      <c r="C693">
        <v>47</v>
      </c>
      <c r="D693">
        <v>7</v>
      </c>
      <c r="E693" s="3">
        <v>44307</v>
      </c>
      <c r="F693" s="31">
        <f>YEAR(Order[[#This Row],[OrderDate]])</f>
        <v>2021</v>
      </c>
      <c r="G693" s="31">
        <f>MONTH(Order[[#This Row],[OrderDate]])</f>
        <v>4</v>
      </c>
      <c r="H693" s="31">
        <f>WEEKDAY(Order[[#This Row],[OrderDate]])</f>
        <v>4</v>
      </c>
      <c r="I693" s="31" t="str">
        <f>TEXT(Order[[#This Row],[WeekNumber]],"dddd")</f>
        <v>Wednesday</v>
      </c>
      <c r="J693" s="14">
        <v>20210424</v>
      </c>
      <c r="K693" t="s">
        <v>484</v>
      </c>
      <c r="L693" s="4">
        <v>48.449999660253525</v>
      </c>
      <c r="M693" s="4">
        <v>9.5</v>
      </c>
      <c r="N693" s="4">
        <v>8.0749999433755875</v>
      </c>
      <c r="O693">
        <v>6</v>
      </c>
      <c r="P693" s="8">
        <v>0.15000000596046451</v>
      </c>
      <c r="Q693" t="s">
        <v>401</v>
      </c>
      <c r="R693">
        <v>22</v>
      </c>
      <c r="S693" s="4">
        <v>6.92246398648025</v>
      </c>
      <c r="T693" t="s">
        <v>109</v>
      </c>
      <c r="U693" t="s">
        <v>198</v>
      </c>
      <c r="V693" t="s">
        <v>287</v>
      </c>
      <c r="W693" t="s">
        <v>510</v>
      </c>
      <c r="X693" t="s">
        <v>521</v>
      </c>
      <c r="Y693" t="s">
        <v>516</v>
      </c>
    </row>
    <row r="694" spans="1:25" x14ac:dyDescent="0.3">
      <c r="A694">
        <v>10512</v>
      </c>
      <c r="B694" t="s">
        <v>20</v>
      </c>
      <c r="C694">
        <v>60</v>
      </c>
      <c r="D694">
        <v>7</v>
      </c>
      <c r="E694" s="3">
        <v>44307</v>
      </c>
      <c r="F694" s="31">
        <f>YEAR(Order[[#This Row],[OrderDate]])</f>
        <v>2021</v>
      </c>
      <c r="G694" s="31">
        <f>MONTH(Order[[#This Row],[OrderDate]])</f>
        <v>4</v>
      </c>
      <c r="H694" s="31">
        <f>WEEKDAY(Order[[#This Row],[OrderDate]])</f>
        <v>4</v>
      </c>
      <c r="I694" s="31" t="str">
        <f>TEXT(Order[[#This Row],[WeekNumber]],"dddd")</f>
        <v>Wednesday</v>
      </c>
      <c r="J694" s="14">
        <v>20210428</v>
      </c>
      <c r="K694" t="s">
        <v>484</v>
      </c>
      <c r="L694" s="4">
        <v>346.79999756813049</v>
      </c>
      <c r="M694" s="4">
        <v>34</v>
      </c>
      <c r="N694" s="4">
        <v>28.899999797344208</v>
      </c>
      <c r="O694">
        <v>12</v>
      </c>
      <c r="P694" s="8">
        <v>0.15000000596046451</v>
      </c>
      <c r="Q694" t="s">
        <v>414</v>
      </c>
      <c r="R694">
        <v>28</v>
      </c>
      <c r="S694" s="4">
        <v>17.186056815854748</v>
      </c>
      <c r="T694" t="s">
        <v>109</v>
      </c>
      <c r="U694" t="s">
        <v>198</v>
      </c>
      <c r="V694" t="s">
        <v>287</v>
      </c>
      <c r="W694" t="s">
        <v>510</v>
      </c>
      <c r="X694" t="s">
        <v>521</v>
      </c>
      <c r="Y694" t="s">
        <v>511</v>
      </c>
    </row>
    <row r="695" spans="1:25" x14ac:dyDescent="0.3">
      <c r="A695">
        <v>10513</v>
      </c>
      <c r="B695" t="s">
        <v>83</v>
      </c>
      <c r="C695">
        <v>21</v>
      </c>
      <c r="D695">
        <v>7</v>
      </c>
      <c r="E695" s="3">
        <v>44308</v>
      </c>
      <c r="F695" s="31">
        <f>YEAR(Order[[#This Row],[OrderDate]])</f>
        <v>2021</v>
      </c>
      <c r="G695" s="31">
        <f>MONTH(Order[[#This Row],[OrderDate]])</f>
        <v>4</v>
      </c>
      <c r="H695" s="31">
        <f>WEEKDAY(Order[[#This Row],[OrderDate]])</f>
        <v>5</v>
      </c>
      <c r="I695" s="31" t="str">
        <f>TEXT(Order[[#This Row],[WeekNumber]],"dddd")</f>
        <v>Thursday</v>
      </c>
      <c r="J695" s="14">
        <v>20210428</v>
      </c>
      <c r="K695" t="s">
        <v>486</v>
      </c>
      <c r="L695" s="4">
        <v>319.9999988079071</v>
      </c>
      <c r="M695" s="4">
        <v>10</v>
      </c>
      <c r="N695" s="4">
        <v>7.9999999701976776</v>
      </c>
      <c r="O695">
        <v>40</v>
      </c>
      <c r="P695" s="8">
        <v>0.20000000298023221</v>
      </c>
      <c r="Q695" t="s">
        <v>375</v>
      </c>
      <c r="R695">
        <v>8</v>
      </c>
      <c r="S695" s="4">
        <v>8.5451596278118238</v>
      </c>
      <c r="T695" t="s">
        <v>172</v>
      </c>
      <c r="U695" t="s">
        <v>261</v>
      </c>
      <c r="V695" t="s">
        <v>345</v>
      </c>
      <c r="W695" t="s">
        <v>509</v>
      </c>
      <c r="X695" t="s">
        <v>520</v>
      </c>
      <c r="Y695" t="s">
        <v>516</v>
      </c>
    </row>
    <row r="696" spans="1:25" x14ac:dyDescent="0.3">
      <c r="A696">
        <v>10513</v>
      </c>
      <c r="B696" t="s">
        <v>83</v>
      </c>
      <c r="C696">
        <v>32</v>
      </c>
      <c r="D696">
        <v>7</v>
      </c>
      <c r="E696" s="3">
        <v>44308</v>
      </c>
      <c r="F696" s="31">
        <f>YEAR(Order[[#This Row],[OrderDate]])</f>
        <v>2021</v>
      </c>
      <c r="G696" s="31">
        <f>MONTH(Order[[#This Row],[OrderDate]])</f>
        <v>4</v>
      </c>
      <c r="H696" s="31">
        <f>WEEKDAY(Order[[#This Row],[OrderDate]])</f>
        <v>5</v>
      </c>
      <c r="I696" s="31" t="str">
        <f>TEXT(Order[[#This Row],[WeekNumber]],"dddd")</f>
        <v>Thursday</v>
      </c>
      <c r="J696" s="14">
        <v>20210428</v>
      </c>
      <c r="K696" t="s">
        <v>486</v>
      </c>
      <c r="L696" s="4">
        <v>1279.9999952316284</v>
      </c>
      <c r="M696" s="4">
        <v>32</v>
      </c>
      <c r="N696" s="4">
        <v>25.599999904632568</v>
      </c>
      <c r="O696">
        <v>50</v>
      </c>
      <c r="P696" s="8">
        <v>0.20000000298023221</v>
      </c>
      <c r="Q696" t="s">
        <v>386</v>
      </c>
      <c r="R696">
        <v>14</v>
      </c>
      <c r="S696" s="4">
        <v>15.737004602670464</v>
      </c>
      <c r="T696" t="s">
        <v>172</v>
      </c>
      <c r="U696" t="s">
        <v>261</v>
      </c>
      <c r="V696" t="s">
        <v>345</v>
      </c>
      <c r="W696" t="s">
        <v>509</v>
      </c>
      <c r="X696" t="s">
        <v>520</v>
      </c>
      <c r="Y696" t="s">
        <v>511</v>
      </c>
    </row>
    <row r="697" spans="1:25" x14ac:dyDescent="0.3">
      <c r="A697">
        <v>10513</v>
      </c>
      <c r="B697" t="s">
        <v>83</v>
      </c>
      <c r="C697">
        <v>61</v>
      </c>
      <c r="D697">
        <v>7</v>
      </c>
      <c r="E697" s="3">
        <v>44308</v>
      </c>
      <c r="F697" s="31">
        <f>YEAR(Order[[#This Row],[OrderDate]])</f>
        <v>2021</v>
      </c>
      <c r="G697" s="31">
        <f>MONTH(Order[[#This Row],[OrderDate]])</f>
        <v>4</v>
      </c>
      <c r="H697" s="31">
        <f>WEEKDAY(Order[[#This Row],[OrderDate]])</f>
        <v>5</v>
      </c>
      <c r="I697" s="31" t="str">
        <f>TEXT(Order[[#This Row],[WeekNumber]],"dddd")</f>
        <v>Thursday</v>
      </c>
      <c r="J697" s="14">
        <v>20210516</v>
      </c>
      <c r="K697" t="s">
        <v>486</v>
      </c>
      <c r="L697" s="4">
        <v>341.99999872595072</v>
      </c>
      <c r="M697" s="4">
        <v>28.5</v>
      </c>
      <c r="N697" s="4">
        <v>22.799999915063381</v>
      </c>
      <c r="O697">
        <v>15</v>
      </c>
      <c r="P697" s="8">
        <v>0.20000000298023221</v>
      </c>
      <c r="Q697" t="s">
        <v>415</v>
      </c>
      <c r="R697">
        <v>29</v>
      </c>
      <c r="S697" s="4">
        <v>10.457549197381082</v>
      </c>
      <c r="T697" t="s">
        <v>172</v>
      </c>
      <c r="U697" t="s">
        <v>261</v>
      </c>
      <c r="V697" t="s">
        <v>345</v>
      </c>
      <c r="W697" t="s">
        <v>509</v>
      </c>
      <c r="X697" t="s">
        <v>520</v>
      </c>
      <c r="Y697" t="s">
        <v>515</v>
      </c>
    </row>
    <row r="698" spans="1:25" ht="15" customHeight="1" x14ac:dyDescent="0.3">
      <c r="A698">
        <v>10514</v>
      </c>
      <c r="B698" t="s">
        <v>19</v>
      </c>
      <c r="C698">
        <v>20</v>
      </c>
      <c r="D698">
        <v>3</v>
      </c>
      <c r="E698" s="3">
        <v>44308</v>
      </c>
      <c r="F698" s="31">
        <f>YEAR(Order[[#This Row],[OrderDate]])</f>
        <v>2021</v>
      </c>
      <c r="G698" s="31">
        <f>MONTH(Order[[#This Row],[OrderDate]])</f>
        <v>4</v>
      </c>
      <c r="H698" s="31">
        <f>WEEKDAY(Order[[#This Row],[OrderDate]])</f>
        <v>5</v>
      </c>
      <c r="I698" s="31" t="str">
        <f>TEXT(Order[[#This Row],[WeekNumber]],"dddd")</f>
        <v>Thursday</v>
      </c>
      <c r="J698" s="14">
        <v>20210516</v>
      </c>
      <c r="K698" t="s">
        <v>484</v>
      </c>
      <c r="L698" s="4">
        <v>3159</v>
      </c>
      <c r="M698" s="4">
        <v>81</v>
      </c>
      <c r="N698" s="4">
        <v>81</v>
      </c>
      <c r="O698">
        <v>39</v>
      </c>
      <c r="P698" s="8">
        <v>0</v>
      </c>
      <c r="Q698" t="s">
        <v>374</v>
      </c>
      <c r="R698">
        <v>8</v>
      </c>
      <c r="S698" s="4">
        <v>57.815472307491099</v>
      </c>
      <c r="T698" t="s">
        <v>108</v>
      </c>
      <c r="U698" t="s">
        <v>197</v>
      </c>
      <c r="V698" t="s">
        <v>286</v>
      </c>
      <c r="W698" t="s">
        <v>509</v>
      </c>
      <c r="X698" t="s">
        <v>524</v>
      </c>
      <c r="Y698" t="s">
        <v>516</v>
      </c>
    </row>
    <row r="699" spans="1:25" ht="15" customHeight="1" x14ac:dyDescent="0.3">
      <c r="A699">
        <v>10514</v>
      </c>
      <c r="B699" t="s">
        <v>19</v>
      </c>
      <c r="C699">
        <v>28</v>
      </c>
      <c r="D699">
        <v>3</v>
      </c>
      <c r="E699" s="3">
        <v>44308</v>
      </c>
      <c r="F699" s="31">
        <f>YEAR(Order[[#This Row],[OrderDate]])</f>
        <v>2021</v>
      </c>
      <c r="G699" s="31">
        <f>MONTH(Order[[#This Row],[OrderDate]])</f>
        <v>4</v>
      </c>
      <c r="H699" s="31">
        <f>WEEKDAY(Order[[#This Row],[OrderDate]])</f>
        <v>5</v>
      </c>
      <c r="I699" s="31" t="str">
        <f>TEXT(Order[[#This Row],[WeekNumber]],"dddd")</f>
        <v>Thursday</v>
      </c>
      <c r="J699" s="14">
        <v>20210516</v>
      </c>
      <c r="K699" t="s">
        <v>484</v>
      </c>
      <c r="L699" s="4">
        <v>1596</v>
      </c>
      <c r="M699" s="4">
        <v>45.6</v>
      </c>
      <c r="N699" s="4">
        <v>45.6</v>
      </c>
      <c r="O699">
        <v>35</v>
      </c>
      <c r="P699" s="8">
        <v>0</v>
      </c>
      <c r="Q699" t="s">
        <v>382</v>
      </c>
      <c r="R699">
        <v>12</v>
      </c>
      <c r="S699" s="4">
        <v>23.763027335506571</v>
      </c>
      <c r="T699" t="s">
        <v>108</v>
      </c>
      <c r="U699" t="s">
        <v>197</v>
      </c>
      <c r="V699" t="s">
        <v>286</v>
      </c>
      <c r="W699" t="s">
        <v>509</v>
      </c>
      <c r="X699" t="s">
        <v>524</v>
      </c>
      <c r="Y699" t="s">
        <v>513</v>
      </c>
    </row>
    <row r="700" spans="1:25" ht="15" customHeight="1" x14ac:dyDescent="0.3">
      <c r="A700">
        <v>10514</v>
      </c>
      <c r="B700" t="s">
        <v>19</v>
      </c>
      <c r="C700">
        <v>56</v>
      </c>
      <c r="D700">
        <v>3</v>
      </c>
      <c r="E700" s="3">
        <v>44308</v>
      </c>
      <c r="F700" s="31">
        <f>YEAR(Order[[#This Row],[OrderDate]])</f>
        <v>2021</v>
      </c>
      <c r="G700" s="31">
        <f>MONTH(Order[[#This Row],[OrderDate]])</f>
        <v>4</v>
      </c>
      <c r="H700" s="31">
        <f>WEEKDAY(Order[[#This Row],[OrderDate]])</f>
        <v>5</v>
      </c>
      <c r="I700" s="31" t="str">
        <f>TEXT(Order[[#This Row],[WeekNumber]],"dddd")</f>
        <v>Thursday</v>
      </c>
      <c r="J700" s="14">
        <v>20210516</v>
      </c>
      <c r="K700" t="s">
        <v>484</v>
      </c>
      <c r="L700" s="4">
        <v>2660</v>
      </c>
      <c r="M700" s="4">
        <v>38</v>
      </c>
      <c r="N700" s="4">
        <v>38</v>
      </c>
      <c r="O700">
        <v>70</v>
      </c>
      <c r="P700" s="8">
        <v>0</v>
      </c>
      <c r="Q700" t="s">
        <v>410</v>
      </c>
      <c r="R700">
        <v>26</v>
      </c>
      <c r="S700" s="4">
        <v>12.985049050340091</v>
      </c>
      <c r="T700" t="s">
        <v>108</v>
      </c>
      <c r="U700" t="s">
        <v>197</v>
      </c>
      <c r="V700" t="s">
        <v>286</v>
      </c>
      <c r="W700" t="s">
        <v>509</v>
      </c>
      <c r="X700" t="s">
        <v>524</v>
      </c>
      <c r="Y700" t="s">
        <v>512</v>
      </c>
    </row>
    <row r="701" spans="1:25" ht="15" customHeight="1" x14ac:dyDescent="0.3">
      <c r="A701">
        <v>10514</v>
      </c>
      <c r="B701" t="s">
        <v>19</v>
      </c>
      <c r="C701">
        <v>65</v>
      </c>
      <c r="D701">
        <v>3</v>
      </c>
      <c r="E701" s="3">
        <v>44308</v>
      </c>
      <c r="F701" s="31">
        <f>YEAR(Order[[#This Row],[OrderDate]])</f>
        <v>2021</v>
      </c>
      <c r="G701" s="31">
        <f>MONTH(Order[[#This Row],[OrderDate]])</f>
        <v>4</v>
      </c>
      <c r="H701" s="31">
        <f>WEEKDAY(Order[[#This Row],[OrderDate]])</f>
        <v>5</v>
      </c>
      <c r="I701" s="31" t="str">
        <f>TEXT(Order[[#This Row],[WeekNumber]],"dddd")</f>
        <v>Thursday</v>
      </c>
      <c r="J701" s="14">
        <v>20210516</v>
      </c>
      <c r="K701" t="s">
        <v>484</v>
      </c>
      <c r="L701" s="4">
        <v>820.95</v>
      </c>
      <c r="M701" s="4">
        <v>21.05</v>
      </c>
      <c r="N701" s="4">
        <v>21.05</v>
      </c>
      <c r="O701">
        <v>39</v>
      </c>
      <c r="P701" s="8">
        <v>0</v>
      </c>
      <c r="Q701" t="s">
        <v>419</v>
      </c>
      <c r="R701">
        <v>2</v>
      </c>
      <c r="S701" s="4">
        <v>12.356901002694999</v>
      </c>
      <c r="T701" t="s">
        <v>108</v>
      </c>
      <c r="U701" t="s">
        <v>197</v>
      </c>
      <c r="V701" t="s">
        <v>286</v>
      </c>
      <c r="W701" t="s">
        <v>509</v>
      </c>
      <c r="X701" t="s">
        <v>524</v>
      </c>
      <c r="Y701" t="s">
        <v>515</v>
      </c>
    </row>
    <row r="702" spans="1:25" ht="15" customHeight="1" x14ac:dyDescent="0.3">
      <c r="A702">
        <v>10514</v>
      </c>
      <c r="B702" t="s">
        <v>19</v>
      </c>
      <c r="C702">
        <v>75</v>
      </c>
      <c r="D702">
        <v>3</v>
      </c>
      <c r="E702" s="3">
        <v>44308</v>
      </c>
      <c r="F702" s="31">
        <f>YEAR(Order[[#This Row],[OrderDate]])</f>
        <v>2021</v>
      </c>
      <c r="G702" s="31">
        <f>MONTH(Order[[#This Row],[OrderDate]])</f>
        <v>4</v>
      </c>
      <c r="H702" s="31">
        <f>WEEKDAY(Order[[#This Row],[OrderDate]])</f>
        <v>5</v>
      </c>
      <c r="I702" s="31" t="str">
        <f>TEXT(Order[[#This Row],[WeekNumber]],"dddd")</f>
        <v>Thursday</v>
      </c>
      <c r="J702" s="14">
        <v>20210523</v>
      </c>
      <c r="K702" t="s">
        <v>484</v>
      </c>
      <c r="L702" s="4">
        <v>387.5</v>
      </c>
      <c r="M702" s="4">
        <v>7.75</v>
      </c>
      <c r="N702" s="4">
        <v>7.75</v>
      </c>
      <c r="O702">
        <v>50</v>
      </c>
      <c r="P702" s="8">
        <v>0</v>
      </c>
      <c r="Q702" t="s">
        <v>429</v>
      </c>
      <c r="R702">
        <v>12</v>
      </c>
      <c r="S702" s="4">
        <v>3.8495729671919596</v>
      </c>
      <c r="T702" t="s">
        <v>108</v>
      </c>
      <c r="U702" t="s">
        <v>197</v>
      </c>
      <c r="V702" t="s">
        <v>286</v>
      </c>
      <c r="W702" t="s">
        <v>509</v>
      </c>
      <c r="X702" t="s">
        <v>524</v>
      </c>
      <c r="Y702" t="s">
        <v>517</v>
      </c>
    </row>
    <row r="703" spans="1:25" ht="15" customHeight="1" x14ac:dyDescent="0.3">
      <c r="A703">
        <v>10515</v>
      </c>
      <c r="B703" t="s">
        <v>60</v>
      </c>
      <c r="C703">
        <v>9</v>
      </c>
      <c r="D703">
        <v>2</v>
      </c>
      <c r="E703" s="3">
        <v>44309</v>
      </c>
      <c r="F703" s="31">
        <f>YEAR(Order[[#This Row],[OrderDate]])</f>
        <v>2021</v>
      </c>
      <c r="G703" s="31">
        <f>MONTH(Order[[#This Row],[OrderDate]])</f>
        <v>4</v>
      </c>
      <c r="H703" s="31">
        <f>WEEKDAY(Order[[#This Row],[OrderDate]])</f>
        <v>6</v>
      </c>
      <c r="I703" s="31" t="str">
        <f>TEXT(Order[[#This Row],[WeekNumber]],"dddd")</f>
        <v>Friday</v>
      </c>
      <c r="J703" s="14">
        <v>20210523</v>
      </c>
      <c r="K703" t="s">
        <v>486</v>
      </c>
      <c r="L703" s="4">
        <v>1319.1999907493591</v>
      </c>
      <c r="M703" s="4">
        <v>97</v>
      </c>
      <c r="N703" s="4">
        <v>82.449999421834946</v>
      </c>
      <c r="O703">
        <v>16</v>
      </c>
      <c r="P703" s="8">
        <v>0.15000000596046451</v>
      </c>
      <c r="Q703" t="s">
        <v>363</v>
      </c>
      <c r="R703">
        <v>4</v>
      </c>
      <c r="S703" s="4">
        <v>50.619422065150324</v>
      </c>
      <c r="T703" t="s">
        <v>149</v>
      </c>
      <c r="U703" t="s">
        <v>238</v>
      </c>
      <c r="V703" t="s">
        <v>324</v>
      </c>
      <c r="W703" t="s">
        <v>509</v>
      </c>
      <c r="X703" t="s">
        <v>520</v>
      </c>
      <c r="Y703" t="s">
        <v>518</v>
      </c>
    </row>
    <row r="704" spans="1:25" ht="15" customHeight="1" x14ac:dyDescent="0.3">
      <c r="A704">
        <v>10515</v>
      </c>
      <c r="B704" t="s">
        <v>60</v>
      </c>
      <c r="C704">
        <v>16</v>
      </c>
      <c r="D704">
        <v>2</v>
      </c>
      <c r="E704" s="3">
        <v>44309</v>
      </c>
      <c r="F704" s="31">
        <f>YEAR(Order[[#This Row],[OrderDate]])</f>
        <v>2021</v>
      </c>
      <c r="G704" s="31">
        <f>MONTH(Order[[#This Row],[OrderDate]])</f>
        <v>4</v>
      </c>
      <c r="H704" s="31">
        <f>WEEKDAY(Order[[#This Row],[OrderDate]])</f>
        <v>6</v>
      </c>
      <c r="I704" s="31" t="str">
        <f>TEXT(Order[[#This Row],[WeekNumber]],"dddd")</f>
        <v>Friday</v>
      </c>
      <c r="J704" s="14">
        <v>20210523</v>
      </c>
      <c r="K704" t="s">
        <v>486</v>
      </c>
      <c r="L704" s="4">
        <v>872.5</v>
      </c>
      <c r="M704" s="4">
        <v>17.45</v>
      </c>
      <c r="N704" s="4">
        <v>17.45</v>
      </c>
      <c r="O704">
        <v>50</v>
      </c>
      <c r="P704" s="8">
        <v>0</v>
      </c>
      <c r="Q704" t="s">
        <v>370</v>
      </c>
      <c r="R704">
        <v>7</v>
      </c>
      <c r="S704" s="4">
        <v>12.75283918323947</v>
      </c>
      <c r="T704" t="s">
        <v>149</v>
      </c>
      <c r="U704" t="s">
        <v>238</v>
      </c>
      <c r="V704" t="s">
        <v>324</v>
      </c>
      <c r="W704" t="s">
        <v>509</v>
      </c>
      <c r="X704" t="s">
        <v>520</v>
      </c>
      <c r="Y704" t="s">
        <v>516</v>
      </c>
    </row>
    <row r="705" spans="1:25" ht="15" customHeight="1" x14ac:dyDescent="0.3">
      <c r="A705">
        <v>10515</v>
      </c>
      <c r="B705" t="s">
        <v>60</v>
      </c>
      <c r="C705">
        <v>27</v>
      </c>
      <c r="D705">
        <v>2</v>
      </c>
      <c r="E705" s="3">
        <v>44309</v>
      </c>
      <c r="F705" s="31">
        <f>YEAR(Order[[#This Row],[OrderDate]])</f>
        <v>2021</v>
      </c>
      <c r="G705" s="31">
        <f>MONTH(Order[[#This Row],[OrderDate]])</f>
        <v>4</v>
      </c>
      <c r="H705" s="31">
        <f>WEEKDAY(Order[[#This Row],[OrderDate]])</f>
        <v>6</v>
      </c>
      <c r="I705" s="31" t="str">
        <f>TEXT(Order[[#This Row],[WeekNumber]],"dddd")</f>
        <v>Friday</v>
      </c>
      <c r="J705" s="14">
        <v>20210523</v>
      </c>
      <c r="K705" t="s">
        <v>486</v>
      </c>
      <c r="L705" s="4">
        <v>5268</v>
      </c>
      <c r="M705" s="4">
        <v>43.9</v>
      </c>
      <c r="N705" s="4">
        <v>43.9</v>
      </c>
      <c r="O705">
        <v>120</v>
      </c>
      <c r="P705" s="8">
        <v>0</v>
      </c>
      <c r="Q705" t="s">
        <v>381</v>
      </c>
      <c r="R705">
        <v>11</v>
      </c>
      <c r="S705" s="4">
        <v>33.234373496604114</v>
      </c>
      <c r="T705" t="s">
        <v>149</v>
      </c>
      <c r="U705" t="s">
        <v>238</v>
      </c>
      <c r="V705" t="s">
        <v>324</v>
      </c>
      <c r="W705" t="s">
        <v>509</v>
      </c>
      <c r="X705" t="s">
        <v>520</v>
      </c>
      <c r="Y705" t="s">
        <v>516</v>
      </c>
    </row>
    <row r="706" spans="1:25" ht="15" customHeight="1" x14ac:dyDescent="0.3">
      <c r="A706">
        <v>10515</v>
      </c>
      <c r="B706" t="s">
        <v>60</v>
      </c>
      <c r="C706">
        <v>33</v>
      </c>
      <c r="D706">
        <v>2</v>
      </c>
      <c r="E706" s="3">
        <v>44309</v>
      </c>
      <c r="F706" s="31">
        <f>YEAR(Order[[#This Row],[OrderDate]])</f>
        <v>2021</v>
      </c>
      <c r="G706" s="31">
        <f>MONTH(Order[[#This Row],[OrderDate]])</f>
        <v>4</v>
      </c>
      <c r="H706" s="31">
        <f>WEEKDAY(Order[[#This Row],[OrderDate]])</f>
        <v>6</v>
      </c>
      <c r="I706" s="31" t="str">
        <f>TEXT(Order[[#This Row],[WeekNumber]],"dddd")</f>
        <v>Friday</v>
      </c>
      <c r="J706" s="14">
        <v>20210523</v>
      </c>
      <c r="K706" t="s">
        <v>486</v>
      </c>
      <c r="L706" s="4">
        <v>33.999999761581421</v>
      </c>
      <c r="M706" s="4">
        <v>2.5</v>
      </c>
      <c r="N706" s="4">
        <v>2.1249999850988388</v>
      </c>
      <c r="O706">
        <v>16</v>
      </c>
      <c r="P706" s="8">
        <v>0.15000000596046451</v>
      </c>
      <c r="Q706" t="s">
        <v>387</v>
      </c>
      <c r="R706">
        <v>15</v>
      </c>
      <c r="S706" s="4">
        <v>1.3985746153494198</v>
      </c>
      <c r="T706" t="s">
        <v>149</v>
      </c>
      <c r="U706" t="s">
        <v>238</v>
      </c>
      <c r="V706" t="s">
        <v>324</v>
      </c>
      <c r="W706" t="s">
        <v>509</v>
      </c>
      <c r="X706" t="s">
        <v>520</v>
      </c>
      <c r="Y706" t="s">
        <v>511</v>
      </c>
    </row>
    <row r="707" spans="1:25" ht="15" customHeight="1" x14ac:dyDescent="0.3">
      <c r="A707">
        <v>10515</v>
      </c>
      <c r="B707" t="s">
        <v>60</v>
      </c>
      <c r="C707">
        <v>60</v>
      </c>
      <c r="D707">
        <v>2</v>
      </c>
      <c r="E707" s="3">
        <v>44309</v>
      </c>
      <c r="F707" s="31">
        <f>YEAR(Order[[#This Row],[OrderDate]])</f>
        <v>2021</v>
      </c>
      <c r="G707" s="31">
        <f>MONTH(Order[[#This Row],[OrderDate]])</f>
        <v>4</v>
      </c>
      <c r="H707" s="31">
        <f>WEEKDAY(Order[[#This Row],[OrderDate]])</f>
        <v>6</v>
      </c>
      <c r="I707" s="31" t="str">
        <f>TEXT(Order[[#This Row],[WeekNumber]],"dddd")</f>
        <v>Friday</v>
      </c>
      <c r="J707" s="14">
        <v>20210501</v>
      </c>
      <c r="K707" t="s">
        <v>486</v>
      </c>
      <c r="L707" s="4">
        <v>2427.5999829769135</v>
      </c>
      <c r="M707" s="4">
        <v>34</v>
      </c>
      <c r="N707" s="4">
        <v>28.899999797344208</v>
      </c>
      <c r="O707">
        <v>84</v>
      </c>
      <c r="P707" s="8">
        <v>0.15000000596046451</v>
      </c>
      <c r="Q707" t="s">
        <v>414</v>
      </c>
      <c r="R707">
        <v>28</v>
      </c>
      <c r="S707" s="4">
        <v>17.186056815854748</v>
      </c>
      <c r="T707" t="s">
        <v>149</v>
      </c>
      <c r="U707" t="s">
        <v>238</v>
      </c>
      <c r="V707" t="s">
        <v>324</v>
      </c>
      <c r="W707" t="s">
        <v>509</v>
      </c>
      <c r="X707" t="s">
        <v>520</v>
      </c>
      <c r="Y707" t="s">
        <v>511</v>
      </c>
    </row>
    <row r="708" spans="1:25" ht="15" customHeight="1" x14ac:dyDescent="0.3">
      <c r="A708">
        <v>10516</v>
      </c>
      <c r="B708" t="s">
        <v>35</v>
      </c>
      <c r="C708">
        <v>18</v>
      </c>
      <c r="D708">
        <v>2</v>
      </c>
      <c r="E708" s="3">
        <v>44310</v>
      </c>
      <c r="F708" s="31">
        <f>YEAR(Order[[#This Row],[OrderDate]])</f>
        <v>2021</v>
      </c>
      <c r="G708" s="31">
        <f>MONTH(Order[[#This Row],[OrderDate]])</f>
        <v>4</v>
      </c>
      <c r="H708" s="31">
        <f>WEEKDAY(Order[[#This Row],[OrderDate]])</f>
        <v>7</v>
      </c>
      <c r="I708" s="31" t="str">
        <f>TEXT(Order[[#This Row],[WeekNumber]],"dddd")</f>
        <v>Saturday</v>
      </c>
      <c r="J708" s="14">
        <v>20210501</v>
      </c>
      <c r="K708" t="s">
        <v>485</v>
      </c>
      <c r="L708" s="4">
        <v>1406.2499976716936</v>
      </c>
      <c r="M708" s="4">
        <v>62.5</v>
      </c>
      <c r="N708" s="4">
        <v>56.249999906867743</v>
      </c>
      <c r="O708">
        <v>25</v>
      </c>
      <c r="P708" s="8">
        <v>0.10000000149011611</v>
      </c>
      <c r="Q708" t="s">
        <v>372</v>
      </c>
      <c r="R708">
        <v>7</v>
      </c>
      <c r="S708" s="4">
        <v>20.144415838276313</v>
      </c>
      <c r="T708" t="s">
        <v>124</v>
      </c>
      <c r="U708" t="s">
        <v>213</v>
      </c>
      <c r="W708" t="s">
        <v>509</v>
      </c>
      <c r="X708" t="s">
        <v>530</v>
      </c>
      <c r="Y708" t="s">
        <v>514</v>
      </c>
    </row>
    <row r="709" spans="1:25" ht="15" customHeight="1" x14ac:dyDescent="0.3">
      <c r="A709">
        <v>10516</v>
      </c>
      <c r="B709" t="s">
        <v>35</v>
      </c>
      <c r="C709">
        <v>41</v>
      </c>
      <c r="D709">
        <v>2</v>
      </c>
      <c r="E709" s="3">
        <v>44310</v>
      </c>
      <c r="F709" s="31">
        <f>YEAR(Order[[#This Row],[OrderDate]])</f>
        <v>2021</v>
      </c>
      <c r="G709" s="31">
        <f>MONTH(Order[[#This Row],[OrderDate]])</f>
        <v>4</v>
      </c>
      <c r="H709" s="31">
        <f>WEEKDAY(Order[[#This Row],[OrderDate]])</f>
        <v>7</v>
      </c>
      <c r="I709" s="31" t="str">
        <f>TEXT(Order[[#This Row],[WeekNumber]],"dddd")</f>
        <v>Saturday</v>
      </c>
      <c r="J709" s="14">
        <v>20210501</v>
      </c>
      <c r="K709" t="s">
        <v>485</v>
      </c>
      <c r="L709" s="4">
        <v>694.79999884963036</v>
      </c>
      <c r="M709" s="4">
        <v>9.65</v>
      </c>
      <c r="N709" s="4">
        <v>8.6849999856203794</v>
      </c>
      <c r="O709">
        <v>80</v>
      </c>
      <c r="P709" s="8">
        <v>0.10000000149011611</v>
      </c>
      <c r="Q709" t="s">
        <v>395</v>
      </c>
      <c r="R709">
        <v>19</v>
      </c>
      <c r="S709" s="4">
        <v>6.0463867884479576</v>
      </c>
      <c r="T709" t="s">
        <v>124</v>
      </c>
      <c r="U709" t="s">
        <v>213</v>
      </c>
      <c r="W709" t="s">
        <v>509</v>
      </c>
      <c r="X709" t="s">
        <v>530</v>
      </c>
      <c r="Y709" t="s">
        <v>514</v>
      </c>
    </row>
    <row r="710" spans="1:25" ht="15" customHeight="1" x14ac:dyDescent="0.3">
      <c r="A710">
        <v>10516</v>
      </c>
      <c r="B710" t="s">
        <v>35</v>
      </c>
      <c r="C710">
        <v>42</v>
      </c>
      <c r="D710">
        <v>2</v>
      </c>
      <c r="E710" s="3">
        <v>44310</v>
      </c>
      <c r="F710" s="31">
        <f>YEAR(Order[[#This Row],[OrderDate]])</f>
        <v>2021</v>
      </c>
      <c r="G710" s="31">
        <f>MONTH(Order[[#This Row],[OrderDate]])</f>
        <v>4</v>
      </c>
      <c r="H710" s="31">
        <f>WEEKDAY(Order[[#This Row],[OrderDate]])</f>
        <v>7</v>
      </c>
      <c r="I710" s="31" t="str">
        <f>TEXT(Order[[#This Row],[WeekNumber]],"dddd")</f>
        <v>Saturday</v>
      </c>
      <c r="J710" s="14">
        <v>20210429</v>
      </c>
      <c r="K710" t="s">
        <v>485</v>
      </c>
      <c r="L710" s="4">
        <v>280</v>
      </c>
      <c r="M710" s="4">
        <v>14</v>
      </c>
      <c r="N710" s="4">
        <v>14</v>
      </c>
      <c r="O710">
        <v>20</v>
      </c>
      <c r="P710" s="8">
        <v>0</v>
      </c>
      <c r="Q710" t="s">
        <v>396</v>
      </c>
      <c r="R710">
        <v>20</v>
      </c>
      <c r="S710" s="4">
        <v>10.762412487567216</v>
      </c>
      <c r="T710" t="s">
        <v>124</v>
      </c>
      <c r="U710" t="s">
        <v>213</v>
      </c>
      <c r="W710" t="s">
        <v>509</v>
      </c>
      <c r="X710" t="s">
        <v>530</v>
      </c>
      <c r="Y710" t="s">
        <v>512</v>
      </c>
    </row>
    <row r="711" spans="1:25" ht="15" customHeight="1" x14ac:dyDescent="0.3">
      <c r="A711">
        <v>10517</v>
      </c>
      <c r="B711" t="s">
        <v>51</v>
      </c>
      <c r="C711">
        <v>52</v>
      </c>
      <c r="D711">
        <v>3</v>
      </c>
      <c r="E711" s="3">
        <v>44310</v>
      </c>
      <c r="F711" s="31">
        <f>YEAR(Order[[#This Row],[OrderDate]])</f>
        <v>2021</v>
      </c>
      <c r="G711" s="31">
        <f>MONTH(Order[[#This Row],[OrderDate]])</f>
        <v>4</v>
      </c>
      <c r="H711" s="31">
        <f>WEEKDAY(Order[[#This Row],[OrderDate]])</f>
        <v>7</v>
      </c>
      <c r="I711" s="31" t="str">
        <f>TEXT(Order[[#This Row],[WeekNumber]],"dddd")</f>
        <v>Saturday</v>
      </c>
      <c r="J711" s="14">
        <v>20210429</v>
      </c>
      <c r="K711" t="s">
        <v>485</v>
      </c>
      <c r="L711" s="4">
        <v>42</v>
      </c>
      <c r="M711" s="4">
        <v>7</v>
      </c>
      <c r="N711" s="4">
        <v>7</v>
      </c>
      <c r="O711">
        <v>6</v>
      </c>
      <c r="P711" s="8">
        <v>0</v>
      </c>
      <c r="Q711" t="s">
        <v>406</v>
      </c>
      <c r="R711">
        <v>24</v>
      </c>
      <c r="S711" s="4">
        <v>2.7531089859539</v>
      </c>
      <c r="T711" t="s">
        <v>140</v>
      </c>
      <c r="U711" t="s">
        <v>229</v>
      </c>
      <c r="V711" t="s">
        <v>316</v>
      </c>
      <c r="W711" t="s">
        <v>509</v>
      </c>
      <c r="X711" t="s">
        <v>351</v>
      </c>
      <c r="Y711" t="s">
        <v>512</v>
      </c>
    </row>
    <row r="712" spans="1:25" ht="15" customHeight="1" x14ac:dyDescent="0.3">
      <c r="A712">
        <v>10517</v>
      </c>
      <c r="B712" t="s">
        <v>51</v>
      </c>
      <c r="C712">
        <v>59</v>
      </c>
      <c r="D712">
        <v>3</v>
      </c>
      <c r="E712" s="3">
        <v>44310</v>
      </c>
      <c r="F712" s="31">
        <f>YEAR(Order[[#This Row],[OrderDate]])</f>
        <v>2021</v>
      </c>
      <c r="G712" s="31">
        <f>MONTH(Order[[#This Row],[OrderDate]])</f>
        <v>4</v>
      </c>
      <c r="H712" s="31">
        <f>WEEKDAY(Order[[#This Row],[OrderDate]])</f>
        <v>7</v>
      </c>
      <c r="I712" s="31" t="str">
        <f>TEXT(Order[[#This Row],[WeekNumber]],"dddd")</f>
        <v>Saturday</v>
      </c>
      <c r="J712" s="14">
        <v>20210429</v>
      </c>
      <c r="K712" t="s">
        <v>485</v>
      </c>
      <c r="L712" s="4">
        <v>220</v>
      </c>
      <c r="M712" s="4">
        <v>55</v>
      </c>
      <c r="N712" s="4">
        <v>55</v>
      </c>
      <c r="O712">
        <v>4</v>
      </c>
      <c r="P712" s="8">
        <v>0</v>
      </c>
      <c r="Q712" t="s">
        <v>413</v>
      </c>
      <c r="R712">
        <v>28</v>
      </c>
      <c r="S712" s="4">
        <v>29.299646906924384</v>
      </c>
      <c r="T712" t="s">
        <v>140</v>
      </c>
      <c r="U712" t="s">
        <v>229</v>
      </c>
      <c r="V712" t="s">
        <v>316</v>
      </c>
      <c r="W712" t="s">
        <v>509</v>
      </c>
      <c r="X712" t="s">
        <v>351</v>
      </c>
      <c r="Y712" t="s">
        <v>511</v>
      </c>
    </row>
    <row r="713" spans="1:25" ht="15" customHeight="1" x14ac:dyDescent="0.3">
      <c r="A713">
        <v>10517</v>
      </c>
      <c r="B713" t="s">
        <v>51</v>
      </c>
      <c r="C713">
        <v>70</v>
      </c>
      <c r="D713">
        <v>3</v>
      </c>
      <c r="E713" s="3">
        <v>44310</v>
      </c>
      <c r="F713" s="31">
        <f>YEAR(Order[[#This Row],[OrderDate]])</f>
        <v>2021</v>
      </c>
      <c r="G713" s="31">
        <f>MONTH(Order[[#This Row],[OrderDate]])</f>
        <v>4</v>
      </c>
      <c r="H713" s="31">
        <f>WEEKDAY(Order[[#This Row],[OrderDate]])</f>
        <v>7</v>
      </c>
      <c r="I713" s="31" t="str">
        <f>TEXT(Order[[#This Row],[WeekNumber]],"dddd")</f>
        <v>Saturday</v>
      </c>
      <c r="J713" s="14">
        <v>20210505</v>
      </c>
      <c r="K713" t="s">
        <v>485</v>
      </c>
      <c r="L713" s="4">
        <v>90</v>
      </c>
      <c r="M713" s="4">
        <v>15</v>
      </c>
      <c r="N713" s="4">
        <v>15</v>
      </c>
      <c r="O713">
        <v>6</v>
      </c>
      <c r="P713" s="8">
        <v>0</v>
      </c>
      <c r="Q713" t="s">
        <v>424</v>
      </c>
      <c r="R713">
        <v>7</v>
      </c>
      <c r="S713" s="4">
        <v>4.3219663299234155</v>
      </c>
      <c r="T713" t="s">
        <v>140</v>
      </c>
      <c r="U713" t="s">
        <v>229</v>
      </c>
      <c r="V713" t="s">
        <v>316</v>
      </c>
      <c r="W713" t="s">
        <v>509</v>
      </c>
      <c r="X713" t="s">
        <v>351</v>
      </c>
      <c r="Y713" t="s">
        <v>517</v>
      </c>
    </row>
    <row r="714" spans="1:25" ht="15" customHeight="1" x14ac:dyDescent="0.3">
      <c r="A714">
        <v>10518</v>
      </c>
      <c r="B714" t="s">
        <v>77</v>
      </c>
      <c r="C714">
        <v>24</v>
      </c>
      <c r="D714">
        <v>4</v>
      </c>
      <c r="E714" s="3">
        <v>44311</v>
      </c>
      <c r="F714" s="31">
        <f>YEAR(Order[[#This Row],[OrderDate]])</f>
        <v>2021</v>
      </c>
      <c r="G714" s="31">
        <f>MONTH(Order[[#This Row],[OrderDate]])</f>
        <v>4</v>
      </c>
      <c r="H714" s="31">
        <f>WEEKDAY(Order[[#This Row],[OrderDate]])</f>
        <v>1</v>
      </c>
      <c r="I714" s="31" t="str">
        <f>TEXT(Order[[#This Row],[WeekNumber]],"dddd")</f>
        <v>Sunday</v>
      </c>
      <c r="J714" s="14">
        <v>20210505</v>
      </c>
      <c r="K714" t="s">
        <v>484</v>
      </c>
      <c r="L714" s="4">
        <v>22.5</v>
      </c>
      <c r="M714" s="4">
        <v>4.5</v>
      </c>
      <c r="N714" s="4">
        <v>4.5</v>
      </c>
      <c r="O714">
        <v>5</v>
      </c>
      <c r="P714" s="8">
        <v>0</v>
      </c>
      <c r="Q714" t="s">
        <v>378</v>
      </c>
      <c r="R714">
        <v>10</v>
      </c>
      <c r="S714" s="4">
        <v>2.1230577042655105</v>
      </c>
      <c r="T714" t="s">
        <v>166</v>
      </c>
      <c r="U714" t="s">
        <v>255</v>
      </c>
      <c r="V714" t="s">
        <v>319</v>
      </c>
      <c r="W714" t="s">
        <v>510</v>
      </c>
      <c r="X714" t="s">
        <v>525</v>
      </c>
      <c r="Y714" t="s">
        <v>517</v>
      </c>
    </row>
    <row r="715" spans="1:25" ht="15" customHeight="1" x14ac:dyDescent="0.3">
      <c r="A715">
        <v>10518</v>
      </c>
      <c r="B715" t="s">
        <v>77</v>
      </c>
      <c r="C715">
        <v>38</v>
      </c>
      <c r="D715">
        <v>4</v>
      </c>
      <c r="E715" s="3">
        <v>44311</v>
      </c>
      <c r="F715" s="31">
        <f>YEAR(Order[[#This Row],[OrderDate]])</f>
        <v>2021</v>
      </c>
      <c r="G715" s="31">
        <f>MONTH(Order[[#This Row],[OrderDate]])</f>
        <v>4</v>
      </c>
      <c r="H715" s="31">
        <f>WEEKDAY(Order[[#This Row],[OrderDate]])</f>
        <v>1</v>
      </c>
      <c r="I715" s="31" t="str">
        <f>TEXT(Order[[#This Row],[WeekNumber]],"dddd")</f>
        <v>Sunday</v>
      </c>
      <c r="J715" s="14">
        <v>20210505</v>
      </c>
      <c r="K715" t="s">
        <v>484</v>
      </c>
      <c r="L715" s="4">
        <v>3952.5</v>
      </c>
      <c r="M715" s="4">
        <v>263.5</v>
      </c>
      <c r="N715" s="4">
        <v>263.5</v>
      </c>
      <c r="O715">
        <v>15</v>
      </c>
      <c r="P715" s="8">
        <v>0</v>
      </c>
      <c r="Q715" t="s">
        <v>392</v>
      </c>
      <c r="R715">
        <v>18</v>
      </c>
      <c r="S715" s="4">
        <v>194.17724636053271</v>
      </c>
      <c r="T715" t="s">
        <v>166</v>
      </c>
      <c r="U715" t="s">
        <v>255</v>
      </c>
      <c r="V715" t="s">
        <v>319</v>
      </c>
      <c r="W715" t="s">
        <v>510</v>
      </c>
      <c r="X715" t="s">
        <v>525</v>
      </c>
      <c r="Y715" t="s">
        <v>517</v>
      </c>
    </row>
    <row r="716" spans="1:25" ht="15" customHeight="1" x14ac:dyDescent="0.3">
      <c r="A716">
        <v>10518</v>
      </c>
      <c r="B716" t="s">
        <v>77</v>
      </c>
      <c r="C716">
        <v>44</v>
      </c>
      <c r="D716">
        <v>4</v>
      </c>
      <c r="E716" s="3">
        <v>44311</v>
      </c>
      <c r="F716" s="31">
        <f>YEAR(Order[[#This Row],[OrderDate]])</f>
        <v>2021</v>
      </c>
      <c r="G716" s="31">
        <f>MONTH(Order[[#This Row],[OrderDate]])</f>
        <v>4</v>
      </c>
      <c r="H716" s="31">
        <f>WEEKDAY(Order[[#This Row],[OrderDate]])</f>
        <v>1</v>
      </c>
      <c r="I716" s="31" t="str">
        <f>TEXT(Order[[#This Row],[WeekNumber]],"dddd")</f>
        <v>Sunday</v>
      </c>
      <c r="J716" s="14">
        <v>20210501</v>
      </c>
      <c r="K716" t="s">
        <v>484</v>
      </c>
      <c r="L716" s="4">
        <v>175.04999999999998</v>
      </c>
      <c r="M716" s="4">
        <v>19.45</v>
      </c>
      <c r="N716" s="4">
        <v>19.45</v>
      </c>
      <c r="O716">
        <v>9</v>
      </c>
      <c r="P716" s="8">
        <v>0</v>
      </c>
      <c r="Q716" t="s">
        <v>398</v>
      </c>
      <c r="R716">
        <v>20</v>
      </c>
      <c r="S716" s="4">
        <v>10.842050263532254</v>
      </c>
      <c r="T716" t="s">
        <v>166</v>
      </c>
      <c r="U716" t="s">
        <v>255</v>
      </c>
      <c r="V716" t="s">
        <v>319</v>
      </c>
      <c r="W716" t="s">
        <v>510</v>
      </c>
      <c r="X716" t="s">
        <v>525</v>
      </c>
      <c r="Y716" t="s">
        <v>515</v>
      </c>
    </row>
    <row r="717" spans="1:25" x14ac:dyDescent="0.3">
      <c r="A717">
        <v>10519</v>
      </c>
      <c r="B717" t="s">
        <v>13</v>
      </c>
      <c r="C717">
        <v>10</v>
      </c>
      <c r="D717">
        <v>6</v>
      </c>
      <c r="E717" s="3">
        <v>44314</v>
      </c>
      <c r="F717" s="31">
        <f>YEAR(Order[[#This Row],[OrderDate]])</f>
        <v>2021</v>
      </c>
      <c r="G717" s="31">
        <f>MONTH(Order[[#This Row],[OrderDate]])</f>
        <v>4</v>
      </c>
      <c r="H717" s="31">
        <f>WEEKDAY(Order[[#This Row],[OrderDate]])</f>
        <v>4</v>
      </c>
      <c r="I717" s="31" t="str">
        <f>TEXT(Order[[#This Row],[WeekNumber]],"dddd")</f>
        <v>Wednesday</v>
      </c>
      <c r="J717" s="14">
        <v>20210501</v>
      </c>
      <c r="K717" t="s">
        <v>485</v>
      </c>
      <c r="L717" s="4">
        <v>471.1999996304512</v>
      </c>
      <c r="M717" s="4">
        <v>31</v>
      </c>
      <c r="N717" s="4">
        <v>29.4499999769032</v>
      </c>
      <c r="O717">
        <v>16</v>
      </c>
      <c r="P717" s="8">
        <v>5.000000074505806E-2</v>
      </c>
      <c r="Q717" t="s">
        <v>364</v>
      </c>
      <c r="R717">
        <v>4</v>
      </c>
      <c r="S717" s="4">
        <v>11.047328272500083</v>
      </c>
      <c r="T717" t="s">
        <v>102</v>
      </c>
      <c r="U717" t="s">
        <v>191</v>
      </c>
      <c r="V717" t="s">
        <v>280</v>
      </c>
      <c r="W717" t="s">
        <v>509</v>
      </c>
      <c r="X717" t="s">
        <v>523</v>
      </c>
      <c r="Y717" t="s">
        <v>514</v>
      </c>
    </row>
    <row r="718" spans="1:25" x14ac:dyDescent="0.3">
      <c r="A718">
        <v>10519</v>
      </c>
      <c r="B718" t="s">
        <v>13</v>
      </c>
      <c r="C718">
        <v>56</v>
      </c>
      <c r="D718">
        <v>6</v>
      </c>
      <c r="E718" s="3">
        <v>44314</v>
      </c>
      <c r="F718" s="31">
        <f>YEAR(Order[[#This Row],[OrderDate]])</f>
        <v>2021</v>
      </c>
      <c r="G718" s="31">
        <f>MONTH(Order[[#This Row],[OrderDate]])</f>
        <v>4</v>
      </c>
      <c r="H718" s="31">
        <f>WEEKDAY(Order[[#This Row],[OrderDate]])</f>
        <v>4</v>
      </c>
      <c r="I718" s="31" t="str">
        <f>TEXT(Order[[#This Row],[WeekNumber]],"dddd")</f>
        <v>Wednesday</v>
      </c>
      <c r="J718" s="14">
        <v>20210501</v>
      </c>
      <c r="K718" t="s">
        <v>485</v>
      </c>
      <c r="L718" s="4">
        <v>1520</v>
      </c>
      <c r="M718" s="4">
        <v>38</v>
      </c>
      <c r="N718" s="4">
        <v>38</v>
      </c>
      <c r="O718">
        <v>40</v>
      </c>
      <c r="P718" s="8">
        <v>0</v>
      </c>
      <c r="Q718" t="s">
        <v>410</v>
      </c>
      <c r="R718">
        <v>26</v>
      </c>
      <c r="S718" s="4">
        <v>12.985049050340091</v>
      </c>
      <c r="T718" t="s">
        <v>102</v>
      </c>
      <c r="U718" t="s">
        <v>191</v>
      </c>
      <c r="V718" t="s">
        <v>280</v>
      </c>
      <c r="W718" t="s">
        <v>509</v>
      </c>
      <c r="X718" t="s">
        <v>523</v>
      </c>
      <c r="Y718" t="s">
        <v>512</v>
      </c>
    </row>
    <row r="719" spans="1:25" x14ac:dyDescent="0.3">
      <c r="A719">
        <v>10519</v>
      </c>
      <c r="B719" t="s">
        <v>13</v>
      </c>
      <c r="C719">
        <v>60</v>
      </c>
      <c r="D719">
        <v>6</v>
      </c>
      <c r="E719" s="3">
        <v>44314</v>
      </c>
      <c r="F719" s="31">
        <f>YEAR(Order[[#This Row],[OrderDate]])</f>
        <v>2021</v>
      </c>
      <c r="G719" s="31">
        <f>MONTH(Order[[#This Row],[OrderDate]])</f>
        <v>4</v>
      </c>
      <c r="H719" s="31">
        <f>WEEKDAY(Order[[#This Row],[OrderDate]])</f>
        <v>4</v>
      </c>
      <c r="I719" s="31" t="str">
        <f>TEXT(Order[[#This Row],[WeekNumber]],"dddd")</f>
        <v>Wednesday</v>
      </c>
      <c r="J719" s="14">
        <v>20210501</v>
      </c>
      <c r="K719" t="s">
        <v>485</v>
      </c>
      <c r="L719" s="4">
        <v>322.99999974668026</v>
      </c>
      <c r="M719" s="4">
        <v>34</v>
      </c>
      <c r="N719" s="4">
        <v>32.299999974668026</v>
      </c>
      <c r="O719">
        <v>10</v>
      </c>
      <c r="P719" s="8">
        <v>5.000000074505806E-2</v>
      </c>
      <c r="Q719" t="s">
        <v>414</v>
      </c>
      <c r="R719">
        <v>28</v>
      </c>
      <c r="S719" s="4">
        <v>17.186056815854748</v>
      </c>
      <c r="T719" t="s">
        <v>102</v>
      </c>
      <c r="U719" t="s">
        <v>191</v>
      </c>
      <c r="V719" t="s">
        <v>280</v>
      </c>
      <c r="W719" t="s">
        <v>509</v>
      </c>
      <c r="X719" t="s">
        <v>523</v>
      </c>
      <c r="Y719" t="s">
        <v>511</v>
      </c>
    </row>
    <row r="720" spans="1:25" x14ac:dyDescent="0.3">
      <c r="A720">
        <v>10520</v>
      </c>
      <c r="B720" t="s">
        <v>67</v>
      </c>
      <c r="C720">
        <v>24</v>
      </c>
      <c r="D720">
        <v>7</v>
      </c>
      <c r="E720" s="3">
        <v>44315</v>
      </c>
      <c r="F720" s="31">
        <f>YEAR(Order[[#This Row],[OrderDate]])</f>
        <v>2021</v>
      </c>
      <c r="G720" s="31">
        <f>MONTH(Order[[#This Row],[OrderDate]])</f>
        <v>4</v>
      </c>
      <c r="H720" s="31">
        <f>WEEKDAY(Order[[#This Row],[OrderDate]])</f>
        <v>5</v>
      </c>
      <c r="I720" s="31" t="str">
        <f>TEXT(Order[[#This Row],[WeekNumber]],"dddd")</f>
        <v>Thursday</v>
      </c>
      <c r="J720" s="14">
        <v>20210501</v>
      </c>
      <c r="K720" t="s">
        <v>486</v>
      </c>
      <c r="L720" s="4">
        <v>36</v>
      </c>
      <c r="M720" s="4">
        <v>4.5</v>
      </c>
      <c r="N720" s="4">
        <v>4.5</v>
      </c>
      <c r="O720">
        <v>8</v>
      </c>
      <c r="P720" s="8">
        <v>0</v>
      </c>
      <c r="Q720" t="s">
        <v>378</v>
      </c>
      <c r="R720">
        <v>10</v>
      </c>
      <c r="S720" s="4">
        <v>2.1230577042655105</v>
      </c>
      <c r="T720" t="s">
        <v>156</v>
      </c>
      <c r="U720" t="s">
        <v>245</v>
      </c>
      <c r="V720" t="s">
        <v>330</v>
      </c>
      <c r="W720" t="s">
        <v>509</v>
      </c>
      <c r="X720" t="s">
        <v>534</v>
      </c>
      <c r="Y720" t="s">
        <v>517</v>
      </c>
    </row>
    <row r="721" spans="1:25" x14ac:dyDescent="0.3">
      <c r="A721">
        <v>10520</v>
      </c>
      <c r="B721" t="s">
        <v>67</v>
      </c>
      <c r="C721">
        <v>53</v>
      </c>
      <c r="D721">
        <v>7</v>
      </c>
      <c r="E721" s="3">
        <v>44315</v>
      </c>
      <c r="F721" s="31">
        <f>YEAR(Order[[#This Row],[OrderDate]])</f>
        <v>2021</v>
      </c>
      <c r="G721" s="31">
        <f>MONTH(Order[[#This Row],[OrderDate]])</f>
        <v>4</v>
      </c>
      <c r="H721" s="31">
        <f>WEEKDAY(Order[[#This Row],[OrderDate]])</f>
        <v>5</v>
      </c>
      <c r="I721" s="31" t="str">
        <f>TEXT(Order[[#This Row],[WeekNumber]],"dddd")</f>
        <v>Thursday</v>
      </c>
      <c r="J721" s="14">
        <v>20210502</v>
      </c>
      <c r="K721" t="s">
        <v>486</v>
      </c>
      <c r="L721" s="4">
        <v>164</v>
      </c>
      <c r="M721" s="4">
        <v>32.799999999999997</v>
      </c>
      <c r="N721" s="4">
        <v>32.799999999999997</v>
      </c>
      <c r="O721">
        <v>5</v>
      </c>
      <c r="P721" s="8">
        <v>0</v>
      </c>
      <c r="Q721" t="s">
        <v>407</v>
      </c>
      <c r="R721">
        <v>24</v>
      </c>
      <c r="S721" s="4">
        <v>11.283141843590998</v>
      </c>
      <c r="T721" t="s">
        <v>156</v>
      </c>
      <c r="U721" t="s">
        <v>245</v>
      </c>
      <c r="V721" t="s">
        <v>330</v>
      </c>
      <c r="W721" t="s">
        <v>509</v>
      </c>
      <c r="X721" t="s">
        <v>534</v>
      </c>
      <c r="Y721" t="s">
        <v>518</v>
      </c>
    </row>
    <row r="722" spans="1:25" ht="15" customHeight="1" x14ac:dyDescent="0.3">
      <c r="A722">
        <v>10521</v>
      </c>
      <c r="B722" t="s">
        <v>11</v>
      </c>
      <c r="C722">
        <v>35</v>
      </c>
      <c r="D722">
        <v>8</v>
      </c>
      <c r="E722" s="3">
        <v>44315</v>
      </c>
      <c r="F722" s="31">
        <f>YEAR(Order[[#This Row],[OrderDate]])</f>
        <v>2021</v>
      </c>
      <c r="G722" s="31">
        <f>MONTH(Order[[#This Row],[OrderDate]])</f>
        <v>4</v>
      </c>
      <c r="H722" s="31">
        <f>WEEKDAY(Order[[#This Row],[OrderDate]])</f>
        <v>5</v>
      </c>
      <c r="I722" s="31" t="str">
        <f>TEXT(Order[[#This Row],[WeekNumber]],"dddd")</f>
        <v>Thursday</v>
      </c>
      <c r="J722" s="14">
        <v>20210502</v>
      </c>
      <c r="K722" t="s">
        <v>484</v>
      </c>
      <c r="L722" s="4">
        <v>54</v>
      </c>
      <c r="M722" s="4">
        <v>18</v>
      </c>
      <c r="N722" s="4">
        <v>18</v>
      </c>
      <c r="O722">
        <v>3</v>
      </c>
      <c r="P722" s="8">
        <v>0</v>
      </c>
      <c r="Q722" t="s">
        <v>389</v>
      </c>
      <c r="R722">
        <v>16</v>
      </c>
      <c r="S722" s="4">
        <v>11.144616765926688</v>
      </c>
      <c r="T722" t="s">
        <v>100</v>
      </c>
      <c r="U722" t="s">
        <v>189</v>
      </c>
      <c r="V722" t="s">
        <v>278</v>
      </c>
      <c r="W722" t="s">
        <v>510</v>
      </c>
      <c r="X722">
        <v>0</v>
      </c>
      <c r="Y722" t="s">
        <v>517</v>
      </c>
    </row>
    <row r="723" spans="1:25" ht="15" customHeight="1" x14ac:dyDescent="0.3">
      <c r="A723">
        <v>10521</v>
      </c>
      <c r="B723" t="s">
        <v>11</v>
      </c>
      <c r="C723">
        <v>41</v>
      </c>
      <c r="D723">
        <v>8</v>
      </c>
      <c r="E723" s="3">
        <v>44315</v>
      </c>
      <c r="F723" s="31">
        <f>YEAR(Order[[#This Row],[OrderDate]])</f>
        <v>2021</v>
      </c>
      <c r="G723" s="31">
        <f>MONTH(Order[[#This Row],[OrderDate]])</f>
        <v>4</v>
      </c>
      <c r="H723" s="31">
        <f>WEEKDAY(Order[[#This Row],[OrderDate]])</f>
        <v>5</v>
      </c>
      <c r="I723" s="31" t="str">
        <f>TEXT(Order[[#This Row],[WeekNumber]],"dddd")</f>
        <v>Thursday</v>
      </c>
      <c r="J723" s="14">
        <v>20210502</v>
      </c>
      <c r="K723" t="s">
        <v>484</v>
      </c>
      <c r="L723" s="4">
        <v>96.5</v>
      </c>
      <c r="M723" s="4">
        <v>9.65</v>
      </c>
      <c r="N723" s="4">
        <v>9.65</v>
      </c>
      <c r="O723">
        <v>10</v>
      </c>
      <c r="P723" s="8">
        <v>0</v>
      </c>
      <c r="Q723" t="s">
        <v>395</v>
      </c>
      <c r="R723">
        <v>19</v>
      </c>
      <c r="S723" s="4">
        <v>6.0463867884479576</v>
      </c>
      <c r="T723" t="s">
        <v>100</v>
      </c>
      <c r="U723" t="s">
        <v>189</v>
      </c>
      <c r="V723" t="s">
        <v>278</v>
      </c>
      <c r="W723" t="s">
        <v>510</v>
      </c>
      <c r="X723">
        <v>0</v>
      </c>
      <c r="Y723" t="s">
        <v>514</v>
      </c>
    </row>
    <row r="724" spans="1:25" ht="15" customHeight="1" x14ac:dyDescent="0.3">
      <c r="A724">
        <v>10521</v>
      </c>
      <c r="B724" t="s">
        <v>11</v>
      </c>
      <c r="C724">
        <v>68</v>
      </c>
      <c r="D724">
        <v>8</v>
      </c>
      <c r="E724" s="3">
        <v>44315</v>
      </c>
      <c r="F724" s="31">
        <f>YEAR(Order[[#This Row],[OrderDate]])</f>
        <v>2021</v>
      </c>
      <c r="G724" s="31">
        <f>MONTH(Order[[#This Row],[OrderDate]])</f>
        <v>4</v>
      </c>
      <c r="H724" s="31">
        <f>WEEKDAY(Order[[#This Row],[OrderDate]])</f>
        <v>5</v>
      </c>
      <c r="I724" s="31" t="str">
        <f>TEXT(Order[[#This Row],[WeekNumber]],"dddd")</f>
        <v>Thursday</v>
      </c>
      <c r="J724" s="14">
        <v>20210506</v>
      </c>
      <c r="K724" t="s">
        <v>484</v>
      </c>
      <c r="L724" s="4">
        <v>75</v>
      </c>
      <c r="M724" s="4">
        <v>12.5</v>
      </c>
      <c r="N724" s="4">
        <v>12.5</v>
      </c>
      <c r="O724">
        <v>6</v>
      </c>
      <c r="P724" s="8">
        <v>0</v>
      </c>
      <c r="Q724" t="s">
        <v>422</v>
      </c>
      <c r="R724">
        <v>8</v>
      </c>
      <c r="S724" s="4">
        <v>9.881917469522989</v>
      </c>
      <c r="T724" t="s">
        <v>100</v>
      </c>
      <c r="U724" t="s">
        <v>189</v>
      </c>
      <c r="V724" t="s">
        <v>278</v>
      </c>
      <c r="W724" t="s">
        <v>510</v>
      </c>
      <c r="X724">
        <v>0</v>
      </c>
      <c r="Y724" t="s">
        <v>516</v>
      </c>
    </row>
    <row r="725" spans="1:25" ht="15" customHeight="1" x14ac:dyDescent="0.3">
      <c r="A725">
        <v>10522</v>
      </c>
      <c r="B725" t="s">
        <v>42</v>
      </c>
      <c r="C725">
        <v>1</v>
      </c>
      <c r="D725">
        <v>4</v>
      </c>
      <c r="E725" s="3">
        <v>44316</v>
      </c>
      <c r="F725" s="31">
        <f>YEAR(Order[[#This Row],[OrderDate]])</f>
        <v>2021</v>
      </c>
      <c r="G725" s="31">
        <f>MONTH(Order[[#This Row],[OrderDate]])</f>
        <v>4</v>
      </c>
      <c r="H725" s="31">
        <f>WEEKDAY(Order[[#This Row],[OrderDate]])</f>
        <v>6</v>
      </c>
      <c r="I725" s="31" t="str">
        <f>TEXT(Order[[#This Row],[WeekNumber]],"dddd")</f>
        <v>Friday</v>
      </c>
      <c r="J725" s="14">
        <v>20210506</v>
      </c>
      <c r="K725" t="s">
        <v>486</v>
      </c>
      <c r="L725" s="4">
        <v>575.99999785423279</v>
      </c>
      <c r="M725" s="4">
        <v>18</v>
      </c>
      <c r="N725" s="4">
        <v>14.39999994635582</v>
      </c>
      <c r="O725">
        <v>40</v>
      </c>
      <c r="P725" s="8">
        <v>0.20000000298023221</v>
      </c>
      <c r="Q725" t="s">
        <v>355</v>
      </c>
      <c r="R725">
        <v>1</v>
      </c>
      <c r="S725" s="4">
        <v>9.9412796083453241</v>
      </c>
      <c r="T725" t="s">
        <v>131</v>
      </c>
      <c r="U725" t="s">
        <v>220</v>
      </c>
      <c r="V725" t="s">
        <v>307</v>
      </c>
      <c r="W725" t="s">
        <v>509</v>
      </c>
      <c r="X725" t="s">
        <v>520</v>
      </c>
      <c r="Y725" t="s">
        <v>517</v>
      </c>
    </row>
    <row r="726" spans="1:25" ht="15" customHeight="1" x14ac:dyDescent="0.3">
      <c r="A726">
        <v>10522</v>
      </c>
      <c r="B726" t="s">
        <v>42</v>
      </c>
      <c r="C726">
        <v>8</v>
      </c>
      <c r="D726">
        <v>4</v>
      </c>
      <c r="E726" s="3">
        <v>44316</v>
      </c>
      <c r="F726" s="31">
        <f>YEAR(Order[[#This Row],[OrderDate]])</f>
        <v>2021</v>
      </c>
      <c r="G726" s="31">
        <f>MONTH(Order[[#This Row],[OrderDate]])</f>
        <v>4</v>
      </c>
      <c r="H726" s="31">
        <f>WEEKDAY(Order[[#This Row],[OrderDate]])</f>
        <v>6</v>
      </c>
      <c r="I726" s="31" t="str">
        <f>TEXT(Order[[#This Row],[WeekNumber]],"dddd")</f>
        <v>Friday</v>
      </c>
      <c r="J726" s="14">
        <v>20210506</v>
      </c>
      <c r="K726" t="s">
        <v>486</v>
      </c>
      <c r="L726" s="4">
        <v>960</v>
      </c>
      <c r="M726" s="4">
        <v>40</v>
      </c>
      <c r="N726" s="4">
        <v>40</v>
      </c>
      <c r="O726">
        <v>24</v>
      </c>
      <c r="P726" s="8">
        <v>0</v>
      </c>
      <c r="Q726" t="s">
        <v>362</v>
      </c>
      <c r="R726">
        <v>3</v>
      </c>
      <c r="S726" s="4">
        <v>29.042861179974402</v>
      </c>
      <c r="T726" t="s">
        <v>131</v>
      </c>
      <c r="U726" t="s">
        <v>220</v>
      </c>
      <c r="V726" t="s">
        <v>307</v>
      </c>
      <c r="W726" t="s">
        <v>509</v>
      </c>
      <c r="X726" t="s">
        <v>520</v>
      </c>
      <c r="Y726" t="s">
        <v>515</v>
      </c>
    </row>
    <row r="727" spans="1:25" ht="15" customHeight="1" x14ac:dyDescent="0.3">
      <c r="A727">
        <v>10522</v>
      </c>
      <c r="B727" t="s">
        <v>42</v>
      </c>
      <c r="C727">
        <v>30</v>
      </c>
      <c r="D727">
        <v>4</v>
      </c>
      <c r="E727" s="3">
        <v>44316</v>
      </c>
      <c r="F727" s="31">
        <f>YEAR(Order[[#This Row],[OrderDate]])</f>
        <v>2021</v>
      </c>
      <c r="G727" s="31">
        <f>MONTH(Order[[#This Row],[OrderDate]])</f>
        <v>4</v>
      </c>
      <c r="H727" s="31">
        <f>WEEKDAY(Order[[#This Row],[OrderDate]])</f>
        <v>6</v>
      </c>
      <c r="I727" s="31" t="str">
        <f>TEXT(Order[[#This Row],[WeekNumber]],"dddd")</f>
        <v>Friday</v>
      </c>
      <c r="J727" s="14">
        <v>20210506</v>
      </c>
      <c r="K727" t="s">
        <v>486</v>
      </c>
      <c r="L727" s="4">
        <v>414.23999845683574</v>
      </c>
      <c r="M727" s="4">
        <v>25.89</v>
      </c>
      <c r="N727" s="4">
        <v>20.711999922841787</v>
      </c>
      <c r="O727">
        <v>20</v>
      </c>
      <c r="P727" s="8">
        <v>0.20000000298023221</v>
      </c>
      <c r="Q727" t="s">
        <v>384</v>
      </c>
      <c r="R727">
        <v>13</v>
      </c>
      <c r="S727" s="4">
        <v>15.141134761320492</v>
      </c>
      <c r="T727" t="s">
        <v>131</v>
      </c>
      <c r="U727" t="s">
        <v>220</v>
      </c>
      <c r="V727" t="s">
        <v>307</v>
      </c>
      <c r="W727" t="s">
        <v>509</v>
      </c>
      <c r="X727" t="s">
        <v>520</v>
      </c>
      <c r="Y727" t="s">
        <v>514</v>
      </c>
    </row>
    <row r="728" spans="1:25" ht="15" customHeight="1" x14ac:dyDescent="0.3">
      <c r="A728">
        <v>10522</v>
      </c>
      <c r="B728" t="s">
        <v>42</v>
      </c>
      <c r="C728">
        <v>40</v>
      </c>
      <c r="D728">
        <v>4</v>
      </c>
      <c r="E728" s="3">
        <v>44316</v>
      </c>
      <c r="F728" s="31">
        <f>YEAR(Order[[#This Row],[OrderDate]])</f>
        <v>2021</v>
      </c>
      <c r="G728" s="31">
        <f>MONTH(Order[[#This Row],[OrderDate]])</f>
        <v>4</v>
      </c>
      <c r="H728" s="31">
        <f>WEEKDAY(Order[[#This Row],[OrderDate]])</f>
        <v>6</v>
      </c>
      <c r="I728" s="31" t="str">
        <f>TEXT(Order[[#This Row],[WeekNumber]],"dddd")</f>
        <v>Friday</v>
      </c>
      <c r="J728" s="14">
        <v>20210530</v>
      </c>
      <c r="K728" t="s">
        <v>486</v>
      </c>
      <c r="L728" s="4">
        <v>367.99999862909317</v>
      </c>
      <c r="M728" s="4">
        <v>18.399999999999999</v>
      </c>
      <c r="N728" s="4">
        <v>14.719999945163726</v>
      </c>
      <c r="O728">
        <v>25</v>
      </c>
      <c r="P728" s="8">
        <v>0.20000000298023221</v>
      </c>
      <c r="Q728" t="s">
        <v>394</v>
      </c>
      <c r="R728">
        <v>19</v>
      </c>
      <c r="S728" s="4">
        <v>11.939905659925371</v>
      </c>
      <c r="T728" t="s">
        <v>131</v>
      </c>
      <c r="U728" t="s">
        <v>220</v>
      </c>
      <c r="V728" t="s">
        <v>307</v>
      </c>
      <c r="W728" t="s">
        <v>509</v>
      </c>
      <c r="X728" t="s">
        <v>520</v>
      </c>
      <c r="Y728" t="s">
        <v>514</v>
      </c>
    </row>
    <row r="729" spans="1:25" x14ac:dyDescent="0.3">
      <c r="A729">
        <v>10523</v>
      </c>
      <c r="B729" t="s">
        <v>69</v>
      </c>
      <c r="C729">
        <v>17</v>
      </c>
      <c r="D729">
        <v>7</v>
      </c>
      <c r="E729" s="3">
        <v>44317</v>
      </c>
      <c r="F729" s="31">
        <f>YEAR(Order[[#This Row],[OrderDate]])</f>
        <v>2021</v>
      </c>
      <c r="G729" s="31">
        <f>MONTH(Order[[#This Row],[OrderDate]])</f>
        <v>5</v>
      </c>
      <c r="H729" s="31">
        <f>WEEKDAY(Order[[#This Row],[OrderDate]])</f>
        <v>7</v>
      </c>
      <c r="I729" s="31" t="str">
        <f>TEXT(Order[[#This Row],[WeekNumber]],"dddd")</f>
        <v>Saturday</v>
      </c>
      <c r="J729" s="14">
        <v>20210530</v>
      </c>
      <c r="K729" t="s">
        <v>484</v>
      </c>
      <c r="L729" s="4">
        <v>877.49999854713678</v>
      </c>
      <c r="M729" s="4">
        <v>39</v>
      </c>
      <c r="N729" s="4">
        <v>35.099999941885471</v>
      </c>
      <c r="O729">
        <v>25</v>
      </c>
      <c r="P729" s="8">
        <v>0.10000000149011611</v>
      </c>
      <c r="Q729" t="s">
        <v>371</v>
      </c>
      <c r="R729">
        <v>7</v>
      </c>
      <c r="S729" s="4">
        <v>24.774912809223483</v>
      </c>
      <c r="T729" t="s">
        <v>158</v>
      </c>
      <c r="U729" t="s">
        <v>247</v>
      </c>
      <c r="V729" t="s">
        <v>332</v>
      </c>
      <c r="W729" t="s">
        <v>509</v>
      </c>
      <c r="X729" t="s">
        <v>351</v>
      </c>
      <c r="Y729" t="s">
        <v>518</v>
      </c>
    </row>
    <row r="730" spans="1:25" x14ac:dyDescent="0.3">
      <c r="A730">
        <v>10523</v>
      </c>
      <c r="B730" t="s">
        <v>69</v>
      </c>
      <c r="C730">
        <v>20</v>
      </c>
      <c r="D730">
        <v>7</v>
      </c>
      <c r="E730" s="3">
        <v>44317</v>
      </c>
      <c r="F730" s="31">
        <f>YEAR(Order[[#This Row],[OrderDate]])</f>
        <v>2021</v>
      </c>
      <c r="G730" s="31">
        <f>MONTH(Order[[#This Row],[OrderDate]])</f>
        <v>5</v>
      </c>
      <c r="H730" s="31">
        <f>WEEKDAY(Order[[#This Row],[OrderDate]])</f>
        <v>7</v>
      </c>
      <c r="I730" s="31" t="str">
        <f>TEXT(Order[[#This Row],[WeekNumber]],"dddd")</f>
        <v>Saturday</v>
      </c>
      <c r="J730" s="14">
        <v>20210530</v>
      </c>
      <c r="K730" t="s">
        <v>484</v>
      </c>
      <c r="L730" s="4">
        <v>1093.4999981895089</v>
      </c>
      <c r="M730" s="4">
        <v>81</v>
      </c>
      <c r="N730" s="4">
        <v>72.899999879300594</v>
      </c>
      <c r="O730">
        <v>15</v>
      </c>
      <c r="P730" s="8">
        <v>0.10000000149011611</v>
      </c>
      <c r="Q730" t="s">
        <v>374</v>
      </c>
      <c r="R730">
        <v>8</v>
      </c>
      <c r="S730" s="4">
        <v>57.815472307491099</v>
      </c>
      <c r="T730" t="s">
        <v>158</v>
      </c>
      <c r="U730" t="s">
        <v>247</v>
      </c>
      <c r="V730" t="s">
        <v>332</v>
      </c>
      <c r="W730" t="s">
        <v>509</v>
      </c>
      <c r="X730" t="s">
        <v>351</v>
      </c>
      <c r="Y730" t="s">
        <v>516</v>
      </c>
    </row>
    <row r="731" spans="1:25" x14ac:dyDescent="0.3">
      <c r="A731">
        <v>10523</v>
      </c>
      <c r="B731" t="s">
        <v>69</v>
      </c>
      <c r="C731">
        <v>37</v>
      </c>
      <c r="D731">
        <v>7</v>
      </c>
      <c r="E731" s="3">
        <v>44317</v>
      </c>
      <c r="F731" s="31">
        <f>YEAR(Order[[#This Row],[OrderDate]])</f>
        <v>2021</v>
      </c>
      <c r="G731" s="31">
        <f>MONTH(Order[[#This Row],[OrderDate]])</f>
        <v>5</v>
      </c>
      <c r="H731" s="31">
        <f>WEEKDAY(Order[[#This Row],[OrderDate]])</f>
        <v>7</v>
      </c>
      <c r="I731" s="31" t="str">
        <f>TEXT(Order[[#This Row],[WeekNumber]],"dddd")</f>
        <v>Saturday</v>
      </c>
      <c r="J731" s="14">
        <v>20210530</v>
      </c>
      <c r="K731" t="s">
        <v>484</v>
      </c>
      <c r="L731" s="4">
        <v>421.19999930262566</v>
      </c>
      <c r="M731" s="4">
        <v>26</v>
      </c>
      <c r="N731" s="4">
        <v>23.399999961256981</v>
      </c>
      <c r="O731">
        <v>18</v>
      </c>
      <c r="P731" s="8">
        <v>0.10000000149011611</v>
      </c>
      <c r="Q731" t="s">
        <v>391</v>
      </c>
      <c r="R731">
        <v>17</v>
      </c>
      <c r="S731" s="4">
        <v>19.481444194755529</v>
      </c>
      <c r="T731" t="s">
        <v>158</v>
      </c>
      <c r="U731" t="s">
        <v>247</v>
      </c>
      <c r="V731" t="s">
        <v>332</v>
      </c>
      <c r="W731" t="s">
        <v>509</v>
      </c>
      <c r="X731" t="s">
        <v>351</v>
      </c>
      <c r="Y731" t="s">
        <v>514</v>
      </c>
    </row>
    <row r="732" spans="1:25" x14ac:dyDescent="0.3">
      <c r="A732">
        <v>10523</v>
      </c>
      <c r="B732" t="s">
        <v>69</v>
      </c>
      <c r="C732">
        <v>41</v>
      </c>
      <c r="D732">
        <v>7</v>
      </c>
      <c r="E732" s="3">
        <v>44317</v>
      </c>
      <c r="F732" s="31">
        <f>YEAR(Order[[#This Row],[OrderDate]])</f>
        <v>2021</v>
      </c>
      <c r="G732" s="31">
        <f>MONTH(Order[[#This Row],[OrderDate]])</f>
        <v>5</v>
      </c>
      <c r="H732" s="31">
        <f>WEEKDAY(Order[[#This Row],[OrderDate]])</f>
        <v>7</v>
      </c>
      <c r="I732" s="31" t="str">
        <f>TEXT(Order[[#This Row],[WeekNumber]],"dddd")</f>
        <v>Saturday</v>
      </c>
      <c r="J732" s="14">
        <v>20210507</v>
      </c>
      <c r="K732" t="s">
        <v>484</v>
      </c>
      <c r="L732" s="4">
        <v>52.109999913722277</v>
      </c>
      <c r="M732" s="4">
        <v>9.65</v>
      </c>
      <c r="N732" s="4">
        <v>8.6849999856203794</v>
      </c>
      <c r="O732">
        <v>6</v>
      </c>
      <c r="P732" s="8">
        <v>0.10000000149011611</v>
      </c>
      <c r="Q732" t="s">
        <v>395</v>
      </c>
      <c r="R732">
        <v>19</v>
      </c>
      <c r="S732" s="4">
        <v>6.0463867884479576</v>
      </c>
      <c r="T732" t="s">
        <v>158</v>
      </c>
      <c r="U732" t="s">
        <v>247</v>
      </c>
      <c r="V732" t="s">
        <v>332</v>
      </c>
      <c r="W732" t="s">
        <v>509</v>
      </c>
      <c r="X732" t="s">
        <v>351</v>
      </c>
      <c r="Y732" t="s">
        <v>514</v>
      </c>
    </row>
    <row r="733" spans="1:25" ht="15" customHeight="1" x14ac:dyDescent="0.3">
      <c r="A733">
        <v>10524</v>
      </c>
      <c r="B733" t="s">
        <v>4</v>
      </c>
      <c r="C733">
        <v>10</v>
      </c>
      <c r="D733">
        <v>1</v>
      </c>
      <c r="E733" s="3">
        <v>44317</v>
      </c>
      <c r="F733" s="31">
        <f>YEAR(Order[[#This Row],[OrderDate]])</f>
        <v>2021</v>
      </c>
      <c r="G733" s="31">
        <f>MONTH(Order[[#This Row],[OrderDate]])</f>
        <v>5</v>
      </c>
      <c r="H733" s="31">
        <f>WEEKDAY(Order[[#This Row],[OrderDate]])</f>
        <v>7</v>
      </c>
      <c r="I733" s="31" t="str">
        <f>TEXT(Order[[#This Row],[WeekNumber]],"dddd")</f>
        <v>Saturday</v>
      </c>
      <c r="J733" s="14">
        <v>20210507</v>
      </c>
      <c r="K733" t="s">
        <v>484</v>
      </c>
      <c r="L733" s="4">
        <v>62</v>
      </c>
      <c r="M733" s="4">
        <v>31</v>
      </c>
      <c r="N733" s="4">
        <v>31</v>
      </c>
      <c r="O733">
        <v>2</v>
      </c>
      <c r="P733" s="8">
        <v>0</v>
      </c>
      <c r="Q733" t="s">
        <v>364</v>
      </c>
      <c r="R733">
        <v>4</v>
      </c>
      <c r="S733" s="4">
        <v>11.047328272500083</v>
      </c>
      <c r="T733" t="s">
        <v>93</v>
      </c>
      <c r="U733" t="s">
        <v>182</v>
      </c>
      <c r="V733" t="s">
        <v>271</v>
      </c>
      <c r="W733" t="s">
        <v>509</v>
      </c>
      <c r="X733" t="s">
        <v>526</v>
      </c>
      <c r="Y733" t="s">
        <v>514</v>
      </c>
    </row>
    <row r="734" spans="1:25" ht="15" customHeight="1" x14ac:dyDescent="0.3">
      <c r="A734">
        <v>10524</v>
      </c>
      <c r="B734" t="s">
        <v>4</v>
      </c>
      <c r="C734">
        <v>30</v>
      </c>
      <c r="D734">
        <v>1</v>
      </c>
      <c r="E734" s="3">
        <v>44317</v>
      </c>
      <c r="F734" s="31">
        <f>YEAR(Order[[#This Row],[OrderDate]])</f>
        <v>2021</v>
      </c>
      <c r="G734" s="31">
        <f>MONTH(Order[[#This Row],[OrderDate]])</f>
        <v>5</v>
      </c>
      <c r="H734" s="31">
        <f>WEEKDAY(Order[[#This Row],[OrderDate]])</f>
        <v>7</v>
      </c>
      <c r="I734" s="31" t="str">
        <f>TEXT(Order[[#This Row],[WeekNumber]],"dddd")</f>
        <v>Saturday</v>
      </c>
      <c r="J734" s="14">
        <v>20210507</v>
      </c>
      <c r="K734" t="s">
        <v>484</v>
      </c>
      <c r="L734" s="4">
        <v>258.89999999999998</v>
      </c>
      <c r="M734" s="4">
        <v>25.89</v>
      </c>
      <c r="N734" s="4">
        <v>25.89</v>
      </c>
      <c r="O734">
        <v>10</v>
      </c>
      <c r="P734" s="8">
        <v>0</v>
      </c>
      <c r="Q734" t="s">
        <v>384</v>
      </c>
      <c r="R734">
        <v>13</v>
      </c>
      <c r="S734" s="4">
        <v>15.141134761320492</v>
      </c>
      <c r="T734" t="s">
        <v>93</v>
      </c>
      <c r="U734" t="s">
        <v>182</v>
      </c>
      <c r="V734" t="s">
        <v>271</v>
      </c>
      <c r="W734" t="s">
        <v>509</v>
      </c>
      <c r="X734" t="s">
        <v>526</v>
      </c>
      <c r="Y734" t="s">
        <v>514</v>
      </c>
    </row>
    <row r="735" spans="1:25" ht="15" customHeight="1" x14ac:dyDescent="0.3">
      <c r="A735">
        <v>10524</v>
      </c>
      <c r="B735" t="s">
        <v>4</v>
      </c>
      <c r="C735">
        <v>43</v>
      </c>
      <c r="D735">
        <v>1</v>
      </c>
      <c r="E735" s="3">
        <v>44317</v>
      </c>
      <c r="F735" s="31">
        <f>YEAR(Order[[#This Row],[OrderDate]])</f>
        <v>2021</v>
      </c>
      <c r="G735" s="31">
        <f>MONTH(Order[[#This Row],[OrderDate]])</f>
        <v>5</v>
      </c>
      <c r="H735" s="31">
        <f>WEEKDAY(Order[[#This Row],[OrderDate]])</f>
        <v>7</v>
      </c>
      <c r="I735" s="31" t="str">
        <f>TEXT(Order[[#This Row],[WeekNumber]],"dddd")</f>
        <v>Saturday</v>
      </c>
      <c r="J735" s="14">
        <v>20210507</v>
      </c>
      <c r="K735" t="s">
        <v>484</v>
      </c>
      <c r="L735" s="4">
        <v>2760</v>
      </c>
      <c r="M735" s="4">
        <v>46</v>
      </c>
      <c r="N735" s="4">
        <v>46</v>
      </c>
      <c r="O735">
        <v>60</v>
      </c>
      <c r="P735" s="8">
        <v>0</v>
      </c>
      <c r="Q735" t="s">
        <v>397</v>
      </c>
      <c r="R735">
        <v>20</v>
      </c>
      <c r="S735" s="4">
        <v>33.719701744549674</v>
      </c>
      <c r="T735" t="s">
        <v>93</v>
      </c>
      <c r="U735" t="s">
        <v>182</v>
      </c>
      <c r="V735" t="s">
        <v>271</v>
      </c>
      <c r="W735" t="s">
        <v>509</v>
      </c>
      <c r="X735" t="s">
        <v>526</v>
      </c>
      <c r="Y735" t="s">
        <v>517</v>
      </c>
    </row>
    <row r="736" spans="1:25" ht="15" customHeight="1" x14ac:dyDescent="0.3">
      <c r="A736">
        <v>10524</v>
      </c>
      <c r="B736" t="s">
        <v>4</v>
      </c>
      <c r="C736">
        <v>54</v>
      </c>
      <c r="D736">
        <v>1</v>
      </c>
      <c r="E736" s="3">
        <v>44317</v>
      </c>
      <c r="F736" s="31">
        <f>YEAR(Order[[#This Row],[OrderDate]])</f>
        <v>2021</v>
      </c>
      <c r="G736" s="31">
        <f>MONTH(Order[[#This Row],[OrderDate]])</f>
        <v>5</v>
      </c>
      <c r="H736" s="31">
        <f>WEEKDAY(Order[[#This Row],[OrderDate]])</f>
        <v>7</v>
      </c>
      <c r="I736" s="31" t="str">
        <f>TEXT(Order[[#This Row],[WeekNumber]],"dddd")</f>
        <v>Saturday</v>
      </c>
      <c r="J736" s="14">
        <v>20210523</v>
      </c>
      <c r="K736" t="s">
        <v>484</v>
      </c>
      <c r="L736" s="4">
        <v>111.75</v>
      </c>
      <c r="M736" s="4">
        <v>7.45</v>
      </c>
      <c r="N736" s="4">
        <v>7.45</v>
      </c>
      <c r="O736">
        <v>15</v>
      </c>
      <c r="P736" s="8">
        <v>0</v>
      </c>
      <c r="Q736" t="s">
        <v>408</v>
      </c>
      <c r="R736">
        <v>25</v>
      </c>
      <c r="S736" s="4">
        <v>5.7031720626915998</v>
      </c>
      <c r="T736" t="s">
        <v>93</v>
      </c>
      <c r="U736" t="s">
        <v>182</v>
      </c>
      <c r="V736" t="s">
        <v>271</v>
      </c>
      <c r="W736" t="s">
        <v>509</v>
      </c>
      <c r="X736" t="s">
        <v>526</v>
      </c>
      <c r="Y736" t="s">
        <v>518</v>
      </c>
    </row>
    <row r="737" spans="1:25" ht="15" customHeight="1" x14ac:dyDescent="0.3">
      <c r="A737">
        <v>10525</v>
      </c>
      <c r="B737" t="s">
        <v>8</v>
      </c>
      <c r="C737">
        <v>36</v>
      </c>
      <c r="D737">
        <v>1</v>
      </c>
      <c r="E737" s="3">
        <v>44318</v>
      </c>
      <c r="F737" s="31">
        <f>YEAR(Order[[#This Row],[OrderDate]])</f>
        <v>2021</v>
      </c>
      <c r="G737" s="31">
        <f>MONTH(Order[[#This Row],[OrderDate]])</f>
        <v>5</v>
      </c>
      <c r="H737" s="31">
        <f>WEEKDAY(Order[[#This Row],[OrderDate]])</f>
        <v>1</v>
      </c>
      <c r="I737" s="31" t="str">
        <f>TEXT(Order[[#This Row],[WeekNumber]],"dddd")</f>
        <v>Sunday</v>
      </c>
      <c r="J737" s="14">
        <v>20210523</v>
      </c>
      <c r="K737" t="s">
        <v>484</v>
      </c>
      <c r="L737" s="4">
        <v>570</v>
      </c>
      <c r="M737" s="4">
        <v>19</v>
      </c>
      <c r="N737" s="4">
        <v>19</v>
      </c>
      <c r="O737">
        <v>30</v>
      </c>
      <c r="P737" s="8">
        <v>0</v>
      </c>
      <c r="Q737" t="s">
        <v>390</v>
      </c>
      <c r="R737">
        <v>17</v>
      </c>
      <c r="S737" s="4">
        <v>14.515505674132482</v>
      </c>
      <c r="T737" t="s">
        <v>97</v>
      </c>
      <c r="U737" t="s">
        <v>186</v>
      </c>
      <c r="V737" t="s">
        <v>275</v>
      </c>
      <c r="W737" t="s">
        <v>509</v>
      </c>
      <c r="X737" t="s">
        <v>519</v>
      </c>
      <c r="Y737" t="s">
        <v>514</v>
      </c>
    </row>
    <row r="738" spans="1:25" ht="15" customHeight="1" x14ac:dyDescent="0.3">
      <c r="A738">
        <v>10525</v>
      </c>
      <c r="B738" t="s">
        <v>8</v>
      </c>
      <c r="C738">
        <v>40</v>
      </c>
      <c r="D738">
        <v>1</v>
      </c>
      <c r="E738" s="3">
        <v>44318</v>
      </c>
      <c r="F738" s="31">
        <f>YEAR(Order[[#This Row],[OrderDate]])</f>
        <v>2021</v>
      </c>
      <c r="G738" s="31">
        <f>MONTH(Order[[#This Row],[OrderDate]])</f>
        <v>5</v>
      </c>
      <c r="H738" s="31">
        <f>WEEKDAY(Order[[#This Row],[OrderDate]])</f>
        <v>1</v>
      </c>
      <c r="I738" s="31" t="str">
        <f>TEXT(Order[[#This Row],[WeekNumber]],"dddd")</f>
        <v>Sunday</v>
      </c>
      <c r="J738" s="14">
        <v>20210515</v>
      </c>
      <c r="K738" t="s">
        <v>484</v>
      </c>
      <c r="L738" s="4">
        <v>248.39999958872795</v>
      </c>
      <c r="M738" s="4">
        <v>18.399999999999999</v>
      </c>
      <c r="N738" s="4">
        <v>16.559999972581863</v>
      </c>
      <c r="O738">
        <v>15</v>
      </c>
      <c r="P738" s="8">
        <v>0.10000000149011611</v>
      </c>
      <c r="Q738" t="s">
        <v>394</v>
      </c>
      <c r="R738">
        <v>19</v>
      </c>
      <c r="S738" s="4">
        <v>11.939905659925371</v>
      </c>
      <c r="T738" t="s">
        <v>97</v>
      </c>
      <c r="U738" t="s">
        <v>186</v>
      </c>
      <c r="V738" t="s">
        <v>275</v>
      </c>
      <c r="W738" t="s">
        <v>509</v>
      </c>
      <c r="X738" t="s">
        <v>519</v>
      </c>
      <c r="Y738" t="s">
        <v>514</v>
      </c>
    </row>
    <row r="739" spans="1:25" ht="15" customHeight="1" x14ac:dyDescent="0.3">
      <c r="A739">
        <v>10526</v>
      </c>
      <c r="B739" t="s">
        <v>84</v>
      </c>
      <c r="C739">
        <v>1</v>
      </c>
      <c r="D739">
        <v>4</v>
      </c>
      <c r="E739" s="3">
        <v>44321</v>
      </c>
      <c r="F739" s="31">
        <f>YEAR(Order[[#This Row],[OrderDate]])</f>
        <v>2021</v>
      </c>
      <c r="G739" s="31">
        <f>MONTH(Order[[#This Row],[OrderDate]])</f>
        <v>5</v>
      </c>
      <c r="H739" s="31">
        <f>WEEKDAY(Order[[#This Row],[OrderDate]])</f>
        <v>4</v>
      </c>
      <c r="I739" s="31" t="str">
        <f>TEXT(Order[[#This Row],[WeekNumber]],"dddd")</f>
        <v>Wednesday</v>
      </c>
      <c r="J739" s="14">
        <v>20210515</v>
      </c>
      <c r="K739" t="s">
        <v>484</v>
      </c>
      <c r="L739" s="4">
        <v>122.39999914169312</v>
      </c>
      <c r="M739" s="4">
        <v>18</v>
      </c>
      <c r="N739" s="4">
        <v>15.299999892711639</v>
      </c>
      <c r="O739">
        <v>8</v>
      </c>
      <c r="P739" s="8">
        <v>0.15000000596046451</v>
      </c>
      <c r="Q739" t="s">
        <v>355</v>
      </c>
      <c r="R739">
        <v>1</v>
      </c>
      <c r="S739" s="4">
        <v>9.9412796083453241</v>
      </c>
      <c r="T739" t="s">
        <v>173</v>
      </c>
      <c r="U739" t="s">
        <v>262</v>
      </c>
      <c r="V739" t="s">
        <v>346</v>
      </c>
      <c r="W739" t="s">
        <v>509</v>
      </c>
      <c r="X739" t="s">
        <v>527</v>
      </c>
      <c r="Y739" t="s">
        <v>517</v>
      </c>
    </row>
    <row r="740" spans="1:25" ht="15" customHeight="1" x14ac:dyDescent="0.3">
      <c r="A740">
        <v>10526</v>
      </c>
      <c r="B740" t="s">
        <v>84</v>
      </c>
      <c r="C740">
        <v>13</v>
      </c>
      <c r="D740">
        <v>4</v>
      </c>
      <c r="E740" s="3">
        <v>44321</v>
      </c>
      <c r="F740" s="31">
        <f>YEAR(Order[[#This Row],[OrderDate]])</f>
        <v>2021</v>
      </c>
      <c r="G740" s="31">
        <f>MONTH(Order[[#This Row],[OrderDate]])</f>
        <v>5</v>
      </c>
      <c r="H740" s="31">
        <f>WEEKDAY(Order[[#This Row],[OrderDate]])</f>
        <v>4</v>
      </c>
      <c r="I740" s="31" t="str">
        <f>TEXT(Order[[#This Row],[WeekNumber]],"dddd")</f>
        <v>Wednesday</v>
      </c>
      <c r="J740" s="14">
        <v>20210515</v>
      </c>
      <c r="K740" t="s">
        <v>484</v>
      </c>
      <c r="L740" s="4">
        <v>60</v>
      </c>
      <c r="M740" s="4">
        <v>6</v>
      </c>
      <c r="N740" s="4">
        <v>6</v>
      </c>
      <c r="O740">
        <v>10</v>
      </c>
      <c r="P740" s="8">
        <v>0</v>
      </c>
      <c r="Q740" t="s">
        <v>367</v>
      </c>
      <c r="R740">
        <v>6</v>
      </c>
      <c r="S740" s="4">
        <v>2.1837851755325639</v>
      </c>
      <c r="T740" t="s">
        <v>173</v>
      </c>
      <c r="U740" t="s">
        <v>262</v>
      </c>
      <c r="V740" t="s">
        <v>346</v>
      </c>
      <c r="W740" t="s">
        <v>509</v>
      </c>
      <c r="X740" t="s">
        <v>527</v>
      </c>
      <c r="Y740" t="s">
        <v>514</v>
      </c>
    </row>
    <row r="741" spans="1:25" ht="15" customHeight="1" x14ac:dyDescent="0.3">
      <c r="A741">
        <v>10526</v>
      </c>
      <c r="B741" t="s">
        <v>84</v>
      </c>
      <c r="C741">
        <v>56</v>
      </c>
      <c r="D741">
        <v>4</v>
      </c>
      <c r="E741" s="3">
        <v>44321</v>
      </c>
      <c r="F741" s="31">
        <f>YEAR(Order[[#This Row],[OrderDate]])</f>
        <v>2021</v>
      </c>
      <c r="G741" s="31">
        <f>MONTH(Order[[#This Row],[OrderDate]])</f>
        <v>5</v>
      </c>
      <c r="H741" s="31">
        <f>WEEKDAY(Order[[#This Row],[OrderDate]])</f>
        <v>4</v>
      </c>
      <c r="I741" s="31" t="str">
        <f>TEXT(Order[[#This Row],[WeekNumber]],"dddd")</f>
        <v>Wednesday</v>
      </c>
      <c r="J741" s="14">
        <v>20210507</v>
      </c>
      <c r="K741" t="s">
        <v>484</v>
      </c>
      <c r="L741" s="4">
        <v>968.9999932050705</v>
      </c>
      <c r="M741" s="4">
        <v>38</v>
      </c>
      <c r="N741" s="4">
        <v>32.29999977350235</v>
      </c>
      <c r="O741">
        <v>30</v>
      </c>
      <c r="P741" s="8">
        <v>0.15000000596046451</v>
      </c>
      <c r="Q741" t="s">
        <v>410</v>
      </c>
      <c r="R741">
        <v>26</v>
      </c>
      <c r="S741" s="4">
        <v>12.985049050340091</v>
      </c>
      <c r="T741" t="s">
        <v>173</v>
      </c>
      <c r="U741" t="s">
        <v>262</v>
      </c>
      <c r="V741" t="s">
        <v>346</v>
      </c>
      <c r="W741" t="s">
        <v>509</v>
      </c>
      <c r="X741" t="s">
        <v>527</v>
      </c>
      <c r="Y741" t="s">
        <v>512</v>
      </c>
    </row>
    <row r="742" spans="1:25" x14ac:dyDescent="0.3">
      <c r="A742">
        <v>10527</v>
      </c>
      <c r="B742" t="s">
        <v>60</v>
      </c>
      <c r="C742">
        <v>4</v>
      </c>
      <c r="D742">
        <v>7</v>
      </c>
      <c r="E742" s="3">
        <v>44321</v>
      </c>
      <c r="F742" s="31">
        <f>YEAR(Order[[#This Row],[OrderDate]])</f>
        <v>2021</v>
      </c>
      <c r="G742" s="31">
        <f>MONTH(Order[[#This Row],[OrderDate]])</f>
        <v>5</v>
      </c>
      <c r="H742" s="31">
        <f>WEEKDAY(Order[[#This Row],[OrderDate]])</f>
        <v>4</v>
      </c>
      <c r="I742" s="31" t="str">
        <f>TEXT(Order[[#This Row],[WeekNumber]],"dddd")</f>
        <v>Wednesday</v>
      </c>
      <c r="J742" s="14">
        <v>20210507</v>
      </c>
      <c r="K742" t="s">
        <v>486</v>
      </c>
      <c r="L742" s="4">
        <v>989.99999836087227</v>
      </c>
      <c r="M742" s="4">
        <v>22</v>
      </c>
      <c r="N742" s="4">
        <v>19.799999967217445</v>
      </c>
      <c r="O742">
        <v>50</v>
      </c>
      <c r="P742" s="8">
        <v>0.10000000149011611</v>
      </c>
      <c r="Q742" t="s">
        <v>358</v>
      </c>
      <c r="R742">
        <v>2</v>
      </c>
      <c r="S742" s="4">
        <v>13.396192586104789</v>
      </c>
      <c r="T742" t="s">
        <v>149</v>
      </c>
      <c r="U742" t="s">
        <v>238</v>
      </c>
      <c r="V742" t="s">
        <v>324</v>
      </c>
      <c r="W742" t="s">
        <v>509</v>
      </c>
      <c r="X742" t="s">
        <v>520</v>
      </c>
      <c r="Y742" t="s">
        <v>515</v>
      </c>
    </row>
    <row r="743" spans="1:25" x14ac:dyDescent="0.3">
      <c r="A743">
        <v>10527</v>
      </c>
      <c r="B743" t="s">
        <v>60</v>
      </c>
      <c r="C743">
        <v>36</v>
      </c>
      <c r="D743">
        <v>7</v>
      </c>
      <c r="E743" s="3">
        <v>44321</v>
      </c>
      <c r="F743" s="31">
        <f>YEAR(Order[[#This Row],[OrderDate]])</f>
        <v>2021</v>
      </c>
      <c r="G743" s="31">
        <f>MONTH(Order[[#This Row],[OrderDate]])</f>
        <v>5</v>
      </c>
      <c r="H743" s="31">
        <f>WEEKDAY(Order[[#This Row],[OrderDate]])</f>
        <v>4</v>
      </c>
      <c r="I743" s="31" t="str">
        <f>TEXT(Order[[#This Row],[WeekNumber]],"dddd")</f>
        <v>Wednesday</v>
      </c>
      <c r="J743" s="14">
        <v>20210509</v>
      </c>
      <c r="K743" t="s">
        <v>486</v>
      </c>
      <c r="L743" s="4">
        <v>512.99999915063381</v>
      </c>
      <c r="M743" s="4">
        <v>19</v>
      </c>
      <c r="N743" s="4">
        <v>17.099999971687794</v>
      </c>
      <c r="O743">
        <v>30</v>
      </c>
      <c r="P743" s="8">
        <v>0.10000000149011611</v>
      </c>
      <c r="Q743" t="s">
        <v>390</v>
      </c>
      <c r="R743">
        <v>17</v>
      </c>
      <c r="S743" s="4">
        <v>14.515505674132482</v>
      </c>
      <c r="T743" t="s">
        <v>149</v>
      </c>
      <c r="U743" t="s">
        <v>238</v>
      </c>
      <c r="V743" t="s">
        <v>324</v>
      </c>
      <c r="W743" t="s">
        <v>509</v>
      </c>
      <c r="X743" t="s">
        <v>520</v>
      </c>
      <c r="Y743" t="s">
        <v>514</v>
      </c>
    </row>
    <row r="744" spans="1:25" x14ac:dyDescent="0.3">
      <c r="A744">
        <v>10528</v>
      </c>
      <c r="B744" t="s">
        <v>30</v>
      </c>
      <c r="C744">
        <v>11</v>
      </c>
      <c r="D744">
        <v>6</v>
      </c>
      <c r="E744" s="3">
        <v>44322</v>
      </c>
      <c r="F744" s="31">
        <f>YEAR(Order[[#This Row],[OrderDate]])</f>
        <v>2021</v>
      </c>
      <c r="G744" s="31">
        <f>MONTH(Order[[#This Row],[OrderDate]])</f>
        <v>5</v>
      </c>
      <c r="H744" s="31">
        <f>WEEKDAY(Order[[#This Row],[OrderDate]])</f>
        <v>5</v>
      </c>
      <c r="I744" s="31" t="str">
        <f>TEXT(Order[[#This Row],[WeekNumber]],"dddd")</f>
        <v>Thursday</v>
      </c>
      <c r="J744" s="14">
        <v>20210509</v>
      </c>
      <c r="K744" t="s">
        <v>484</v>
      </c>
      <c r="L744" s="4">
        <v>63</v>
      </c>
      <c r="M744" s="4">
        <v>21</v>
      </c>
      <c r="N744" s="4">
        <v>21</v>
      </c>
      <c r="O744">
        <v>3</v>
      </c>
      <c r="P744" s="8">
        <v>0</v>
      </c>
      <c r="Q744" t="s">
        <v>365</v>
      </c>
      <c r="R744">
        <v>5</v>
      </c>
      <c r="S744" s="4">
        <v>7.3815383533820462</v>
      </c>
      <c r="T744" t="s">
        <v>119</v>
      </c>
      <c r="U744" t="s">
        <v>208</v>
      </c>
      <c r="V744" t="s">
        <v>296</v>
      </c>
      <c r="W744" t="s">
        <v>510</v>
      </c>
      <c r="X744" t="s">
        <v>353</v>
      </c>
      <c r="Y744" t="s">
        <v>511</v>
      </c>
    </row>
    <row r="745" spans="1:25" x14ac:dyDescent="0.3">
      <c r="A745">
        <v>10528</v>
      </c>
      <c r="B745" t="s">
        <v>30</v>
      </c>
      <c r="C745">
        <v>33</v>
      </c>
      <c r="D745">
        <v>6</v>
      </c>
      <c r="E745" s="3">
        <v>44322</v>
      </c>
      <c r="F745" s="31">
        <f>YEAR(Order[[#This Row],[OrderDate]])</f>
        <v>2021</v>
      </c>
      <c r="G745" s="31">
        <f>MONTH(Order[[#This Row],[OrderDate]])</f>
        <v>5</v>
      </c>
      <c r="H745" s="31">
        <f>WEEKDAY(Order[[#This Row],[OrderDate]])</f>
        <v>5</v>
      </c>
      <c r="I745" s="31" t="str">
        <f>TEXT(Order[[#This Row],[WeekNumber]],"dddd")</f>
        <v>Thursday</v>
      </c>
      <c r="J745" s="14">
        <v>20210509</v>
      </c>
      <c r="K745" t="s">
        <v>484</v>
      </c>
      <c r="L745" s="4">
        <v>15.999999940395355</v>
      </c>
      <c r="M745" s="4">
        <v>2.5</v>
      </c>
      <c r="N745" s="4">
        <v>1.9999999925494194</v>
      </c>
      <c r="O745">
        <v>8</v>
      </c>
      <c r="P745" s="8">
        <v>0.20000000298023221</v>
      </c>
      <c r="Q745" t="s">
        <v>387</v>
      </c>
      <c r="R745">
        <v>15</v>
      </c>
      <c r="S745" s="4">
        <v>1.3985746153494198</v>
      </c>
      <c r="T745" t="s">
        <v>119</v>
      </c>
      <c r="U745" t="s">
        <v>208</v>
      </c>
      <c r="V745" t="s">
        <v>296</v>
      </c>
      <c r="W745" t="s">
        <v>510</v>
      </c>
      <c r="X745" t="s">
        <v>353</v>
      </c>
      <c r="Y745" t="s">
        <v>511</v>
      </c>
    </row>
    <row r="746" spans="1:25" x14ac:dyDescent="0.3">
      <c r="A746">
        <v>10528</v>
      </c>
      <c r="B746" t="s">
        <v>30</v>
      </c>
      <c r="C746">
        <v>72</v>
      </c>
      <c r="D746">
        <v>6</v>
      </c>
      <c r="E746" s="3">
        <v>44322</v>
      </c>
      <c r="F746" s="31">
        <f>YEAR(Order[[#This Row],[OrderDate]])</f>
        <v>2021</v>
      </c>
      <c r="G746" s="31">
        <f>MONTH(Order[[#This Row],[OrderDate]])</f>
        <v>5</v>
      </c>
      <c r="H746" s="31">
        <f>WEEKDAY(Order[[#This Row],[OrderDate]])</f>
        <v>5</v>
      </c>
      <c r="I746" s="31" t="str">
        <f>TEXT(Order[[#This Row],[WeekNumber]],"dddd")</f>
        <v>Thursday</v>
      </c>
      <c r="J746" s="14">
        <v>20210509</v>
      </c>
      <c r="K746" t="s">
        <v>484</v>
      </c>
      <c r="L746" s="4">
        <v>313.2</v>
      </c>
      <c r="M746" s="4">
        <v>34.799999999999997</v>
      </c>
      <c r="N746" s="4">
        <v>34.799999999999997</v>
      </c>
      <c r="O746">
        <v>9</v>
      </c>
      <c r="P746" s="8">
        <v>0</v>
      </c>
      <c r="Q746" t="s">
        <v>426</v>
      </c>
      <c r="R746">
        <v>14</v>
      </c>
      <c r="S746" s="4">
        <v>14.902797245173618</v>
      </c>
      <c r="T746" t="s">
        <v>119</v>
      </c>
      <c r="U746" t="s">
        <v>208</v>
      </c>
      <c r="V746" t="s">
        <v>296</v>
      </c>
      <c r="W746" t="s">
        <v>510</v>
      </c>
      <c r="X746" t="s">
        <v>353</v>
      </c>
      <c r="Y746" t="s">
        <v>511</v>
      </c>
    </row>
    <row r="747" spans="1:25" ht="15" customHeight="1" x14ac:dyDescent="0.3">
      <c r="A747">
        <v>10529</v>
      </c>
      <c r="B747" t="s">
        <v>48</v>
      </c>
      <c r="C747">
        <v>55</v>
      </c>
      <c r="D747">
        <v>5</v>
      </c>
      <c r="E747" s="3">
        <v>44323</v>
      </c>
      <c r="F747" s="31">
        <f>YEAR(Order[[#This Row],[OrderDate]])</f>
        <v>2021</v>
      </c>
      <c r="G747" s="31">
        <f>MONTH(Order[[#This Row],[OrderDate]])</f>
        <v>5</v>
      </c>
      <c r="H747" s="31">
        <f>WEEKDAY(Order[[#This Row],[OrderDate]])</f>
        <v>6</v>
      </c>
      <c r="I747" s="31" t="str">
        <f>TEXT(Order[[#This Row],[WeekNumber]],"dddd")</f>
        <v>Friday</v>
      </c>
      <c r="J747" s="14">
        <v>20210509</v>
      </c>
      <c r="K747" t="s">
        <v>484</v>
      </c>
      <c r="L747" s="4">
        <v>336</v>
      </c>
      <c r="M747" s="4">
        <v>24</v>
      </c>
      <c r="N747" s="4">
        <v>24</v>
      </c>
      <c r="O747">
        <v>14</v>
      </c>
      <c r="P747" s="8">
        <v>0</v>
      </c>
      <c r="Q747" t="s">
        <v>409</v>
      </c>
      <c r="R747">
        <v>25</v>
      </c>
      <c r="S747" s="4">
        <v>18.144678468561601</v>
      </c>
      <c r="T747" t="s">
        <v>137</v>
      </c>
      <c r="U747" t="s">
        <v>226</v>
      </c>
      <c r="V747" t="s">
        <v>313</v>
      </c>
      <c r="W747" t="s">
        <v>509</v>
      </c>
      <c r="X747" t="s">
        <v>522</v>
      </c>
      <c r="Y747" t="s">
        <v>518</v>
      </c>
    </row>
    <row r="748" spans="1:25" ht="15" customHeight="1" x14ac:dyDescent="0.3">
      <c r="A748">
        <v>10529</v>
      </c>
      <c r="B748" t="s">
        <v>48</v>
      </c>
      <c r="C748">
        <v>68</v>
      </c>
      <c r="D748">
        <v>5</v>
      </c>
      <c r="E748" s="3">
        <v>44323</v>
      </c>
      <c r="F748" s="31">
        <f>YEAR(Order[[#This Row],[OrderDate]])</f>
        <v>2021</v>
      </c>
      <c r="G748" s="31">
        <f>MONTH(Order[[#This Row],[OrderDate]])</f>
        <v>5</v>
      </c>
      <c r="H748" s="31">
        <f>WEEKDAY(Order[[#This Row],[OrderDate]])</f>
        <v>6</v>
      </c>
      <c r="I748" s="31" t="str">
        <f>TEXT(Order[[#This Row],[WeekNumber]],"dddd")</f>
        <v>Friday</v>
      </c>
      <c r="J748" s="14">
        <v>20210509</v>
      </c>
      <c r="K748" t="s">
        <v>484</v>
      </c>
      <c r="L748" s="4">
        <v>250</v>
      </c>
      <c r="M748" s="4">
        <v>12.5</v>
      </c>
      <c r="N748" s="4">
        <v>12.5</v>
      </c>
      <c r="O748">
        <v>20</v>
      </c>
      <c r="P748" s="8">
        <v>0</v>
      </c>
      <c r="Q748" t="s">
        <v>422</v>
      </c>
      <c r="R748">
        <v>8</v>
      </c>
      <c r="S748" s="4">
        <v>9.881917469522989</v>
      </c>
      <c r="T748" t="s">
        <v>137</v>
      </c>
      <c r="U748" t="s">
        <v>226</v>
      </c>
      <c r="V748" t="s">
        <v>313</v>
      </c>
      <c r="W748" t="s">
        <v>509</v>
      </c>
      <c r="X748" t="s">
        <v>522</v>
      </c>
      <c r="Y748" t="s">
        <v>516</v>
      </c>
    </row>
    <row r="749" spans="1:25" ht="15" customHeight="1" x14ac:dyDescent="0.3">
      <c r="A749">
        <v>10529</v>
      </c>
      <c r="B749" t="s">
        <v>48</v>
      </c>
      <c r="C749">
        <v>69</v>
      </c>
      <c r="D749">
        <v>5</v>
      </c>
      <c r="E749" s="3">
        <v>44323</v>
      </c>
      <c r="F749" s="31">
        <f>YEAR(Order[[#This Row],[OrderDate]])</f>
        <v>2021</v>
      </c>
      <c r="G749" s="31">
        <f>MONTH(Order[[#This Row],[OrderDate]])</f>
        <v>5</v>
      </c>
      <c r="H749" s="31">
        <f>WEEKDAY(Order[[#This Row],[OrderDate]])</f>
        <v>6</v>
      </c>
      <c r="I749" s="31" t="str">
        <f>TEXT(Order[[#This Row],[WeekNumber]],"dddd")</f>
        <v>Friday</v>
      </c>
      <c r="J749" s="14">
        <v>20210512</v>
      </c>
      <c r="K749" t="s">
        <v>484</v>
      </c>
      <c r="L749" s="4">
        <v>360</v>
      </c>
      <c r="M749" s="4">
        <v>36</v>
      </c>
      <c r="N749" s="4">
        <v>36</v>
      </c>
      <c r="O749">
        <v>10</v>
      </c>
      <c r="P749" s="8">
        <v>0</v>
      </c>
      <c r="Q749" t="s">
        <v>423</v>
      </c>
      <c r="R749">
        <v>15</v>
      </c>
      <c r="S749" s="4">
        <v>12.894008605174344</v>
      </c>
      <c r="T749" t="s">
        <v>137</v>
      </c>
      <c r="U749" t="s">
        <v>226</v>
      </c>
      <c r="V749" t="s">
        <v>313</v>
      </c>
      <c r="W749" t="s">
        <v>509</v>
      </c>
      <c r="X749" t="s">
        <v>522</v>
      </c>
      <c r="Y749" t="s">
        <v>511</v>
      </c>
    </row>
    <row r="750" spans="1:25" ht="15" customHeight="1" x14ac:dyDescent="0.3">
      <c r="A750">
        <v>10530</v>
      </c>
      <c r="B750" t="s">
        <v>56</v>
      </c>
      <c r="C750">
        <v>17</v>
      </c>
      <c r="D750">
        <v>3</v>
      </c>
      <c r="E750" s="3">
        <v>44324</v>
      </c>
      <c r="F750" s="31">
        <f>YEAR(Order[[#This Row],[OrderDate]])</f>
        <v>2021</v>
      </c>
      <c r="G750" s="31">
        <f>MONTH(Order[[#This Row],[OrderDate]])</f>
        <v>5</v>
      </c>
      <c r="H750" s="31">
        <f>WEEKDAY(Order[[#This Row],[OrderDate]])</f>
        <v>7</v>
      </c>
      <c r="I750" s="31" t="str">
        <f>TEXT(Order[[#This Row],[WeekNumber]],"dddd")</f>
        <v>Saturday</v>
      </c>
      <c r="J750" s="14">
        <v>20210512</v>
      </c>
      <c r="K750" t="s">
        <v>484</v>
      </c>
      <c r="L750" s="4">
        <v>1560</v>
      </c>
      <c r="M750" s="4">
        <v>39</v>
      </c>
      <c r="N750" s="4">
        <v>39</v>
      </c>
      <c r="O750">
        <v>40</v>
      </c>
      <c r="P750" s="8">
        <v>0</v>
      </c>
      <c r="Q750" t="s">
        <v>371</v>
      </c>
      <c r="R750">
        <v>7</v>
      </c>
      <c r="S750" s="4">
        <v>24.774912809223483</v>
      </c>
      <c r="T750" t="s">
        <v>145</v>
      </c>
      <c r="U750" t="s">
        <v>234</v>
      </c>
      <c r="V750" t="s">
        <v>320</v>
      </c>
      <c r="W750" t="s">
        <v>509</v>
      </c>
      <c r="X750" t="s">
        <v>524</v>
      </c>
      <c r="Y750" t="s">
        <v>518</v>
      </c>
    </row>
    <row r="751" spans="1:25" ht="15" customHeight="1" x14ac:dyDescent="0.3">
      <c r="A751">
        <v>10530</v>
      </c>
      <c r="B751" t="s">
        <v>56</v>
      </c>
      <c r="C751">
        <v>43</v>
      </c>
      <c r="D751">
        <v>3</v>
      </c>
      <c r="E751" s="3">
        <v>44324</v>
      </c>
      <c r="F751" s="31">
        <f>YEAR(Order[[#This Row],[OrderDate]])</f>
        <v>2021</v>
      </c>
      <c r="G751" s="31">
        <f>MONTH(Order[[#This Row],[OrderDate]])</f>
        <v>5</v>
      </c>
      <c r="H751" s="31">
        <f>WEEKDAY(Order[[#This Row],[OrderDate]])</f>
        <v>7</v>
      </c>
      <c r="I751" s="31" t="str">
        <f>TEXT(Order[[#This Row],[WeekNumber]],"dddd")</f>
        <v>Saturday</v>
      </c>
      <c r="J751" s="14">
        <v>20210512</v>
      </c>
      <c r="K751" t="s">
        <v>484</v>
      </c>
      <c r="L751" s="4">
        <v>1150</v>
      </c>
      <c r="M751" s="4">
        <v>46</v>
      </c>
      <c r="N751" s="4">
        <v>46</v>
      </c>
      <c r="O751">
        <v>25</v>
      </c>
      <c r="P751" s="8">
        <v>0</v>
      </c>
      <c r="Q751" t="s">
        <v>397</v>
      </c>
      <c r="R751">
        <v>20</v>
      </c>
      <c r="S751" s="4">
        <v>33.719701744549674</v>
      </c>
      <c r="T751" t="s">
        <v>145</v>
      </c>
      <c r="U751" t="s">
        <v>234</v>
      </c>
      <c r="V751" t="s">
        <v>320</v>
      </c>
      <c r="W751" t="s">
        <v>509</v>
      </c>
      <c r="X751" t="s">
        <v>524</v>
      </c>
      <c r="Y751" t="s">
        <v>517</v>
      </c>
    </row>
    <row r="752" spans="1:25" ht="15" customHeight="1" x14ac:dyDescent="0.3">
      <c r="A752">
        <v>10530</v>
      </c>
      <c r="B752" t="s">
        <v>56</v>
      </c>
      <c r="C752">
        <v>61</v>
      </c>
      <c r="D752">
        <v>3</v>
      </c>
      <c r="E752" s="3">
        <v>44324</v>
      </c>
      <c r="F752" s="31">
        <f>YEAR(Order[[#This Row],[OrderDate]])</f>
        <v>2021</v>
      </c>
      <c r="G752" s="31">
        <f>MONTH(Order[[#This Row],[OrderDate]])</f>
        <v>5</v>
      </c>
      <c r="H752" s="31">
        <f>WEEKDAY(Order[[#This Row],[OrderDate]])</f>
        <v>7</v>
      </c>
      <c r="I752" s="31" t="str">
        <f>TEXT(Order[[#This Row],[WeekNumber]],"dddd")</f>
        <v>Saturday</v>
      </c>
      <c r="J752" s="14">
        <v>20210512</v>
      </c>
      <c r="K752" t="s">
        <v>484</v>
      </c>
      <c r="L752" s="4">
        <v>570</v>
      </c>
      <c r="M752" s="4">
        <v>28.5</v>
      </c>
      <c r="N752" s="4">
        <v>28.5</v>
      </c>
      <c r="O752">
        <v>20</v>
      </c>
      <c r="P752" s="8">
        <v>0</v>
      </c>
      <c r="Q752" t="s">
        <v>415</v>
      </c>
      <c r="R752">
        <v>29</v>
      </c>
      <c r="S752" s="4">
        <v>10.457549197381082</v>
      </c>
      <c r="T752" t="s">
        <v>145</v>
      </c>
      <c r="U752" t="s">
        <v>234</v>
      </c>
      <c r="V752" t="s">
        <v>320</v>
      </c>
      <c r="W752" t="s">
        <v>509</v>
      </c>
      <c r="X752" t="s">
        <v>524</v>
      </c>
      <c r="Y752" t="s">
        <v>515</v>
      </c>
    </row>
    <row r="753" spans="1:25" ht="15" customHeight="1" x14ac:dyDescent="0.3">
      <c r="A753">
        <v>10530</v>
      </c>
      <c r="B753" t="s">
        <v>56</v>
      </c>
      <c r="C753">
        <v>76</v>
      </c>
      <c r="D753">
        <v>3</v>
      </c>
      <c r="E753" s="3">
        <v>44324</v>
      </c>
      <c r="F753" s="31">
        <f>YEAR(Order[[#This Row],[OrderDate]])</f>
        <v>2021</v>
      </c>
      <c r="G753" s="31">
        <f>MONTH(Order[[#This Row],[OrderDate]])</f>
        <v>5</v>
      </c>
      <c r="H753" s="31">
        <f>WEEKDAY(Order[[#This Row],[OrderDate]])</f>
        <v>7</v>
      </c>
      <c r="I753" s="31" t="str">
        <f>TEXT(Order[[#This Row],[WeekNumber]],"dddd")</f>
        <v>Saturday</v>
      </c>
      <c r="J753" s="14">
        <v>20210519</v>
      </c>
      <c r="K753" t="s">
        <v>484</v>
      </c>
      <c r="L753" s="4">
        <v>900</v>
      </c>
      <c r="M753" s="4">
        <v>18</v>
      </c>
      <c r="N753" s="4">
        <v>18</v>
      </c>
      <c r="O753">
        <v>50</v>
      </c>
      <c r="P753" s="8">
        <v>0</v>
      </c>
      <c r="Q753" t="s">
        <v>430</v>
      </c>
      <c r="R753">
        <v>23</v>
      </c>
      <c r="S753" s="4">
        <v>11.35067307451974</v>
      </c>
      <c r="T753" t="s">
        <v>145</v>
      </c>
      <c r="U753" t="s">
        <v>234</v>
      </c>
      <c r="V753" t="s">
        <v>320</v>
      </c>
      <c r="W753" t="s">
        <v>509</v>
      </c>
      <c r="X753" t="s">
        <v>524</v>
      </c>
      <c r="Y753" t="s">
        <v>517</v>
      </c>
    </row>
    <row r="754" spans="1:25" x14ac:dyDescent="0.3">
      <c r="A754">
        <v>10531</v>
      </c>
      <c r="B754" t="s">
        <v>52</v>
      </c>
      <c r="C754">
        <v>59</v>
      </c>
      <c r="D754">
        <v>7</v>
      </c>
      <c r="E754" s="3">
        <v>44324</v>
      </c>
      <c r="F754" s="31">
        <f>YEAR(Order[[#This Row],[OrderDate]])</f>
        <v>2021</v>
      </c>
      <c r="G754" s="31">
        <f>MONTH(Order[[#This Row],[OrderDate]])</f>
        <v>5</v>
      </c>
      <c r="H754" s="31">
        <f>WEEKDAY(Order[[#This Row],[OrderDate]])</f>
        <v>7</v>
      </c>
      <c r="I754" s="31" t="str">
        <f>TEXT(Order[[#This Row],[WeekNumber]],"dddd")</f>
        <v>Saturday</v>
      </c>
      <c r="J754" s="14">
        <v>20210512</v>
      </c>
      <c r="K754" t="s">
        <v>486</v>
      </c>
      <c r="L754" s="4">
        <v>110</v>
      </c>
      <c r="M754" s="4">
        <v>55</v>
      </c>
      <c r="N754" s="4">
        <v>55</v>
      </c>
      <c r="O754">
        <v>2</v>
      </c>
      <c r="P754" s="8">
        <v>0</v>
      </c>
      <c r="Q754" t="s">
        <v>413</v>
      </c>
      <c r="R754">
        <v>28</v>
      </c>
      <c r="S754" s="4">
        <v>29.299646906924384</v>
      </c>
      <c r="T754" t="s">
        <v>141</v>
      </c>
      <c r="U754" t="s">
        <v>230</v>
      </c>
      <c r="V754" t="s">
        <v>278</v>
      </c>
      <c r="W754" t="s">
        <v>510</v>
      </c>
      <c r="X754">
        <v>0</v>
      </c>
      <c r="Y754" t="s">
        <v>511</v>
      </c>
    </row>
    <row r="755" spans="1:25" x14ac:dyDescent="0.3">
      <c r="A755">
        <v>10532</v>
      </c>
      <c r="B755" t="s">
        <v>18</v>
      </c>
      <c r="C755">
        <v>30</v>
      </c>
      <c r="D755">
        <v>7</v>
      </c>
      <c r="E755" s="3">
        <v>44325</v>
      </c>
      <c r="F755" s="31">
        <f>YEAR(Order[[#This Row],[OrderDate]])</f>
        <v>2021</v>
      </c>
      <c r="G755" s="31">
        <f>MONTH(Order[[#This Row],[OrderDate]])</f>
        <v>5</v>
      </c>
      <c r="H755" s="31">
        <f>WEEKDAY(Order[[#This Row],[OrderDate]])</f>
        <v>1</v>
      </c>
      <c r="I755" s="31" t="str">
        <f>TEXT(Order[[#This Row],[WeekNumber]],"dddd")</f>
        <v>Sunday</v>
      </c>
      <c r="J755" s="14">
        <v>20210512</v>
      </c>
      <c r="K755" t="s">
        <v>485</v>
      </c>
      <c r="L755" s="4">
        <v>388.35</v>
      </c>
      <c r="M755" s="4">
        <v>25.89</v>
      </c>
      <c r="N755" s="4">
        <v>25.89</v>
      </c>
      <c r="O755">
        <v>15</v>
      </c>
      <c r="P755" s="8">
        <v>0</v>
      </c>
      <c r="Q755" t="s">
        <v>384</v>
      </c>
      <c r="R755">
        <v>13</v>
      </c>
      <c r="S755" s="4">
        <v>15.141134761320492</v>
      </c>
      <c r="T755" t="s">
        <v>107</v>
      </c>
      <c r="U755" t="s">
        <v>196</v>
      </c>
      <c r="V755" t="s">
        <v>285</v>
      </c>
      <c r="W755" t="s">
        <v>509</v>
      </c>
      <c r="X755" t="s">
        <v>351</v>
      </c>
      <c r="Y755" t="s">
        <v>514</v>
      </c>
    </row>
    <row r="756" spans="1:25" x14ac:dyDescent="0.3">
      <c r="A756">
        <v>10532</v>
      </c>
      <c r="B756" t="s">
        <v>18</v>
      </c>
      <c r="C756">
        <v>66</v>
      </c>
      <c r="D756">
        <v>7</v>
      </c>
      <c r="E756" s="3">
        <v>44325</v>
      </c>
      <c r="F756" s="31">
        <f>YEAR(Order[[#This Row],[OrderDate]])</f>
        <v>2021</v>
      </c>
      <c r="G756" s="31">
        <f>MONTH(Order[[#This Row],[OrderDate]])</f>
        <v>5</v>
      </c>
      <c r="H756" s="31">
        <f>WEEKDAY(Order[[#This Row],[OrderDate]])</f>
        <v>1</v>
      </c>
      <c r="I756" s="31" t="str">
        <f>TEXT(Order[[#This Row],[WeekNumber]],"dddd")</f>
        <v>Sunday</v>
      </c>
      <c r="J756" s="14">
        <v>20210522</v>
      </c>
      <c r="K756" t="s">
        <v>485</v>
      </c>
      <c r="L756" s="4">
        <v>408</v>
      </c>
      <c r="M756" s="4">
        <v>17</v>
      </c>
      <c r="N756" s="4">
        <v>17</v>
      </c>
      <c r="O756">
        <v>24</v>
      </c>
      <c r="P756" s="8">
        <v>0</v>
      </c>
      <c r="Q756" t="s">
        <v>420</v>
      </c>
      <c r="R756">
        <v>2</v>
      </c>
      <c r="S756" s="4">
        <v>4.7723602845439919</v>
      </c>
      <c r="T756" t="s">
        <v>107</v>
      </c>
      <c r="U756" t="s">
        <v>196</v>
      </c>
      <c r="V756" t="s">
        <v>285</v>
      </c>
      <c r="W756" t="s">
        <v>509</v>
      </c>
      <c r="X756" t="s">
        <v>351</v>
      </c>
      <c r="Y756" t="s">
        <v>515</v>
      </c>
    </row>
    <row r="757" spans="1:25" ht="15" customHeight="1" x14ac:dyDescent="0.3">
      <c r="A757">
        <v>10533</v>
      </c>
      <c r="B757" t="s">
        <v>22</v>
      </c>
      <c r="C757">
        <v>4</v>
      </c>
      <c r="D757">
        <v>8</v>
      </c>
      <c r="E757" s="3">
        <v>44328</v>
      </c>
      <c r="F757" s="31">
        <f>YEAR(Order[[#This Row],[OrderDate]])</f>
        <v>2021</v>
      </c>
      <c r="G757" s="31">
        <f>MONTH(Order[[#This Row],[OrderDate]])</f>
        <v>5</v>
      </c>
      <c r="H757" s="31">
        <f>WEEKDAY(Order[[#This Row],[OrderDate]])</f>
        <v>4</v>
      </c>
      <c r="I757" s="31" t="str">
        <f>TEXT(Order[[#This Row],[WeekNumber]],"dddd")</f>
        <v>Wednesday</v>
      </c>
      <c r="J757" s="14">
        <v>20210522</v>
      </c>
      <c r="K757" t="s">
        <v>486</v>
      </c>
      <c r="L757" s="4">
        <v>1044.9999991804361</v>
      </c>
      <c r="M757" s="4">
        <v>22</v>
      </c>
      <c r="N757" s="4">
        <v>20.899999983608723</v>
      </c>
      <c r="O757">
        <v>50</v>
      </c>
      <c r="P757" s="8">
        <v>5.000000074505806E-2</v>
      </c>
      <c r="Q757" t="s">
        <v>358</v>
      </c>
      <c r="R757">
        <v>2</v>
      </c>
      <c r="S757" s="4">
        <v>13.396192586104789</v>
      </c>
      <c r="T757" t="s">
        <v>111</v>
      </c>
      <c r="U757" t="s">
        <v>200</v>
      </c>
      <c r="V757" t="s">
        <v>289</v>
      </c>
      <c r="W757" t="s">
        <v>509</v>
      </c>
      <c r="X757" t="s">
        <v>526</v>
      </c>
      <c r="Y757" t="s">
        <v>515</v>
      </c>
    </row>
    <row r="758" spans="1:25" ht="15" customHeight="1" x14ac:dyDescent="0.3">
      <c r="A758">
        <v>10533</v>
      </c>
      <c r="B758" t="s">
        <v>22</v>
      </c>
      <c r="C758">
        <v>72</v>
      </c>
      <c r="D758">
        <v>8</v>
      </c>
      <c r="E758" s="3">
        <v>44328</v>
      </c>
      <c r="F758" s="31">
        <f>YEAR(Order[[#This Row],[OrderDate]])</f>
        <v>2021</v>
      </c>
      <c r="G758" s="31">
        <f>MONTH(Order[[#This Row],[OrderDate]])</f>
        <v>5</v>
      </c>
      <c r="H758" s="31">
        <f>WEEKDAY(Order[[#This Row],[OrderDate]])</f>
        <v>4</v>
      </c>
      <c r="I758" s="31" t="str">
        <f>TEXT(Order[[#This Row],[WeekNumber]],"dddd")</f>
        <v>Wednesday</v>
      </c>
      <c r="J758" s="14">
        <v>20210522</v>
      </c>
      <c r="K758" t="s">
        <v>486</v>
      </c>
      <c r="L758" s="4">
        <v>835.19999999999993</v>
      </c>
      <c r="M758" s="4">
        <v>34.799999999999997</v>
      </c>
      <c r="N758" s="4">
        <v>34.799999999999997</v>
      </c>
      <c r="O758">
        <v>24</v>
      </c>
      <c r="P758" s="8">
        <v>0</v>
      </c>
      <c r="Q758" t="s">
        <v>426</v>
      </c>
      <c r="R758">
        <v>14</v>
      </c>
      <c r="S758" s="4">
        <v>14.902797245173618</v>
      </c>
      <c r="T758" t="s">
        <v>111</v>
      </c>
      <c r="U758" t="s">
        <v>200</v>
      </c>
      <c r="V758" t="s">
        <v>289</v>
      </c>
      <c r="W758" t="s">
        <v>509</v>
      </c>
      <c r="X758" t="s">
        <v>526</v>
      </c>
      <c r="Y758" t="s">
        <v>511</v>
      </c>
    </row>
    <row r="759" spans="1:25" ht="15" customHeight="1" x14ac:dyDescent="0.3">
      <c r="A759">
        <v>10533</v>
      </c>
      <c r="B759" t="s">
        <v>22</v>
      </c>
      <c r="C759">
        <v>73</v>
      </c>
      <c r="D759">
        <v>8</v>
      </c>
      <c r="E759" s="3">
        <v>44328</v>
      </c>
      <c r="F759" s="31">
        <f>YEAR(Order[[#This Row],[OrderDate]])</f>
        <v>2021</v>
      </c>
      <c r="G759" s="31">
        <f>MONTH(Order[[#This Row],[OrderDate]])</f>
        <v>5</v>
      </c>
      <c r="H759" s="31">
        <f>WEEKDAY(Order[[#This Row],[OrderDate]])</f>
        <v>4</v>
      </c>
      <c r="I759" s="31" t="str">
        <f>TEXT(Order[[#This Row],[WeekNumber]],"dddd")</f>
        <v>Wednesday</v>
      </c>
      <c r="J759" s="14">
        <v>20210514</v>
      </c>
      <c r="K759" t="s">
        <v>486</v>
      </c>
      <c r="L759" s="4">
        <v>341.9999997317791</v>
      </c>
      <c r="M759" s="4">
        <v>15</v>
      </c>
      <c r="N759" s="4">
        <v>14.249999988824129</v>
      </c>
      <c r="O759">
        <v>24</v>
      </c>
      <c r="P759" s="8">
        <v>5.000000074505806E-2</v>
      </c>
      <c r="Q759" t="s">
        <v>427</v>
      </c>
      <c r="R759">
        <v>17</v>
      </c>
      <c r="S759" s="4">
        <v>4.6045134272414314</v>
      </c>
      <c r="T759" t="s">
        <v>111</v>
      </c>
      <c r="U759" t="s">
        <v>200</v>
      </c>
      <c r="V759" t="s">
        <v>289</v>
      </c>
      <c r="W759" t="s">
        <v>509</v>
      </c>
      <c r="X759" t="s">
        <v>526</v>
      </c>
      <c r="Y759" t="s">
        <v>514</v>
      </c>
    </row>
    <row r="760" spans="1:25" ht="15" customHeight="1" x14ac:dyDescent="0.3">
      <c r="A760">
        <v>10534</v>
      </c>
      <c r="B760" t="s">
        <v>42</v>
      </c>
      <c r="C760">
        <v>30</v>
      </c>
      <c r="D760">
        <v>8</v>
      </c>
      <c r="E760" s="3">
        <v>44328</v>
      </c>
      <c r="F760" s="31">
        <f>YEAR(Order[[#This Row],[OrderDate]])</f>
        <v>2021</v>
      </c>
      <c r="G760" s="31">
        <f>MONTH(Order[[#This Row],[OrderDate]])</f>
        <v>5</v>
      </c>
      <c r="H760" s="31">
        <f>WEEKDAY(Order[[#This Row],[OrderDate]])</f>
        <v>4</v>
      </c>
      <c r="I760" s="31" t="str">
        <f>TEXT(Order[[#This Row],[WeekNumber]],"dddd")</f>
        <v>Wednesday</v>
      </c>
      <c r="J760" s="14">
        <v>20210514</v>
      </c>
      <c r="K760" t="s">
        <v>484</v>
      </c>
      <c r="L760" s="4">
        <v>258.89999999999998</v>
      </c>
      <c r="M760" s="4">
        <v>25.89</v>
      </c>
      <c r="N760" s="4">
        <v>25.89</v>
      </c>
      <c r="O760">
        <v>10</v>
      </c>
      <c r="P760" s="8">
        <v>0</v>
      </c>
      <c r="Q760" t="s">
        <v>384</v>
      </c>
      <c r="R760">
        <v>13</v>
      </c>
      <c r="S760" s="4">
        <v>15.141134761320492</v>
      </c>
      <c r="T760" t="s">
        <v>131</v>
      </c>
      <c r="U760" t="s">
        <v>220</v>
      </c>
      <c r="V760" t="s">
        <v>307</v>
      </c>
      <c r="W760" t="s">
        <v>509</v>
      </c>
      <c r="X760" t="s">
        <v>520</v>
      </c>
      <c r="Y760" t="s">
        <v>514</v>
      </c>
    </row>
    <row r="761" spans="1:25" ht="15" customHeight="1" x14ac:dyDescent="0.3">
      <c r="A761">
        <v>10534</v>
      </c>
      <c r="B761" t="s">
        <v>42</v>
      </c>
      <c r="C761">
        <v>40</v>
      </c>
      <c r="D761">
        <v>8</v>
      </c>
      <c r="E761" s="3">
        <v>44328</v>
      </c>
      <c r="F761" s="31">
        <f>YEAR(Order[[#This Row],[OrderDate]])</f>
        <v>2021</v>
      </c>
      <c r="G761" s="31">
        <f>MONTH(Order[[#This Row],[OrderDate]])</f>
        <v>5</v>
      </c>
      <c r="H761" s="31">
        <f>WEEKDAY(Order[[#This Row],[OrderDate]])</f>
        <v>4</v>
      </c>
      <c r="I761" s="31" t="str">
        <f>TEXT(Order[[#This Row],[WeekNumber]],"dddd")</f>
        <v>Wednesday</v>
      </c>
      <c r="J761" s="14">
        <v>20210514</v>
      </c>
      <c r="K761" t="s">
        <v>484</v>
      </c>
      <c r="L761" s="4">
        <v>147.19999945163727</v>
      </c>
      <c r="M761" s="4">
        <v>18.399999999999999</v>
      </c>
      <c r="N761" s="4">
        <v>14.719999945163726</v>
      </c>
      <c r="O761">
        <v>10</v>
      </c>
      <c r="P761" s="8">
        <v>0.20000000298023221</v>
      </c>
      <c r="Q761" t="s">
        <v>394</v>
      </c>
      <c r="R761">
        <v>19</v>
      </c>
      <c r="S761" s="4">
        <v>11.939905659925371</v>
      </c>
      <c r="T761" t="s">
        <v>131</v>
      </c>
      <c r="U761" t="s">
        <v>220</v>
      </c>
      <c r="V761" t="s">
        <v>307</v>
      </c>
      <c r="W761" t="s">
        <v>509</v>
      </c>
      <c r="X761" t="s">
        <v>520</v>
      </c>
      <c r="Y761" t="s">
        <v>514</v>
      </c>
    </row>
    <row r="762" spans="1:25" ht="15" customHeight="1" x14ac:dyDescent="0.3">
      <c r="A762">
        <v>10534</v>
      </c>
      <c r="B762" t="s">
        <v>42</v>
      </c>
      <c r="C762">
        <v>54</v>
      </c>
      <c r="D762">
        <v>8</v>
      </c>
      <c r="E762" s="3">
        <v>44328</v>
      </c>
      <c r="F762" s="31">
        <f>YEAR(Order[[#This Row],[OrderDate]])</f>
        <v>2021</v>
      </c>
      <c r="G762" s="31">
        <f>MONTH(Order[[#This Row],[OrderDate]])</f>
        <v>5</v>
      </c>
      <c r="H762" s="31">
        <f>WEEKDAY(Order[[#This Row],[OrderDate]])</f>
        <v>4</v>
      </c>
      <c r="I762" s="31" t="str">
        <f>TEXT(Order[[#This Row],[WeekNumber]],"dddd")</f>
        <v>Wednesday</v>
      </c>
      <c r="J762" s="14">
        <v>20210521</v>
      </c>
      <c r="K762" t="s">
        <v>484</v>
      </c>
      <c r="L762" s="4">
        <v>59.599999777972705</v>
      </c>
      <c r="M762" s="4">
        <v>7.45</v>
      </c>
      <c r="N762" s="4">
        <v>5.9599999777972705</v>
      </c>
      <c r="O762">
        <v>10</v>
      </c>
      <c r="P762" s="8">
        <v>0.20000000298023221</v>
      </c>
      <c r="Q762" t="s">
        <v>408</v>
      </c>
      <c r="R762">
        <v>25</v>
      </c>
      <c r="S762" s="4">
        <v>5.7031720626915998</v>
      </c>
      <c r="T762" t="s">
        <v>131</v>
      </c>
      <c r="U762" t="s">
        <v>220</v>
      </c>
      <c r="V762" t="s">
        <v>307</v>
      </c>
      <c r="W762" t="s">
        <v>509</v>
      </c>
      <c r="X762" t="s">
        <v>520</v>
      </c>
      <c r="Y762" t="s">
        <v>518</v>
      </c>
    </row>
    <row r="763" spans="1:25" ht="15" customHeight="1" x14ac:dyDescent="0.3">
      <c r="A763">
        <v>10535</v>
      </c>
      <c r="B763" t="s">
        <v>2</v>
      </c>
      <c r="C763">
        <v>11</v>
      </c>
      <c r="D763">
        <v>4</v>
      </c>
      <c r="E763" s="3">
        <v>44329</v>
      </c>
      <c r="F763" s="31">
        <f>YEAR(Order[[#This Row],[OrderDate]])</f>
        <v>2021</v>
      </c>
      <c r="G763" s="31">
        <f>MONTH(Order[[#This Row],[OrderDate]])</f>
        <v>5</v>
      </c>
      <c r="H763" s="31">
        <f>WEEKDAY(Order[[#This Row],[OrderDate]])</f>
        <v>5</v>
      </c>
      <c r="I763" s="31" t="str">
        <f>TEXT(Order[[#This Row],[WeekNumber]],"dddd")</f>
        <v>Thursday</v>
      </c>
      <c r="J763" s="14">
        <v>20210521</v>
      </c>
      <c r="K763" t="s">
        <v>486</v>
      </c>
      <c r="L763" s="4">
        <v>944.99999843537807</v>
      </c>
      <c r="M763" s="4">
        <v>21</v>
      </c>
      <c r="N763" s="4">
        <v>18.899999968707561</v>
      </c>
      <c r="O763">
        <v>50</v>
      </c>
      <c r="P763" s="8">
        <v>0.10000000149011611</v>
      </c>
      <c r="Q763" t="s">
        <v>365</v>
      </c>
      <c r="R763">
        <v>5</v>
      </c>
      <c r="S763" s="4">
        <v>7.3815383533820462</v>
      </c>
      <c r="T763" t="s">
        <v>91</v>
      </c>
      <c r="U763" t="s">
        <v>180</v>
      </c>
      <c r="V763" t="s">
        <v>269</v>
      </c>
      <c r="W763" t="s">
        <v>510</v>
      </c>
      <c r="X763" t="s">
        <v>525</v>
      </c>
      <c r="Y763" t="s">
        <v>511</v>
      </c>
    </row>
    <row r="764" spans="1:25" ht="15" customHeight="1" x14ac:dyDescent="0.3">
      <c r="A764">
        <v>10535</v>
      </c>
      <c r="B764" t="s">
        <v>2</v>
      </c>
      <c r="C764">
        <v>40</v>
      </c>
      <c r="D764">
        <v>4</v>
      </c>
      <c r="E764" s="3">
        <v>44329</v>
      </c>
      <c r="F764" s="31">
        <f>YEAR(Order[[#This Row],[OrderDate]])</f>
        <v>2021</v>
      </c>
      <c r="G764" s="31">
        <f>MONTH(Order[[#This Row],[OrderDate]])</f>
        <v>5</v>
      </c>
      <c r="H764" s="31">
        <f>WEEKDAY(Order[[#This Row],[OrderDate]])</f>
        <v>5</v>
      </c>
      <c r="I764" s="31" t="str">
        <f>TEXT(Order[[#This Row],[WeekNumber]],"dddd")</f>
        <v>Thursday</v>
      </c>
      <c r="J764" s="14">
        <v>20210521</v>
      </c>
      <c r="K764" t="s">
        <v>486</v>
      </c>
      <c r="L764" s="4">
        <v>165.59999972581863</v>
      </c>
      <c r="M764" s="4">
        <v>18.399999999999999</v>
      </c>
      <c r="N764" s="4">
        <v>16.559999972581863</v>
      </c>
      <c r="O764">
        <v>10</v>
      </c>
      <c r="P764" s="8">
        <v>0.10000000149011611</v>
      </c>
      <c r="Q764" t="s">
        <v>394</v>
      </c>
      <c r="R764">
        <v>19</v>
      </c>
      <c r="S764" s="4">
        <v>11.939905659925371</v>
      </c>
      <c r="T764" t="s">
        <v>91</v>
      </c>
      <c r="U764" t="s">
        <v>180</v>
      </c>
      <c r="V764" t="s">
        <v>269</v>
      </c>
      <c r="W764" t="s">
        <v>510</v>
      </c>
      <c r="X764" t="s">
        <v>525</v>
      </c>
      <c r="Y764" t="s">
        <v>514</v>
      </c>
    </row>
    <row r="765" spans="1:25" ht="15" customHeight="1" x14ac:dyDescent="0.3">
      <c r="A765">
        <v>10535</v>
      </c>
      <c r="B765" t="s">
        <v>2</v>
      </c>
      <c r="C765">
        <v>57</v>
      </c>
      <c r="D765">
        <v>4</v>
      </c>
      <c r="E765" s="3">
        <v>44329</v>
      </c>
      <c r="F765" s="31">
        <f>YEAR(Order[[#This Row],[OrderDate]])</f>
        <v>2021</v>
      </c>
      <c r="G765" s="31">
        <f>MONTH(Order[[#This Row],[OrderDate]])</f>
        <v>5</v>
      </c>
      <c r="H765" s="31">
        <f>WEEKDAY(Order[[#This Row],[OrderDate]])</f>
        <v>5</v>
      </c>
      <c r="I765" s="31" t="str">
        <f>TEXT(Order[[#This Row],[WeekNumber]],"dddd")</f>
        <v>Thursday</v>
      </c>
      <c r="J765" s="14">
        <v>20210521</v>
      </c>
      <c r="K765" t="s">
        <v>486</v>
      </c>
      <c r="L765" s="4">
        <v>87.749999854713678</v>
      </c>
      <c r="M765" s="4">
        <v>19.5</v>
      </c>
      <c r="N765" s="4">
        <v>17.549999970942736</v>
      </c>
      <c r="O765">
        <v>5</v>
      </c>
      <c r="P765" s="8">
        <v>0.10000000149011611</v>
      </c>
      <c r="Q765" t="s">
        <v>411</v>
      </c>
      <c r="R765">
        <v>26</v>
      </c>
      <c r="S765" s="4">
        <v>13.98469118449494</v>
      </c>
      <c r="T765" t="s">
        <v>91</v>
      </c>
      <c r="U765" t="s">
        <v>180</v>
      </c>
      <c r="V765" t="s">
        <v>269</v>
      </c>
      <c r="W765" t="s">
        <v>510</v>
      </c>
      <c r="X765" t="s">
        <v>525</v>
      </c>
      <c r="Y765" t="s">
        <v>512</v>
      </c>
    </row>
    <row r="766" spans="1:25" ht="15" customHeight="1" x14ac:dyDescent="0.3">
      <c r="A766">
        <v>10535</v>
      </c>
      <c r="B766" t="s">
        <v>2</v>
      </c>
      <c r="C766">
        <v>59</v>
      </c>
      <c r="D766">
        <v>4</v>
      </c>
      <c r="E766" s="3">
        <v>44329</v>
      </c>
      <c r="F766" s="31">
        <f>YEAR(Order[[#This Row],[OrderDate]])</f>
        <v>2021</v>
      </c>
      <c r="G766" s="31">
        <f>MONTH(Order[[#This Row],[OrderDate]])</f>
        <v>5</v>
      </c>
      <c r="H766" s="31">
        <f>WEEKDAY(Order[[#This Row],[OrderDate]])</f>
        <v>5</v>
      </c>
      <c r="I766" s="31" t="str">
        <f>TEXT(Order[[#This Row],[WeekNumber]],"dddd")</f>
        <v>Thursday</v>
      </c>
      <c r="J766" s="14">
        <v>20210606</v>
      </c>
      <c r="K766" t="s">
        <v>486</v>
      </c>
      <c r="L766" s="4">
        <v>742.4999987706542</v>
      </c>
      <c r="M766" s="4">
        <v>55</v>
      </c>
      <c r="N766" s="4">
        <v>49.499999918043613</v>
      </c>
      <c r="O766">
        <v>15</v>
      </c>
      <c r="P766" s="8">
        <v>0.10000000149011611</v>
      </c>
      <c r="Q766" t="s">
        <v>413</v>
      </c>
      <c r="R766">
        <v>28</v>
      </c>
      <c r="S766" s="4">
        <v>29.299646906924384</v>
      </c>
      <c r="T766" t="s">
        <v>91</v>
      </c>
      <c r="U766" t="s">
        <v>180</v>
      </c>
      <c r="V766" t="s">
        <v>269</v>
      </c>
      <c r="W766" t="s">
        <v>510</v>
      </c>
      <c r="X766" t="s">
        <v>525</v>
      </c>
      <c r="Y766" t="s">
        <v>511</v>
      </c>
    </row>
    <row r="767" spans="1:25" ht="15" customHeight="1" x14ac:dyDescent="0.3">
      <c r="A767">
        <v>10536</v>
      </c>
      <c r="B767" t="s">
        <v>42</v>
      </c>
      <c r="C767">
        <v>12</v>
      </c>
      <c r="D767">
        <v>3</v>
      </c>
      <c r="E767" s="3">
        <v>44330</v>
      </c>
      <c r="F767" s="31">
        <f>YEAR(Order[[#This Row],[OrderDate]])</f>
        <v>2021</v>
      </c>
      <c r="G767" s="31">
        <f>MONTH(Order[[#This Row],[OrderDate]])</f>
        <v>5</v>
      </c>
      <c r="H767" s="31">
        <f>WEEKDAY(Order[[#This Row],[OrderDate]])</f>
        <v>6</v>
      </c>
      <c r="I767" s="31" t="str">
        <f>TEXT(Order[[#This Row],[WeekNumber]],"dddd")</f>
        <v>Friday</v>
      </c>
      <c r="J767" s="14">
        <v>20210606</v>
      </c>
      <c r="K767" t="s">
        <v>484</v>
      </c>
      <c r="L767" s="4">
        <v>427.5</v>
      </c>
      <c r="M767" s="4">
        <v>38</v>
      </c>
      <c r="N767" s="4">
        <v>28.5</v>
      </c>
      <c r="O767">
        <v>15</v>
      </c>
      <c r="P767" s="8">
        <v>0.25</v>
      </c>
      <c r="Q767" t="s">
        <v>366</v>
      </c>
      <c r="R767">
        <v>5</v>
      </c>
      <c r="S767" s="4">
        <v>30.407974809079235</v>
      </c>
      <c r="T767" t="s">
        <v>131</v>
      </c>
      <c r="U767" t="s">
        <v>220</v>
      </c>
      <c r="V767" t="s">
        <v>307</v>
      </c>
      <c r="W767" t="s">
        <v>509</v>
      </c>
      <c r="X767" t="s">
        <v>520</v>
      </c>
      <c r="Y767" t="s">
        <v>511</v>
      </c>
    </row>
    <row r="768" spans="1:25" ht="15" customHeight="1" x14ac:dyDescent="0.3">
      <c r="A768">
        <v>10536</v>
      </c>
      <c r="B768" t="s">
        <v>42</v>
      </c>
      <c r="C768">
        <v>31</v>
      </c>
      <c r="D768">
        <v>3</v>
      </c>
      <c r="E768" s="3">
        <v>44330</v>
      </c>
      <c r="F768" s="31">
        <f>YEAR(Order[[#This Row],[OrderDate]])</f>
        <v>2021</v>
      </c>
      <c r="G768" s="31">
        <f>MONTH(Order[[#This Row],[OrderDate]])</f>
        <v>5</v>
      </c>
      <c r="H768" s="31">
        <f>WEEKDAY(Order[[#This Row],[OrderDate]])</f>
        <v>6</v>
      </c>
      <c r="I768" s="31" t="str">
        <f>TEXT(Order[[#This Row],[WeekNumber]],"dddd")</f>
        <v>Friday</v>
      </c>
      <c r="J768" s="14">
        <v>20210606</v>
      </c>
      <c r="K768" t="s">
        <v>484</v>
      </c>
      <c r="L768" s="4">
        <v>250</v>
      </c>
      <c r="M768" s="4">
        <v>12.5</v>
      </c>
      <c r="N768" s="4">
        <v>12.5</v>
      </c>
      <c r="O768">
        <v>20</v>
      </c>
      <c r="P768" s="8">
        <v>0</v>
      </c>
      <c r="Q768" t="s">
        <v>385</v>
      </c>
      <c r="R768">
        <v>14</v>
      </c>
      <c r="S768" s="4">
        <v>8.9210025428745876</v>
      </c>
      <c r="T768" t="s">
        <v>131</v>
      </c>
      <c r="U768" t="s">
        <v>220</v>
      </c>
      <c r="V768" t="s">
        <v>307</v>
      </c>
      <c r="W768" t="s">
        <v>509</v>
      </c>
      <c r="X768" t="s">
        <v>520</v>
      </c>
      <c r="Y768" t="s">
        <v>511</v>
      </c>
    </row>
    <row r="769" spans="1:25" ht="15" customHeight="1" x14ac:dyDescent="0.3">
      <c r="A769">
        <v>10536</v>
      </c>
      <c r="B769" t="s">
        <v>42</v>
      </c>
      <c r="C769">
        <v>33</v>
      </c>
      <c r="D769">
        <v>3</v>
      </c>
      <c r="E769" s="3">
        <v>44330</v>
      </c>
      <c r="F769" s="31">
        <f>YEAR(Order[[#This Row],[OrderDate]])</f>
        <v>2021</v>
      </c>
      <c r="G769" s="31">
        <f>MONTH(Order[[#This Row],[OrderDate]])</f>
        <v>5</v>
      </c>
      <c r="H769" s="31">
        <f>WEEKDAY(Order[[#This Row],[OrderDate]])</f>
        <v>6</v>
      </c>
      <c r="I769" s="31" t="str">
        <f>TEXT(Order[[#This Row],[WeekNumber]],"dddd")</f>
        <v>Friday</v>
      </c>
      <c r="J769" s="14">
        <v>20210606</v>
      </c>
      <c r="K769" t="s">
        <v>484</v>
      </c>
      <c r="L769" s="4">
        <v>75</v>
      </c>
      <c r="M769" s="4">
        <v>2.5</v>
      </c>
      <c r="N769" s="4">
        <v>2.5</v>
      </c>
      <c r="O769">
        <v>30</v>
      </c>
      <c r="P769" s="8">
        <v>0</v>
      </c>
      <c r="Q769" t="s">
        <v>387</v>
      </c>
      <c r="R769">
        <v>15</v>
      </c>
      <c r="S769" s="4">
        <v>1.3985746153494198</v>
      </c>
      <c r="T769" t="s">
        <v>131</v>
      </c>
      <c r="U769" t="s">
        <v>220</v>
      </c>
      <c r="V769" t="s">
        <v>307</v>
      </c>
      <c r="W769" t="s">
        <v>509</v>
      </c>
      <c r="X769" t="s">
        <v>520</v>
      </c>
      <c r="Y769" t="s">
        <v>511</v>
      </c>
    </row>
    <row r="770" spans="1:25" ht="15" customHeight="1" x14ac:dyDescent="0.3">
      <c r="A770">
        <v>10536</v>
      </c>
      <c r="B770" t="s">
        <v>42</v>
      </c>
      <c r="C770">
        <v>60</v>
      </c>
      <c r="D770">
        <v>3</v>
      </c>
      <c r="E770" s="3">
        <v>44330</v>
      </c>
      <c r="F770" s="31">
        <f>YEAR(Order[[#This Row],[OrderDate]])</f>
        <v>2021</v>
      </c>
      <c r="G770" s="31">
        <f>MONTH(Order[[#This Row],[OrderDate]])</f>
        <v>5</v>
      </c>
      <c r="H770" s="31">
        <f>WEEKDAY(Order[[#This Row],[OrderDate]])</f>
        <v>6</v>
      </c>
      <c r="I770" s="31" t="str">
        <f>TEXT(Order[[#This Row],[WeekNumber]],"dddd")</f>
        <v>Friday</v>
      </c>
      <c r="J770" s="14">
        <v>20210519</v>
      </c>
      <c r="K770" t="s">
        <v>484</v>
      </c>
      <c r="L770" s="4">
        <v>892.5</v>
      </c>
      <c r="M770" s="4">
        <v>34</v>
      </c>
      <c r="N770" s="4">
        <v>25.5</v>
      </c>
      <c r="O770">
        <v>35</v>
      </c>
      <c r="P770" s="8">
        <v>0.25</v>
      </c>
      <c r="Q770" t="s">
        <v>414</v>
      </c>
      <c r="R770">
        <v>28</v>
      </c>
      <c r="S770" s="4">
        <v>17.186056815854748</v>
      </c>
      <c r="T770" t="s">
        <v>131</v>
      </c>
      <c r="U770" t="s">
        <v>220</v>
      </c>
      <c r="V770" t="s">
        <v>307</v>
      </c>
      <c r="W770" t="s">
        <v>509</v>
      </c>
      <c r="X770" t="s">
        <v>520</v>
      </c>
      <c r="Y770" t="s">
        <v>511</v>
      </c>
    </row>
    <row r="771" spans="1:25" ht="15" customHeight="1" x14ac:dyDescent="0.3">
      <c r="A771">
        <v>10537</v>
      </c>
      <c r="B771" t="s">
        <v>65</v>
      </c>
      <c r="C771">
        <v>31</v>
      </c>
      <c r="D771">
        <v>1</v>
      </c>
      <c r="E771" s="3">
        <v>44330</v>
      </c>
      <c r="F771" s="31">
        <f>YEAR(Order[[#This Row],[OrderDate]])</f>
        <v>2021</v>
      </c>
      <c r="G771" s="31">
        <f>MONTH(Order[[#This Row],[OrderDate]])</f>
        <v>5</v>
      </c>
      <c r="H771" s="31">
        <f>WEEKDAY(Order[[#This Row],[OrderDate]])</f>
        <v>6</v>
      </c>
      <c r="I771" s="31" t="str">
        <f>TEXT(Order[[#This Row],[WeekNumber]],"dddd")</f>
        <v>Friday</v>
      </c>
      <c r="J771" s="14">
        <v>20210519</v>
      </c>
      <c r="K771" t="s">
        <v>486</v>
      </c>
      <c r="L771" s="4">
        <v>375</v>
      </c>
      <c r="M771" s="4">
        <v>12.5</v>
      </c>
      <c r="N771" s="4">
        <v>12.5</v>
      </c>
      <c r="O771">
        <v>30</v>
      </c>
      <c r="P771" s="8">
        <v>0</v>
      </c>
      <c r="Q771" t="s">
        <v>385</v>
      </c>
      <c r="R771">
        <v>14</v>
      </c>
      <c r="S771" s="4">
        <v>8.9210025428745876</v>
      </c>
      <c r="T771" t="s">
        <v>154</v>
      </c>
      <c r="U771" t="s">
        <v>243</v>
      </c>
      <c r="V771" t="s">
        <v>328</v>
      </c>
      <c r="W771" t="s">
        <v>509</v>
      </c>
      <c r="X771" t="s">
        <v>523</v>
      </c>
      <c r="Y771" t="s">
        <v>511</v>
      </c>
    </row>
    <row r="772" spans="1:25" ht="15" customHeight="1" x14ac:dyDescent="0.3">
      <c r="A772">
        <v>10537</v>
      </c>
      <c r="B772" t="s">
        <v>65</v>
      </c>
      <c r="C772">
        <v>51</v>
      </c>
      <c r="D772">
        <v>1</v>
      </c>
      <c r="E772" s="3">
        <v>44330</v>
      </c>
      <c r="F772" s="31">
        <f>YEAR(Order[[#This Row],[OrderDate]])</f>
        <v>2021</v>
      </c>
      <c r="G772" s="31">
        <f>MONTH(Order[[#This Row],[OrderDate]])</f>
        <v>5</v>
      </c>
      <c r="H772" s="31">
        <f>WEEKDAY(Order[[#This Row],[OrderDate]])</f>
        <v>6</v>
      </c>
      <c r="I772" s="31" t="str">
        <f>TEXT(Order[[#This Row],[WeekNumber]],"dddd")</f>
        <v>Friday</v>
      </c>
      <c r="J772" s="14">
        <v>20210519</v>
      </c>
      <c r="K772" t="s">
        <v>486</v>
      </c>
      <c r="L772" s="4">
        <v>318</v>
      </c>
      <c r="M772" s="4">
        <v>53</v>
      </c>
      <c r="N772" s="4">
        <v>53</v>
      </c>
      <c r="O772">
        <v>6</v>
      </c>
      <c r="P772" s="8">
        <v>0</v>
      </c>
      <c r="Q772" t="s">
        <v>405</v>
      </c>
      <c r="R772">
        <v>24</v>
      </c>
      <c r="S772" s="4">
        <v>18.835525116961144</v>
      </c>
      <c r="T772" t="s">
        <v>154</v>
      </c>
      <c r="U772" t="s">
        <v>243</v>
      </c>
      <c r="V772" t="s">
        <v>328</v>
      </c>
      <c r="W772" t="s">
        <v>509</v>
      </c>
      <c r="X772" t="s">
        <v>523</v>
      </c>
      <c r="Y772" t="s">
        <v>513</v>
      </c>
    </row>
    <row r="773" spans="1:25" ht="15" customHeight="1" x14ac:dyDescent="0.3">
      <c r="A773">
        <v>10537</v>
      </c>
      <c r="B773" t="s">
        <v>65</v>
      </c>
      <c r="C773">
        <v>58</v>
      </c>
      <c r="D773">
        <v>1</v>
      </c>
      <c r="E773" s="3">
        <v>44330</v>
      </c>
      <c r="F773" s="31">
        <f>YEAR(Order[[#This Row],[OrderDate]])</f>
        <v>2021</v>
      </c>
      <c r="G773" s="31">
        <f>MONTH(Order[[#This Row],[OrderDate]])</f>
        <v>5</v>
      </c>
      <c r="H773" s="31">
        <f>WEEKDAY(Order[[#This Row],[OrderDate]])</f>
        <v>6</v>
      </c>
      <c r="I773" s="31" t="str">
        <f>TEXT(Order[[#This Row],[WeekNumber]],"dddd")</f>
        <v>Friday</v>
      </c>
      <c r="J773" s="14">
        <v>20210519</v>
      </c>
      <c r="K773" t="s">
        <v>486</v>
      </c>
      <c r="L773" s="4">
        <v>265</v>
      </c>
      <c r="M773" s="4">
        <v>13.25</v>
      </c>
      <c r="N773" s="4">
        <v>13.25</v>
      </c>
      <c r="O773">
        <v>20</v>
      </c>
      <c r="P773" s="8">
        <v>0</v>
      </c>
      <c r="Q773" t="s">
        <v>412</v>
      </c>
      <c r="R773">
        <v>27</v>
      </c>
      <c r="S773" s="4">
        <v>5.9992715692376155</v>
      </c>
      <c r="T773" t="s">
        <v>154</v>
      </c>
      <c r="U773" t="s">
        <v>243</v>
      </c>
      <c r="V773" t="s">
        <v>328</v>
      </c>
      <c r="W773" t="s">
        <v>509</v>
      </c>
      <c r="X773" t="s">
        <v>523</v>
      </c>
      <c r="Y773" t="s">
        <v>514</v>
      </c>
    </row>
    <row r="774" spans="1:25" ht="15" customHeight="1" x14ac:dyDescent="0.3">
      <c r="A774">
        <v>10537</v>
      </c>
      <c r="B774" t="s">
        <v>65</v>
      </c>
      <c r="C774">
        <v>72</v>
      </c>
      <c r="D774">
        <v>1</v>
      </c>
      <c r="E774" s="3">
        <v>44330</v>
      </c>
      <c r="F774" s="31">
        <f>YEAR(Order[[#This Row],[OrderDate]])</f>
        <v>2021</v>
      </c>
      <c r="G774" s="31">
        <f>MONTH(Order[[#This Row],[OrderDate]])</f>
        <v>5</v>
      </c>
      <c r="H774" s="31">
        <f>WEEKDAY(Order[[#This Row],[OrderDate]])</f>
        <v>6</v>
      </c>
      <c r="I774" s="31" t="str">
        <f>TEXT(Order[[#This Row],[WeekNumber]],"dddd")</f>
        <v>Friday</v>
      </c>
      <c r="J774" s="14">
        <v>20210519</v>
      </c>
      <c r="K774" t="s">
        <v>486</v>
      </c>
      <c r="L774" s="4">
        <v>730.8</v>
      </c>
      <c r="M774" s="4">
        <v>34.799999999999997</v>
      </c>
      <c r="N774" s="4">
        <v>34.799999999999997</v>
      </c>
      <c r="O774">
        <v>21</v>
      </c>
      <c r="P774" s="8">
        <v>0</v>
      </c>
      <c r="Q774" t="s">
        <v>426</v>
      </c>
      <c r="R774">
        <v>14</v>
      </c>
      <c r="S774" s="4">
        <v>14.902797245173618</v>
      </c>
      <c r="T774" t="s">
        <v>154</v>
      </c>
      <c r="U774" t="s">
        <v>243</v>
      </c>
      <c r="V774" t="s">
        <v>328</v>
      </c>
      <c r="W774" t="s">
        <v>509</v>
      </c>
      <c r="X774" t="s">
        <v>523</v>
      </c>
      <c r="Y774" t="s">
        <v>511</v>
      </c>
    </row>
    <row r="775" spans="1:25" ht="15" customHeight="1" x14ac:dyDescent="0.3">
      <c r="A775">
        <v>10537</v>
      </c>
      <c r="B775" t="s">
        <v>65</v>
      </c>
      <c r="C775">
        <v>73</v>
      </c>
      <c r="D775">
        <v>1</v>
      </c>
      <c r="E775" s="3">
        <v>44330</v>
      </c>
      <c r="F775" s="31">
        <f>YEAR(Order[[#This Row],[OrderDate]])</f>
        <v>2021</v>
      </c>
      <c r="G775" s="31">
        <f>MONTH(Order[[#This Row],[OrderDate]])</f>
        <v>5</v>
      </c>
      <c r="H775" s="31">
        <f>WEEKDAY(Order[[#This Row],[OrderDate]])</f>
        <v>6</v>
      </c>
      <c r="I775" s="31" t="str">
        <f>TEXT(Order[[#This Row],[WeekNumber]],"dddd")</f>
        <v>Friday</v>
      </c>
      <c r="J775" s="14">
        <v>20210516</v>
      </c>
      <c r="K775" t="s">
        <v>486</v>
      </c>
      <c r="L775" s="4">
        <v>135</v>
      </c>
      <c r="M775" s="4">
        <v>15</v>
      </c>
      <c r="N775" s="4">
        <v>15</v>
      </c>
      <c r="O775">
        <v>9</v>
      </c>
      <c r="P775" s="8">
        <v>0</v>
      </c>
      <c r="Q775" t="s">
        <v>427</v>
      </c>
      <c r="R775">
        <v>17</v>
      </c>
      <c r="S775" s="4">
        <v>4.6045134272414314</v>
      </c>
      <c r="T775" t="s">
        <v>154</v>
      </c>
      <c r="U775" t="s">
        <v>243</v>
      </c>
      <c r="V775" t="s">
        <v>328</v>
      </c>
      <c r="W775" t="s">
        <v>509</v>
      </c>
      <c r="X775" t="s">
        <v>523</v>
      </c>
      <c r="Y775" t="s">
        <v>514</v>
      </c>
    </row>
    <row r="776" spans="1:25" ht="15" customHeight="1" x14ac:dyDescent="0.3">
      <c r="A776">
        <v>10538</v>
      </c>
      <c r="B776" t="s">
        <v>10</v>
      </c>
      <c r="C776">
        <v>70</v>
      </c>
      <c r="D776">
        <v>9</v>
      </c>
      <c r="E776" s="3">
        <v>44331</v>
      </c>
      <c r="F776" s="31">
        <f>YEAR(Order[[#This Row],[OrderDate]])</f>
        <v>2021</v>
      </c>
      <c r="G776" s="31">
        <f>MONTH(Order[[#This Row],[OrderDate]])</f>
        <v>5</v>
      </c>
      <c r="H776" s="31">
        <f>WEEKDAY(Order[[#This Row],[OrderDate]])</f>
        <v>7</v>
      </c>
      <c r="I776" s="31" t="str">
        <f>TEXT(Order[[#This Row],[WeekNumber]],"dddd")</f>
        <v>Saturday</v>
      </c>
      <c r="J776" s="14">
        <v>20210516</v>
      </c>
      <c r="K776" t="s">
        <v>485</v>
      </c>
      <c r="L776" s="4">
        <v>105</v>
      </c>
      <c r="M776" s="4">
        <v>15</v>
      </c>
      <c r="N776" s="4">
        <v>15</v>
      </c>
      <c r="O776">
        <v>7</v>
      </c>
      <c r="P776" s="8">
        <v>0</v>
      </c>
      <c r="Q776" t="s">
        <v>424</v>
      </c>
      <c r="R776">
        <v>7</v>
      </c>
      <c r="S776" s="4">
        <v>4.3219663299234155</v>
      </c>
      <c r="T776" t="s">
        <v>99</v>
      </c>
      <c r="U776" t="s">
        <v>188</v>
      </c>
      <c r="V776" t="s">
        <v>277</v>
      </c>
      <c r="W776" t="s">
        <v>509</v>
      </c>
      <c r="X776" t="s">
        <v>351</v>
      </c>
      <c r="Y776" t="s">
        <v>517</v>
      </c>
    </row>
    <row r="777" spans="1:25" ht="15" customHeight="1" x14ac:dyDescent="0.3">
      <c r="A777">
        <v>10538</v>
      </c>
      <c r="B777" t="s">
        <v>10</v>
      </c>
      <c r="C777">
        <v>72</v>
      </c>
      <c r="D777">
        <v>9</v>
      </c>
      <c r="E777" s="3">
        <v>44331</v>
      </c>
      <c r="F777" s="31">
        <f>YEAR(Order[[#This Row],[OrderDate]])</f>
        <v>2021</v>
      </c>
      <c r="G777" s="31">
        <f>MONTH(Order[[#This Row],[OrderDate]])</f>
        <v>5</v>
      </c>
      <c r="H777" s="31">
        <f>WEEKDAY(Order[[#This Row],[OrderDate]])</f>
        <v>7</v>
      </c>
      <c r="I777" s="31" t="str">
        <f>TEXT(Order[[#This Row],[WeekNumber]],"dddd")</f>
        <v>Saturday</v>
      </c>
      <c r="J777" s="14">
        <v>20210523</v>
      </c>
      <c r="K777" t="s">
        <v>485</v>
      </c>
      <c r="L777" s="4">
        <v>34.799999999999997</v>
      </c>
      <c r="M777" s="4">
        <v>34.799999999999997</v>
      </c>
      <c r="N777" s="4">
        <v>34.799999999999997</v>
      </c>
      <c r="O777">
        <v>1</v>
      </c>
      <c r="P777" s="8">
        <v>0</v>
      </c>
      <c r="Q777" t="s">
        <v>426</v>
      </c>
      <c r="R777">
        <v>14</v>
      </c>
      <c r="S777" s="4">
        <v>14.902797245173618</v>
      </c>
      <c r="T777" t="s">
        <v>99</v>
      </c>
      <c r="U777" t="s">
        <v>188</v>
      </c>
      <c r="V777" t="s">
        <v>277</v>
      </c>
      <c r="W777" t="s">
        <v>509</v>
      </c>
      <c r="X777" t="s">
        <v>351</v>
      </c>
      <c r="Y777" t="s">
        <v>511</v>
      </c>
    </row>
    <row r="778" spans="1:25" x14ac:dyDescent="0.3">
      <c r="A778">
        <v>10539</v>
      </c>
      <c r="B778" t="s">
        <v>10</v>
      </c>
      <c r="C778">
        <v>13</v>
      </c>
      <c r="D778">
        <v>6</v>
      </c>
      <c r="E778" s="3">
        <v>44332</v>
      </c>
      <c r="F778" s="31">
        <f>YEAR(Order[[#This Row],[OrderDate]])</f>
        <v>2021</v>
      </c>
      <c r="G778" s="31">
        <f>MONTH(Order[[#This Row],[OrderDate]])</f>
        <v>5</v>
      </c>
      <c r="H778" s="31">
        <f>WEEKDAY(Order[[#This Row],[OrderDate]])</f>
        <v>1</v>
      </c>
      <c r="I778" s="31" t="str">
        <f>TEXT(Order[[#This Row],[WeekNumber]],"dddd")</f>
        <v>Sunday</v>
      </c>
      <c r="J778" s="14">
        <v>20210523</v>
      </c>
      <c r="K778" t="s">
        <v>485</v>
      </c>
      <c r="L778" s="4">
        <v>48</v>
      </c>
      <c r="M778" s="4">
        <v>6</v>
      </c>
      <c r="N778" s="4">
        <v>6</v>
      </c>
      <c r="O778">
        <v>8</v>
      </c>
      <c r="P778" s="8">
        <v>0</v>
      </c>
      <c r="Q778" t="s">
        <v>367</v>
      </c>
      <c r="R778">
        <v>6</v>
      </c>
      <c r="S778" s="4">
        <v>2.1837851755325639</v>
      </c>
      <c r="T778" t="s">
        <v>99</v>
      </c>
      <c r="U778" t="s">
        <v>188</v>
      </c>
      <c r="V778" t="s">
        <v>277</v>
      </c>
      <c r="W778" t="s">
        <v>509</v>
      </c>
      <c r="X778" t="s">
        <v>351</v>
      </c>
      <c r="Y778" t="s">
        <v>514</v>
      </c>
    </row>
    <row r="779" spans="1:25" x14ac:dyDescent="0.3">
      <c r="A779">
        <v>10539</v>
      </c>
      <c r="B779" t="s">
        <v>10</v>
      </c>
      <c r="C779">
        <v>21</v>
      </c>
      <c r="D779">
        <v>6</v>
      </c>
      <c r="E779" s="3">
        <v>44332</v>
      </c>
      <c r="F779" s="31">
        <f>YEAR(Order[[#This Row],[OrderDate]])</f>
        <v>2021</v>
      </c>
      <c r="G779" s="31">
        <f>MONTH(Order[[#This Row],[OrderDate]])</f>
        <v>5</v>
      </c>
      <c r="H779" s="31">
        <f>WEEKDAY(Order[[#This Row],[OrderDate]])</f>
        <v>1</v>
      </c>
      <c r="I779" s="31" t="str">
        <f>TEXT(Order[[#This Row],[WeekNumber]],"dddd")</f>
        <v>Sunday</v>
      </c>
      <c r="J779" s="14">
        <v>20210523</v>
      </c>
      <c r="K779" t="s">
        <v>485</v>
      </c>
      <c r="L779" s="4">
        <v>150</v>
      </c>
      <c r="M779" s="4">
        <v>10</v>
      </c>
      <c r="N779" s="4">
        <v>10</v>
      </c>
      <c r="O779">
        <v>15</v>
      </c>
      <c r="P779" s="8">
        <v>0</v>
      </c>
      <c r="Q779" t="s">
        <v>375</v>
      </c>
      <c r="R779">
        <v>8</v>
      </c>
      <c r="S779" s="4">
        <v>8.5451596278118238</v>
      </c>
      <c r="T779" t="s">
        <v>99</v>
      </c>
      <c r="U779" t="s">
        <v>188</v>
      </c>
      <c r="V779" t="s">
        <v>277</v>
      </c>
      <c r="W779" t="s">
        <v>509</v>
      </c>
      <c r="X779" t="s">
        <v>351</v>
      </c>
      <c r="Y779" t="s">
        <v>516</v>
      </c>
    </row>
    <row r="780" spans="1:25" x14ac:dyDescent="0.3">
      <c r="A780">
        <v>10539</v>
      </c>
      <c r="B780" t="s">
        <v>10</v>
      </c>
      <c r="C780">
        <v>33</v>
      </c>
      <c r="D780">
        <v>6</v>
      </c>
      <c r="E780" s="3">
        <v>44332</v>
      </c>
      <c r="F780" s="31">
        <f>YEAR(Order[[#This Row],[OrderDate]])</f>
        <v>2021</v>
      </c>
      <c r="G780" s="31">
        <f>MONTH(Order[[#This Row],[OrderDate]])</f>
        <v>5</v>
      </c>
      <c r="H780" s="31">
        <f>WEEKDAY(Order[[#This Row],[OrderDate]])</f>
        <v>1</v>
      </c>
      <c r="I780" s="31" t="str">
        <f>TEXT(Order[[#This Row],[WeekNumber]],"dddd")</f>
        <v>Sunday</v>
      </c>
      <c r="J780" s="14">
        <v>20210523</v>
      </c>
      <c r="K780" t="s">
        <v>485</v>
      </c>
      <c r="L780" s="4">
        <v>37.5</v>
      </c>
      <c r="M780" s="4">
        <v>2.5</v>
      </c>
      <c r="N780" s="4">
        <v>2.5</v>
      </c>
      <c r="O780">
        <v>15</v>
      </c>
      <c r="P780" s="8">
        <v>0</v>
      </c>
      <c r="Q780" t="s">
        <v>387</v>
      </c>
      <c r="R780">
        <v>15</v>
      </c>
      <c r="S780" s="4">
        <v>1.3985746153494198</v>
      </c>
      <c r="T780" t="s">
        <v>99</v>
      </c>
      <c r="U780" t="s">
        <v>188</v>
      </c>
      <c r="V780" t="s">
        <v>277</v>
      </c>
      <c r="W780" t="s">
        <v>509</v>
      </c>
      <c r="X780" t="s">
        <v>351</v>
      </c>
      <c r="Y780" t="s">
        <v>511</v>
      </c>
    </row>
    <row r="781" spans="1:25" x14ac:dyDescent="0.3">
      <c r="A781">
        <v>10539</v>
      </c>
      <c r="B781" t="s">
        <v>10</v>
      </c>
      <c r="C781">
        <v>49</v>
      </c>
      <c r="D781">
        <v>6</v>
      </c>
      <c r="E781" s="3">
        <v>44332</v>
      </c>
      <c r="F781" s="31">
        <f>YEAR(Order[[#This Row],[OrderDate]])</f>
        <v>2021</v>
      </c>
      <c r="G781" s="31">
        <f>MONTH(Order[[#This Row],[OrderDate]])</f>
        <v>5</v>
      </c>
      <c r="H781" s="31">
        <f>WEEKDAY(Order[[#This Row],[OrderDate]])</f>
        <v>1</v>
      </c>
      <c r="I781" s="31" t="str">
        <f>TEXT(Order[[#This Row],[WeekNumber]],"dddd")</f>
        <v>Sunday</v>
      </c>
      <c r="J781" s="14">
        <v>20210613</v>
      </c>
      <c r="K781" t="s">
        <v>485</v>
      </c>
      <c r="L781" s="4">
        <v>120</v>
      </c>
      <c r="M781" s="4">
        <v>20</v>
      </c>
      <c r="N781" s="4">
        <v>20</v>
      </c>
      <c r="O781">
        <v>6</v>
      </c>
      <c r="P781" s="8">
        <v>0</v>
      </c>
      <c r="Q781" t="s">
        <v>403</v>
      </c>
      <c r="R781">
        <v>23</v>
      </c>
      <c r="S781" s="4">
        <v>12.545683485741497</v>
      </c>
      <c r="T781" t="s">
        <v>99</v>
      </c>
      <c r="U781" t="s">
        <v>188</v>
      </c>
      <c r="V781" t="s">
        <v>277</v>
      </c>
      <c r="W781" t="s">
        <v>509</v>
      </c>
      <c r="X781" t="s">
        <v>351</v>
      </c>
      <c r="Y781" t="s">
        <v>516</v>
      </c>
    </row>
    <row r="782" spans="1:25" ht="15" customHeight="1" x14ac:dyDescent="0.3">
      <c r="A782">
        <v>10540</v>
      </c>
      <c r="B782" t="s">
        <v>60</v>
      </c>
      <c r="C782">
        <v>3</v>
      </c>
      <c r="D782">
        <v>3</v>
      </c>
      <c r="E782" s="3">
        <v>44335</v>
      </c>
      <c r="F782" s="31">
        <f>YEAR(Order[[#This Row],[OrderDate]])</f>
        <v>2021</v>
      </c>
      <c r="G782" s="31">
        <f>MONTH(Order[[#This Row],[OrderDate]])</f>
        <v>5</v>
      </c>
      <c r="H782" s="31">
        <f>WEEKDAY(Order[[#This Row],[OrderDate]])</f>
        <v>4</v>
      </c>
      <c r="I782" s="31" t="str">
        <f>TEXT(Order[[#This Row],[WeekNumber]],"dddd")</f>
        <v>Wednesday</v>
      </c>
      <c r="J782" s="14">
        <v>20210613</v>
      </c>
      <c r="K782" t="s">
        <v>485</v>
      </c>
      <c r="L782" s="4">
        <v>600</v>
      </c>
      <c r="M782" s="4">
        <v>10</v>
      </c>
      <c r="N782" s="4">
        <v>10</v>
      </c>
      <c r="O782">
        <v>60</v>
      </c>
      <c r="P782" s="8">
        <v>0</v>
      </c>
      <c r="Q782" t="s">
        <v>357</v>
      </c>
      <c r="R782">
        <v>1</v>
      </c>
      <c r="S782" s="4">
        <v>8.7131018239662712</v>
      </c>
      <c r="T782" t="s">
        <v>149</v>
      </c>
      <c r="U782" t="s">
        <v>238</v>
      </c>
      <c r="V782" t="s">
        <v>324</v>
      </c>
      <c r="W782" t="s">
        <v>509</v>
      </c>
      <c r="X782" t="s">
        <v>520</v>
      </c>
      <c r="Y782" t="s">
        <v>515</v>
      </c>
    </row>
    <row r="783" spans="1:25" ht="15" customHeight="1" x14ac:dyDescent="0.3">
      <c r="A783">
        <v>10540</v>
      </c>
      <c r="B783" t="s">
        <v>60</v>
      </c>
      <c r="C783">
        <v>26</v>
      </c>
      <c r="D783">
        <v>3</v>
      </c>
      <c r="E783" s="3">
        <v>44335</v>
      </c>
      <c r="F783" s="31">
        <f>YEAR(Order[[#This Row],[OrderDate]])</f>
        <v>2021</v>
      </c>
      <c r="G783" s="31">
        <f>MONTH(Order[[#This Row],[OrderDate]])</f>
        <v>5</v>
      </c>
      <c r="H783" s="31">
        <f>WEEKDAY(Order[[#This Row],[OrderDate]])</f>
        <v>4</v>
      </c>
      <c r="I783" s="31" t="str">
        <f>TEXT(Order[[#This Row],[WeekNumber]],"dddd")</f>
        <v>Wednesday</v>
      </c>
      <c r="J783" s="14">
        <v>20210613</v>
      </c>
      <c r="K783" t="s">
        <v>485</v>
      </c>
      <c r="L783" s="4">
        <v>1249.2</v>
      </c>
      <c r="M783" s="4">
        <v>31.23</v>
      </c>
      <c r="N783" s="4">
        <v>31.23</v>
      </c>
      <c r="O783">
        <v>40</v>
      </c>
      <c r="P783" s="8">
        <v>0</v>
      </c>
      <c r="Q783" t="s">
        <v>380</v>
      </c>
      <c r="R783">
        <v>11</v>
      </c>
      <c r="S783" s="4">
        <v>12.929370209027901</v>
      </c>
      <c r="T783" t="s">
        <v>149</v>
      </c>
      <c r="U783" t="s">
        <v>238</v>
      </c>
      <c r="V783" t="s">
        <v>324</v>
      </c>
      <c r="W783" t="s">
        <v>509</v>
      </c>
      <c r="X783" t="s">
        <v>520</v>
      </c>
      <c r="Y783" t="s">
        <v>516</v>
      </c>
    </row>
    <row r="784" spans="1:25" ht="15" customHeight="1" x14ac:dyDescent="0.3">
      <c r="A784">
        <v>10540</v>
      </c>
      <c r="B784" t="s">
        <v>60</v>
      </c>
      <c r="C784">
        <v>38</v>
      </c>
      <c r="D784">
        <v>3</v>
      </c>
      <c r="E784" s="3">
        <v>44335</v>
      </c>
      <c r="F784" s="31">
        <f>YEAR(Order[[#This Row],[OrderDate]])</f>
        <v>2021</v>
      </c>
      <c r="G784" s="31">
        <f>MONTH(Order[[#This Row],[OrderDate]])</f>
        <v>5</v>
      </c>
      <c r="H784" s="31">
        <f>WEEKDAY(Order[[#This Row],[OrderDate]])</f>
        <v>4</v>
      </c>
      <c r="I784" s="31" t="str">
        <f>TEXT(Order[[#This Row],[WeekNumber]],"dddd")</f>
        <v>Wednesday</v>
      </c>
      <c r="J784" s="14">
        <v>20210613</v>
      </c>
      <c r="K784" t="s">
        <v>485</v>
      </c>
      <c r="L784" s="4">
        <v>7905</v>
      </c>
      <c r="M784" s="4">
        <v>263.5</v>
      </c>
      <c r="N784" s="4">
        <v>263.5</v>
      </c>
      <c r="O784">
        <v>30</v>
      </c>
      <c r="P784" s="8">
        <v>0</v>
      </c>
      <c r="Q784" t="s">
        <v>392</v>
      </c>
      <c r="R784">
        <v>18</v>
      </c>
      <c r="S784" s="4">
        <v>194.17724636053271</v>
      </c>
      <c r="T784" t="s">
        <v>149</v>
      </c>
      <c r="U784" t="s">
        <v>238</v>
      </c>
      <c r="V784" t="s">
        <v>324</v>
      </c>
      <c r="W784" t="s">
        <v>509</v>
      </c>
      <c r="X784" t="s">
        <v>520</v>
      </c>
      <c r="Y784" t="s">
        <v>517</v>
      </c>
    </row>
    <row r="785" spans="1:25" ht="15" customHeight="1" x14ac:dyDescent="0.3">
      <c r="A785">
        <v>10540</v>
      </c>
      <c r="B785" t="s">
        <v>60</v>
      </c>
      <c r="C785">
        <v>68</v>
      </c>
      <c r="D785">
        <v>3</v>
      </c>
      <c r="E785" s="3">
        <v>44335</v>
      </c>
      <c r="F785" s="31">
        <f>YEAR(Order[[#This Row],[OrderDate]])</f>
        <v>2021</v>
      </c>
      <c r="G785" s="31">
        <f>MONTH(Order[[#This Row],[OrderDate]])</f>
        <v>5</v>
      </c>
      <c r="H785" s="31">
        <f>WEEKDAY(Order[[#This Row],[OrderDate]])</f>
        <v>4</v>
      </c>
      <c r="I785" s="31" t="str">
        <f>TEXT(Order[[#This Row],[WeekNumber]],"dddd")</f>
        <v>Wednesday</v>
      </c>
      <c r="J785" s="14">
        <v>20210529</v>
      </c>
      <c r="K785" t="s">
        <v>485</v>
      </c>
      <c r="L785" s="4">
        <v>437.5</v>
      </c>
      <c r="M785" s="4">
        <v>12.5</v>
      </c>
      <c r="N785" s="4">
        <v>12.5</v>
      </c>
      <c r="O785">
        <v>35</v>
      </c>
      <c r="P785" s="8">
        <v>0</v>
      </c>
      <c r="Q785" t="s">
        <v>422</v>
      </c>
      <c r="R785">
        <v>8</v>
      </c>
      <c r="S785" s="4">
        <v>9.881917469522989</v>
      </c>
      <c r="T785" t="s">
        <v>149</v>
      </c>
      <c r="U785" t="s">
        <v>238</v>
      </c>
      <c r="V785" t="s">
        <v>324</v>
      </c>
      <c r="W785" t="s">
        <v>509</v>
      </c>
      <c r="X785" t="s">
        <v>520</v>
      </c>
      <c r="Y785" t="s">
        <v>516</v>
      </c>
    </row>
    <row r="786" spans="1:25" ht="15" customHeight="1" x14ac:dyDescent="0.3">
      <c r="A786">
        <v>10541</v>
      </c>
      <c r="B786" t="s">
        <v>32</v>
      </c>
      <c r="C786">
        <v>24</v>
      </c>
      <c r="D786">
        <v>2</v>
      </c>
      <c r="E786" s="3">
        <v>44335</v>
      </c>
      <c r="F786" s="31">
        <f>YEAR(Order[[#This Row],[OrderDate]])</f>
        <v>2021</v>
      </c>
      <c r="G786" s="31">
        <f>MONTH(Order[[#This Row],[OrderDate]])</f>
        <v>5</v>
      </c>
      <c r="H786" s="31">
        <f>WEEKDAY(Order[[#This Row],[OrderDate]])</f>
        <v>4</v>
      </c>
      <c r="I786" s="31" t="str">
        <f>TEXT(Order[[#This Row],[WeekNumber]],"dddd")</f>
        <v>Wednesday</v>
      </c>
      <c r="J786" s="14">
        <v>20210529</v>
      </c>
      <c r="K786" t="s">
        <v>486</v>
      </c>
      <c r="L786" s="4">
        <v>141.74999976530671</v>
      </c>
      <c r="M786" s="4">
        <v>4.5</v>
      </c>
      <c r="N786" s="4">
        <v>4.0499999932944775</v>
      </c>
      <c r="O786">
        <v>35</v>
      </c>
      <c r="P786" s="8">
        <v>0.10000000149011611</v>
      </c>
      <c r="Q786" t="s">
        <v>378</v>
      </c>
      <c r="R786">
        <v>10</v>
      </c>
      <c r="S786" s="4">
        <v>2.1230577042655105</v>
      </c>
      <c r="T786" t="s">
        <v>121</v>
      </c>
      <c r="U786" t="s">
        <v>210</v>
      </c>
      <c r="V786" t="s">
        <v>298</v>
      </c>
      <c r="W786" t="s">
        <v>510</v>
      </c>
      <c r="X786" t="s">
        <v>521</v>
      </c>
      <c r="Y786" t="s">
        <v>517</v>
      </c>
    </row>
    <row r="787" spans="1:25" ht="15" customHeight="1" x14ac:dyDescent="0.3">
      <c r="A787">
        <v>10541</v>
      </c>
      <c r="B787" t="s">
        <v>32</v>
      </c>
      <c r="C787">
        <v>38</v>
      </c>
      <c r="D787">
        <v>2</v>
      </c>
      <c r="E787" s="3">
        <v>44335</v>
      </c>
      <c r="F787" s="31">
        <f>YEAR(Order[[#This Row],[OrderDate]])</f>
        <v>2021</v>
      </c>
      <c r="G787" s="31">
        <f>MONTH(Order[[#This Row],[OrderDate]])</f>
        <v>5</v>
      </c>
      <c r="H787" s="31">
        <f>WEEKDAY(Order[[#This Row],[OrderDate]])</f>
        <v>4</v>
      </c>
      <c r="I787" s="31" t="str">
        <f>TEXT(Order[[#This Row],[WeekNumber]],"dddd")</f>
        <v>Wednesday</v>
      </c>
      <c r="J787" s="14">
        <v>20210529</v>
      </c>
      <c r="K787" t="s">
        <v>486</v>
      </c>
      <c r="L787" s="4">
        <v>948.59999842941761</v>
      </c>
      <c r="M787" s="4">
        <v>263.5</v>
      </c>
      <c r="N787" s="4">
        <v>237.1499996073544</v>
      </c>
      <c r="O787">
        <v>4</v>
      </c>
      <c r="P787" s="8">
        <v>0.10000000149011611</v>
      </c>
      <c r="Q787" t="s">
        <v>392</v>
      </c>
      <c r="R787">
        <v>18</v>
      </c>
      <c r="S787" s="4">
        <v>194.17724636053271</v>
      </c>
      <c r="T787" t="s">
        <v>121</v>
      </c>
      <c r="U787" t="s">
        <v>210</v>
      </c>
      <c r="V787" t="s">
        <v>298</v>
      </c>
      <c r="W787" t="s">
        <v>510</v>
      </c>
      <c r="X787" t="s">
        <v>521</v>
      </c>
      <c r="Y787" t="s">
        <v>517</v>
      </c>
    </row>
    <row r="788" spans="1:25" ht="15" customHeight="1" x14ac:dyDescent="0.3">
      <c r="A788">
        <v>10541</v>
      </c>
      <c r="B788" t="s">
        <v>32</v>
      </c>
      <c r="C788">
        <v>65</v>
      </c>
      <c r="D788">
        <v>2</v>
      </c>
      <c r="E788" s="3">
        <v>44335</v>
      </c>
      <c r="F788" s="31">
        <f>YEAR(Order[[#This Row],[OrderDate]])</f>
        <v>2021</v>
      </c>
      <c r="G788" s="31">
        <f>MONTH(Order[[#This Row],[OrderDate]])</f>
        <v>5</v>
      </c>
      <c r="H788" s="31">
        <f>WEEKDAY(Order[[#This Row],[OrderDate]])</f>
        <v>4</v>
      </c>
      <c r="I788" s="31" t="str">
        <f>TEXT(Order[[#This Row],[WeekNumber]],"dddd")</f>
        <v>Wednesday</v>
      </c>
      <c r="J788" s="14">
        <v>20210529</v>
      </c>
      <c r="K788" t="s">
        <v>486</v>
      </c>
      <c r="L788" s="4">
        <v>682.01999887079</v>
      </c>
      <c r="M788" s="4">
        <v>21.05</v>
      </c>
      <c r="N788" s="4">
        <v>18.944999968633056</v>
      </c>
      <c r="O788">
        <v>36</v>
      </c>
      <c r="P788" s="8">
        <v>0.10000000149011611</v>
      </c>
      <c r="Q788" t="s">
        <v>419</v>
      </c>
      <c r="R788">
        <v>2</v>
      </c>
      <c r="S788" s="4">
        <v>12.356901002694999</v>
      </c>
      <c r="T788" t="s">
        <v>121</v>
      </c>
      <c r="U788" t="s">
        <v>210</v>
      </c>
      <c r="V788" t="s">
        <v>298</v>
      </c>
      <c r="W788" t="s">
        <v>510</v>
      </c>
      <c r="X788" t="s">
        <v>521</v>
      </c>
      <c r="Y788" t="s">
        <v>515</v>
      </c>
    </row>
    <row r="789" spans="1:25" ht="15" customHeight="1" x14ac:dyDescent="0.3">
      <c r="A789">
        <v>10541</v>
      </c>
      <c r="B789" t="s">
        <v>32</v>
      </c>
      <c r="C789">
        <v>71</v>
      </c>
      <c r="D789">
        <v>2</v>
      </c>
      <c r="E789" s="3">
        <v>44335</v>
      </c>
      <c r="F789" s="31">
        <f>YEAR(Order[[#This Row],[OrderDate]])</f>
        <v>2021</v>
      </c>
      <c r="G789" s="31">
        <f>MONTH(Order[[#This Row],[OrderDate]])</f>
        <v>5</v>
      </c>
      <c r="H789" s="31">
        <f>WEEKDAY(Order[[#This Row],[OrderDate]])</f>
        <v>4</v>
      </c>
      <c r="I789" s="31" t="str">
        <f>TEXT(Order[[#This Row],[WeekNumber]],"dddd")</f>
        <v>Wednesday</v>
      </c>
      <c r="J789" s="14">
        <v>20210526</v>
      </c>
      <c r="K789" t="s">
        <v>486</v>
      </c>
      <c r="L789" s="4">
        <v>174.14999971166253</v>
      </c>
      <c r="M789" s="4">
        <v>21.5</v>
      </c>
      <c r="N789" s="4">
        <v>19.349999967962503</v>
      </c>
      <c r="O789">
        <v>9</v>
      </c>
      <c r="P789" s="8">
        <v>0.10000000149011611</v>
      </c>
      <c r="Q789" t="s">
        <v>425</v>
      </c>
      <c r="R789">
        <v>15</v>
      </c>
      <c r="S789" s="4">
        <v>15.813450604529082</v>
      </c>
      <c r="T789" t="s">
        <v>121</v>
      </c>
      <c r="U789" t="s">
        <v>210</v>
      </c>
      <c r="V789" t="s">
        <v>298</v>
      </c>
      <c r="W789" t="s">
        <v>510</v>
      </c>
      <c r="X789" t="s">
        <v>521</v>
      </c>
      <c r="Y789" t="s">
        <v>511</v>
      </c>
    </row>
    <row r="790" spans="1:25" ht="15" customHeight="1" x14ac:dyDescent="0.3">
      <c r="A790">
        <v>10542</v>
      </c>
      <c r="B790" t="s">
        <v>37</v>
      </c>
      <c r="C790">
        <v>11</v>
      </c>
      <c r="D790">
        <v>1</v>
      </c>
      <c r="E790" s="3">
        <v>44336</v>
      </c>
      <c r="F790" s="31">
        <f>YEAR(Order[[#This Row],[OrderDate]])</f>
        <v>2021</v>
      </c>
      <c r="G790" s="31">
        <f>MONTH(Order[[#This Row],[OrderDate]])</f>
        <v>5</v>
      </c>
      <c r="H790" s="31">
        <f>WEEKDAY(Order[[#This Row],[OrderDate]])</f>
        <v>5</v>
      </c>
      <c r="I790" s="31" t="str">
        <f>TEXT(Order[[#This Row],[WeekNumber]],"dddd")</f>
        <v>Thursday</v>
      </c>
      <c r="J790" s="14">
        <v>20210526</v>
      </c>
      <c r="K790" t="s">
        <v>485</v>
      </c>
      <c r="L790" s="4">
        <v>299.24999976530671</v>
      </c>
      <c r="M790" s="4">
        <v>21</v>
      </c>
      <c r="N790" s="4">
        <v>19.949999984353781</v>
      </c>
      <c r="O790">
        <v>15</v>
      </c>
      <c r="P790" s="8">
        <v>5.000000074505806E-2</v>
      </c>
      <c r="Q790" t="s">
        <v>365</v>
      </c>
      <c r="R790">
        <v>5</v>
      </c>
      <c r="S790" s="4">
        <v>7.3815383533820462</v>
      </c>
      <c r="T790" t="s">
        <v>126</v>
      </c>
      <c r="U790" t="s">
        <v>215</v>
      </c>
      <c r="V790" t="s">
        <v>302</v>
      </c>
      <c r="W790" t="s">
        <v>509</v>
      </c>
      <c r="X790" t="s">
        <v>520</v>
      </c>
      <c r="Y790" t="s">
        <v>511</v>
      </c>
    </row>
    <row r="791" spans="1:25" ht="15" customHeight="1" x14ac:dyDescent="0.3">
      <c r="A791">
        <v>10542</v>
      </c>
      <c r="B791" t="s">
        <v>37</v>
      </c>
      <c r="C791">
        <v>54</v>
      </c>
      <c r="D791">
        <v>1</v>
      </c>
      <c r="E791" s="3">
        <v>44336</v>
      </c>
      <c r="F791" s="31">
        <f>YEAR(Order[[#This Row],[OrderDate]])</f>
        <v>2021</v>
      </c>
      <c r="G791" s="31">
        <f>MONTH(Order[[#This Row],[OrderDate]])</f>
        <v>5</v>
      </c>
      <c r="H791" s="31">
        <f>WEEKDAY(Order[[#This Row],[OrderDate]])</f>
        <v>5</v>
      </c>
      <c r="I791" s="31" t="str">
        <f>TEXT(Order[[#This Row],[WeekNumber]],"dddd")</f>
        <v>Thursday</v>
      </c>
      <c r="J791" s="14">
        <v>20210523</v>
      </c>
      <c r="K791" t="s">
        <v>485</v>
      </c>
      <c r="L791" s="4">
        <v>169.85999986678362</v>
      </c>
      <c r="M791" s="4">
        <v>7.45</v>
      </c>
      <c r="N791" s="4">
        <v>7.077499994449318</v>
      </c>
      <c r="O791">
        <v>24</v>
      </c>
      <c r="P791" s="8">
        <v>5.000000074505806E-2</v>
      </c>
      <c r="Q791" t="s">
        <v>408</v>
      </c>
      <c r="R791">
        <v>25</v>
      </c>
      <c r="S791" s="4">
        <v>5.7031720626915998</v>
      </c>
      <c r="T791" t="s">
        <v>126</v>
      </c>
      <c r="U791" t="s">
        <v>215</v>
      </c>
      <c r="V791" t="s">
        <v>302</v>
      </c>
      <c r="W791" t="s">
        <v>509</v>
      </c>
      <c r="X791" t="s">
        <v>520</v>
      </c>
      <c r="Y791" t="s">
        <v>518</v>
      </c>
    </row>
    <row r="792" spans="1:25" ht="15" customHeight="1" x14ac:dyDescent="0.3">
      <c r="A792">
        <v>10543</v>
      </c>
      <c r="B792" t="s">
        <v>44</v>
      </c>
      <c r="C792">
        <v>12</v>
      </c>
      <c r="D792">
        <v>8</v>
      </c>
      <c r="E792" s="3">
        <v>44337</v>
      </c>
      <c r="F792" s="31">
        <f>YEAR(Order[[#This Row],[OrderDate]])</f>
        <v>2021</v>
      </c>
      <c r="G792" s="31">
        <f>MONTH(Order[[#This Row],[OrderDate]])</f>
        <v>5</v>
      </c>
      <c r="H792" s="31">
        <f>WEEKDAY(Order[[#This Row],[OrderDate]])</f>
        <v>6</v>
      </c>
      <c r="I792" s="31" t="str">
        <f>TEXT(Order[[#This Row],[WeekNumber]],"dddd")</f>
        <v>Friday</v>
      </c>
      <c r="J792" s="14">
        <v>20210523</v>
      </c>
      <c r="K792" t="s">
        <v>484</v>
      </c>
      <c r="L792" s="4">
        <v>968.9999932050705</v>
      </c>
      <c r="M792" s="4">
        <v>38</v>
      </c>
      <c r="N792" s="4">
        <v>32.29999977350235</v>
      </c>
      <c r="O792">
        <v>30</v>
      </c>
      <c r="P792" s="8">
        <v>0.15000000596046451</v>
      </c>
      <c r="Q792" t="s">
        <v>366</v>
      </c>
      <c r="R792">
        <v>5</v>
      </c>
      <c r="S792" s="4">
        <v>30.407974809079235</v>
      </c>
      <c r="T792" t="s">
        <v>133</v>
      </c>
      <c r="U792" t="s">
        <v>222</v>
      </c>
      <c r="V792" t="s">
        <v>309</v>
      </c>
      <c r="W792" t="s">
        <v>510</v>
      </c>
      <c r="X792" t="s">
        <v>354</v>
      </c>
      <c r="Y792" t="s">
        <v>511</v>
      </c>
    </row>
    <row r="793" spans="1:25" ht="15" customHeight="1" x14ac:dyDescent="0.3">
      <c r="A793">
        <v>10543</v>
      </c>
      <c r="B793" t="s">
        <v>44</v>
      </c>
      <c r="C793">
        <v>23</v>
      </c>
      <c r="D793">
        <v>8</v>
      </c>
      <c r="E793" s="3">
        <v>44337</v>
      </c>
      <c r="F793" s="31">
        <f>YEAR(Order[[#This Row],[OrderDate]])</f>
        <v>2021</v>
      </c>
      <c r="G793" s="31">
        <f>MONTH(Order[[#This Row],[OrderDate]])</f>
        <v>5</v>
      </c>
      <c r="H793" s="31">
        <f>WEEKDAY(Order[[#This Row],[OrderDate]])</f>
        <v>6</v>
      </c>
      <c r="I793" s="31" t="str">
        <f>TEXT(Order[[#This Row],[WeekNumber]],"dddd")</f>
        <v>Friday</v>
      </c>
      <c r="J793" s="14">
        <v>20210530</v>
      </c>
      <c r="K793" t="s">
        <v>484</v>
      </c>
      <c r="L793" s="4">
        <v>535.49999624490738</v>
      </c>
      <c r="M793" s="4">
        <v>9</v>
      </c>
      <c r="N793" s="4">
        <v>7.6499999463558197</v>
      </c>
      <c r="O793">
        <v>70</v>
      </c>
      <c r="P793" s="8">
        <v>0.15000000596046451</v>
      </c>
      <c r="Q793" t="s">
        <v>377</v>
      </c>
      <c r="R793">
        <v>9</v>
      </c>
      <c r="S793" s="4">
        <v>5.2140991742329925</v>
      </c>
      <c r="T793" t="s">
        <v>133</v>
      </c>
      <c r="U793" t="s">
        <v>222</v>
      </c>
      <c r="V793" t="s">
        <v>309</v>
      </c>
      <c r="W793" t="s">
        <v>510</v>
      </c>
      <c r="X793" t="s">
        <v>354</v>
      </c>
      <c r="Y793" t="s">
        <v>512</v>
      </c>
    </row>
    <row r="794" spans="1:25" ht="15" customHeight="1" x14ac:dyDescent="0.3">
      <c r="A794">
        <v>10544</v>
      </c>
      <c r="B794" t="s">
        <v>46</v>
      </c>
      <c r="C794">
        <v>28</v>
      </c>
      <c r="D794">
        <v>4</v>
      </c>
      <c r="E794" s="3">
        <v>44337</v>
      </c>
      <c r="F794" s="31">
        <f>YEAR(Order[[#This Row],[OrderDate]])</f>
        <v>2021</v>
      </c>
      <c r="G794" s="31">
        <f>MONTH(Order[[#This Row],[OrderDate]])</f>
        <v>5</v>
      </c>
      <c r="H794" s="31">
        <f>WEEKDAY(Order[[#This Row],[OrderDate]])</f>
        <v>6</v>
      </c>
      <c r="I794" s="31" t="str">
        <f>TEXT(Order[[#This Row],[WeekNumber]],"dddd")</f>
        <v>Friday</v>
      </c>
      <c r="J794" s="14">
        <v>20210530</v>
      </c>
      <c r="K794" t="s">
        <v>486</v>
      </c>
      <c r="L794" s="4">
        <v>319.2</v>
      </c>
      <c r="M794" s="4">
        <v>45.6</v>
      </c>
      <c r="N794" s="4">
        <v>45.6</v>
      </c>
      <c r="O794">
        <v>7</v>
      </c>
      <c r="P794" s="8">
        <v>0</v>
      </c>
      <c r="Q794" t="s">
        <v>382</v>
      </c>
      <c r="R794">
        <v>12</v>
      </c>
      <c r="S794" s="4">
        <v>23.763027335506571</v>
      </c>
      <c r="T794" t="s">
        <v>135</v>
      </c>
      <c r="U794" t="s">
        <v>224</v>
      </c>
      <c r="V794" t="s">
        <v>311</v>
      </c>
      <c r="W794" t="s">
        <v>510</v>
      </c>
      <c r="X794" t="s">
        <v>353</v>
      </c>
      <c r="Y794" t="s">
        <v>513</v>
      </c>
    </row>
    <row r="795" spans="1:25" ht="15" customHeight="1" x14ac:dyDescent="0.3">
      <c r="A795">
        <v>10544</v>
      </c>
      <c r="B795" t="s">
        <v>46</v>
      </c>
      <c r="C795">
        <v>67</v>
      </c>
      <c r="D795">
        <v>4</v>
      </c>
      <c r="E795" s="3">
        <v>44337</v>
      </c>
      <c r="F795" s="31">
        <f>YEAR(Order[[#This Row],[OrderDate]])</f>
        <v>2021</v>
      </c>
      <c r="G795" s="31">
        <f>MONTH(Order[[#This Row],[OrderDate]])</f>
        <v>5</v>
      </c>
      <c r="H795" s="31">
        <f>WEEKDAY(Order[[#This Row],[OrderDate]])</f>
        <v>6</v>
      </c>
      <c r="I795" s="31" t="str">
        <f>TEXT(Order[[#This Row],[WeekNumber]],"dddd")</f>
        <v>Friday</v>
      </c>
      <c r="J795" s="14">
        <v>20210626</v>
      </c>
      <c r="K795" t="s">
        <v>486</v>
      </c>
      <c r="L795" s="4">
        <v>98</v>
      </c>
      <c r="M795" s="4">
        <v>14</v>
      </c>
      <c r="N795" s="4">
        <v>14</v>
      </c>
      <c r="O795">
        <v>7</v>
      </c>
      <c r="P795" s="8">
        <v>0</v>
      </c>
      <c r="Q795" t="s">
        <v>421</v>
      </c>
      <c r="R795">
        <v>16</v>
      </c>
      <c r="S795" s="4">
        <v>8.0791143090423496</v>
      </c>
      <c r="T795" t="s">
        <v>135</v>
      </c>
      <c r="U795" t="s">
        <v>224</v>
      </c>
      <c r="V795" t="s">
        <v>311</v>
      </c>
      <c r="W795" t="s">
        <v>510</v>
      </c>
      <c r="X795" t="s">
        <v>353</v>
      </c>
      <c r="Y795" t="s">
        <v>517</v>
      </c>
    </row>
    <row r="796" spans="1:25" ht="15" customHeight="1" x14ac:dyDescent="0.3">
      <c r="A796">
        <v>10545</v>
      </c>
      <c r="B796" t="s">
        <v>41</v>
      </c>
      <c r="C796">
        <v>11</v>
      </c>
      <c r="D796">
        <v>8</v>
      </c>
      <c r="E796" s="3">
        <v>44338</v>
      </c>
      <c r="F796" s="31">
        <f>YEAR(Order[[#This Row],[OrderDate]])</f>
        <v>2021</v>
      </c>
      <c r="G796" s="31">
        <f>MONTH(Order[[#This Row],[OrderDate]])</f>
        <v>5</v>
      </c>
      <c r="H796" s="31">
        <f>WEEKDAY(Order[[#This Row],[OrderDate]])</f>
        <v>7</v>
      </c>
      <c r="I796" s="31" t="str">
        <f>TEXT(Order[[#This Row],[WeekNumber]],"dddd")</f>
        <v>Saturday</v>
      </c>
      <c r="J796" s="14">
        <v>20210527</v>
      </c>
      <c r="K796" t="s">
        <v>484</v>
      </c>
      <c r="L796" s="4">
        <v>210</v>
      </c>
      <c r="M796" s="4">
        <v>21</v>
      </c>
      <c r="N796" s="4">
        <v>21</v>
      </c>
      <c r="O796">
        <v>10</v>
      </c>
      <c r="P796" s="8">
        <v>0</v>
      </c>
      <c r="Q796" t="s">
        <v>365</v>
      </c>
      <c r="R796">
        <v>5</v>
      </c>
      <c r="S796" s="4">
        <v>7.3815383533820462</v>
      </c>
      <c r="T796" t="s">
        <v>130</v>
      </c>
      <c r="U796" t="s">
        <v>219</v>
      </c>
      <c r="V796" t="s">
        <v>306</v>
      </c>
      <c r="W796" t="s">
        <v>510</v>
      </c>
      <c r="X796" t="s">
        <v>353</v>
      </c>
      <c r="Y796" t="s">
        <v>511</v>
      </c>
    </row>
    <row r="797" spans="1:25" ht="15" customHeight="1" x14ac:dyDescent="0.3">
      <c r="A797">
        <v>10546</v>
      </c>
      <c r="B797" t="s">
        <v>81</v>
      </c>
      <c r="C797">
        <v>7</v>
      </c>
      <c r="D797">
        <v>1</v>
      </c>
      <c r="E797" s="3">
        <v>44339</v>
      </c>
      <c r="F797" s="31">
        <f>YEAR(Order[[#This Row],[OrderDate]])</f>
        <v>2021</v>
      </c>
      <c r="G797" s="31">
        <f>MONTH(Order[[#This Row],[OrderDate]])</f>
        <v>5</v>
      </c>
      <c r="H797" s="31">
        <f>WEEKDAY(Order[[#This Row],[OrderDate]])</f>
        <v>1</v>
      </c>
      <c r="I797" s="31" t="str">
        <f>TEXT(Order[[#This Row],[WeekNumber]],"dddd")</f>
        <v>Sunday</v>
      </c>
      <c r="J797" s="14">
        <v>20210527</v>
      </c>
      <c r="K797" t="s">
        <v>485</v>
      </c>
      <c r="L797" s="4">
        <v>300</v>
      </c>
      <c r="M797" s="4">
        <v>30</v>
      </c>
      <c r="N797" s="4">
        <v>30</v>
      </c>
      <c r="O797">
        <v>10</v>
      </c>
      <c r="P797" s="8">
        <v>0</v>
      </c>
      <c r="Q797" t="s">
        <v>361</v>
      </c>
      <c r="R797">
        <v>3</v>
      </c>
      <c r="S797" s="4">
        <v>16.995648153812226</v>
      </c>
      <c r="T797" t="s">
        <v>170</v>
      </c>
      <c r="U797" t="s">
        <v>259</v>
      </c>
      <c r="V797" t="s">
        <v>343</v>
      </c>
      <c r="W797" t="s">
        <v>509</v>
      </c>
      <c r="X797" t="s">
        <v>519</v>
      </c>
      <c r="Y797" t="s">
        <v>513</v>
      </c>
    </row>
    <row r="798" spans="1:25" ht="15" customHeight="1" x14ac:dyDescent="0.3">
      <c r="A798">
        <v>10546</v>
      </c>
      <c r="B798" t="s">
        <v>81</v>
      </c>
      <c r="C798">
        <v>35</v>
      </c>
      <c r="D798">
        <v>1</v>
      </c>
      <c r="E798" s="3">
        <v>44339</v>
      </c>
      <c r="F798" s="31">
        <f>YEAR(Order[[#This Row],[OrderDate]])</f>
        <v>2021</v>
      </c>
      <c r="G798" s="31">
        <f>MONTH(Order[[#This Row],[OrderDate]])</f>
        <v>5</v>
      </c>
      <c r="H798" s="31">
        <f>WEEKDAY(Order[[#This Row],[OrderDate]])</f>
        <v>1</v>
      </c>
      <c r="I798" s="31" t="str">
        <f>TEXT(Order[[#This Row],[WeekNumber]],"dddd")</f>
        <v>Sunday</v>
      </c>
      <c r="J798" s="14">
        <v>20210527</v>
      </c>
      <c r="K798" t="s">
        <v>485</v>
      </c>
      <c r="L798" s="4">
        <v>540</v>
      </c>
      <c r="M798" s="4">
        <v>18</v>
      </c>
      <c r="N798" s="4">
        <v>18</v>
      </c>
      <c r="O798">
        <v>30</v>
      </c>
      <c r="P798" s="8">
        <v>0</v>
      </c>
      <c r="Q798" t="s">
        <v>389</v>
      </c>
      <c r="R798">
        <v>16</v>
      </c>
      <c r="S798" s="4">
        <v>11.144616765926688</v>
      </c>
      <c r="T798" t="s">
        <v>170</v>
      </c>
      <c r="U798" t="s">
        <v>259</v>
      </c>
      <c r="V798" t="s">
        <v>343</v>
      </c>
      <c r="W798" t="s">
        <v>509</v>
      </c>
      <c r="X798" t="s">
        <v>519</v>
      </c>
      <c r="Y798" t="s">
        <v>517</v>
      </c>
    </row>
    <row r="799" spans="1:25" ht="15" customHeight="1" x14ac:dyDescent="0.3">
      <c r="A799">
        <v>10546</v>
      </c>
      <c r="B799" t="s">
        <v>81</v>
      </c>
      <c r="C799">
        <v>62</v>
      </c>
      <c r="D799">
        <v>1</v>
      </c>
      <c r="E799" s="3">
        <v>44339</v>
      </c>
      <c r="F799" s="31">
        <f>YEAR(Order[[#This Row],[OrderDate]])</f>
        <v>2021</v>
      </c>
      <c r="G799" s="31">
        <f>MONTH(Order[[#This Row],[OrderDate]])</f>
        <v>5</v>
      </c>
      <c r="H799" s="31">
        <f>WEEKDAY(Order[[#This Row],[OrderDate]])</f>
        <v>1</v>
      </c>
      <c r="I799" s="31" t="str">
        <f>TEXT(Order[[#This Row],[WeekNumber]],"dddd")</f>
        <v>Sunday</v>
      </c>
      <c r="J799" s="14">
        <v>20210602</v>
      </c>
      <c r="K799" t="s">
        <v>485</v>
      </c>
      <c r="L799" s="4">
        <v>1972</v>
      </c>
      <c r="M799" s="4">
        <v>49.3</v>
      </c>
      <c r="N799" s="4">
        <v>49.3</v>
      </c>
      <c r="O799">
        <v>40</v>
      </c>
      <c r="P799" s="8">
        <v>0</v>
      </c>
      <c r="Q799" t="s">
        <v>416</v>
      </c>
      <c r="R799">
        <v>29</v>
      </c>
      <c r="S799" s="4">
        <v>34.868075459270003</v>
      </c>
      <c r="T799" t="s">
        <v>170</v>
      </c>
      <c r="U799" t="s">
        <v>259</v>
      </c>
      <c r="V799" t="s">
        <v>343</v>
      </c>
      <c r="W799" t="s">
        <v>509</v>
      </c>
      <c r="X799" t="s">
        <v>519</v>
      </c>
      <c r="Y799" t="s">
        <v>516</v>
      </c>
    </row>
    <row r="800" spans="1:25" ht="15" customHeight="1" x14ac:dyDescent="0.3">
      <c r="A800">
        <v>10547</v>
      </c>
      <c r="B800" t="s">
        <v>69</v>
      </c>
      <c r="C800">
        <v>32</v>
      </c>
      <c r="D800">
        <v>3</v>
      </c>
      <c r="E800" s="3">
        <v>44339</v>
      </c>
      <c r="F800" s="31">
        <f>YEAR(Order[[#This Row],[OrderDate]])</f>
        <v>2021</v>
      </c>
      <c r="G800" s="31">
        <f>MONTH(Order[[#This Row],[OrderDate]])</f>
        <v>5</v>
      </c>
      <c r="H800" s="31">
        <f>WEEKDAY(Order[[#This Row],[OrderDate]])</f>
        <v>1</v>
      </c>
      <c r="I800" s="31" t="str">
        <f>TEXT(Order[[#This Row],[WeekNumber]],"dddd")</f>
        <v>Sunday</v>
      </c>
      <c r="J800" s="14">
        <v>20210602</v>
      </c>
      <c r="K800" t="s">
        <v>484</v>
      </c>
      <c r="L800" s="4">
        <v>652.79999542236328</v>
      </c>
      <c r="M800" s="4">
        <v>32</v>
      </c>
      <c r="N800" s="4">
        <v>27.199999809265137</v>
      </c>
      <c r="O800">
        <v>24</v>
      </c>
      <c r="P800" s="8">
        <v>0.15000000596046451</v>
      </c>
      <c r="Q800" t="s">
        <v>386</v>
      </c>
      <c r="R800">
        <v>14</v>
      </c>
      <c r="S800" s="4">
        <v>15.737004602670464</v>
      </c>
      <c r="T800" t="s">
        <v>158</v>
      </c>
      <c r="U800" t="s">
        <v>247</v>
      </c>
      <c r="V800" t="s">
        <v>332</v>
      </c>
      <c r="W800" t="s">
        <v>509</v>
      </c>
      <c r="X800" t="s">
        <v>351</v>
      </c>
      <c r="Y800" t="s">
        <v>511</v>
      </c>
    </row>
    <row r="801" spans="1:25" ht="15" customHeight="1" x14ac:dyDescent="0.3">
      <c r="A801">
        <v>10547</v>
      </c>
      <c r="B801" t="s">
        <v>69</v>
      </c>
      <c r="C801">
        <v>36</v>
      </c>
      <c r="D801">
        <v>3</v>
      </c>
      <c r="E801" s="3">
        <v>44339</v>
      </c>
      <c r="F801" s="31">
        <f>YEAR(Order[[#This Row],[OrderDate]])</f>
        <v>2021</v>
      </c>
      <c r="G801" s="31">
        <f>MONTH(Order[[#This Row],[OrderDate]])</f>
        <v>5</v>
      </c>
      <c r="H801" s="31">
        <f>WEEKDAY(Order[[#This Row],[OrderDate]])</f>
        <v>1</v>
      </c>
      <c r="I801" s="31" t="str">
        <f>TEXT(Order[[#This Row],[WeekNumber]],"dddd")</f>
        <v>Sunday</v>
      </c>
      <c r="J801" s="14">
        <v>20210602</v>
      </c>
      <c r="K801" t="s">
        <v>484</v>
      </c>
      <c r="L801" s="4">
        <v>1140</v>
      </c>
      <c r="M801" s="4">
        <v>19</v>
      </c>
      <c r="N801" s="4">
        <v>19</v>
      </c>
      <c r="O801">
        <v>60</v>
      </c>
      <c r="P801" s="8">
        <v>0</v>
      </c>
      <c r="Q801" t="s">
        <v>390</v>
      </c>
      <c r="R801">
        <v>17</v>
      </c>
      <c r="S801" s="4">
        <v>14.515505674132482</v>
      </c>
      <c r="T801" t="s">
        <v>158</v>
      </c>
      <c r="U801" t="s">
        <v>247</v>
      </c>
      <c r="V801" t="s">
        <v>332</v>
      </c>
      <c r="W801" t="s">
        <v>509</v>
      </c>
      <c r="X801" t="s">
        <v>351</v>
      </c>
      <c r="Y801" t="s">
        <v>514</v>
      </c>
    </row>
    <row r="802" spans="1:25" ht="15" customHeight="1" x14ac:dyDescent="0.3">
      <c r="A802">
        <v>10548</v>
      </c>
      <c r="B802" t="s">
        <v>76</v>
      </c>
      <c r="C802">
        <v>34</v>
      </c>
      <c r="D802">
        <v>3</v>
      </c>
      <c r="E802" s="3">
        <v>44342</v>
      </c>
      <c r="F802" s="31">
        <f>YEAR(Order[[#This Row],[OrderDate]])</f>
        <v>2021</v>
      </c>
      <c r="G802" s="31">
        <f>MONTH(Order[[#This Row],[OrderDate]])</f>
        <v>5</v>
      </c>
      <c r="H802" s="31">
        <f>WEEKDAY(Order[[#This Row],[OrderDate]])</f>
        <v>4</v>
      </c>
      <c r="I802" s="31" t="str">
        <f>TEXT(Order[[#This Row],[WeekNumber]],"dddd")</f>
        <v>Wednesday</v>
      </c>
      <c r="J802" s="14">
        <v>20210602</v>
      </c>
      <c r="K802" t="s">
        <v>484</v>
      </c>
      <c r="L802" s="4">
        <v>105</v>
      </c>
      <c r="M802" s="4">
        <v>14</v>
      </c>
      <c r="N802" s="4">
        <v>10.5</v>
      </c>
      <c r="O802">
        <v>10</v>
      </c>
      <c r="P802" s="8">
        <v>0.25</v>
      </c>
      <c r="Q802" t="s">
        <v>388</v>
      </c>
      <c r="R802">
        <v>16</v>
      </c>
      <c r="S802" s="4">
        <v>9.0738672986425506</v>
      </c>
      <c r="T802" t="s">
        <v>165</v>
      </c>
      <c r="U802" t="s">
        <v>254</v>
      </c>
      <c r="V802" t="s">
        <v>339</v>
      </c>
      <c r="W802" t="s">
        <v>509</v>
      </c>
      <c r="X802" t="s">
        <v>520</v>
      </c>
      <c r="Y802" t="s">
        <v>517</v>
      </c>
    </row>
    <row r="803" spans="1:25" ht="15" customHeight="1" x14ac:dyDescent="0.3">
      <c r="A803">
        <v>10548</v>
      </c>
      <c r="B803" t="s">
        <v>76</v>
      </c>
      <c r="C803">
        <v>41</v>
      </c>
      <c r="D803">
        <v>3</v>
      </c>
      <c r="E803" s="3">
        <v>44342</v>
      </c>
      <c r="F803" s="31">
        <f>YEAR(Order[[#This Row],[OrderDate]])</f>
        <v>2021</v>
      </c>
      <c r="G803" s="31">
        <f>MONTH(Order[[#This Row],[OrderDate]])</f>
        <v>5</v>
      </c>
      <c r="H803" s="31">
        <f>WEEKDAY(Order[[#This Row],[OrderDate]])</f>
        <v>4</v>
      </c>
      <c r="I803" s="31" t="str">
        <f>TEXT(Order[[#This Row],[WeekNumber]],"dddd")</f>
        <v>Wednesday</v>
      </c>
      <c r="J803" s="14">
        <v>20210530</v>
      </c>
      <c r="K803" t="s">
        <v>484</v>
      </c>
      <c r="L803" s="4">
        <v>135.1</v>
      </c>
      <c r="M803" s="4">
        <v>9.65</v>
      </c>
      <c r="N803" s="4">
        <v>9.65</v>
      </c>
      <c r="O803">
        <v>14</v>
      </c>
      <c r="P803" s="8">
        <v>0</v>
      </c>
      <c r="Q803" t="s">
        <v>395</v>
      </c>
      <c r="R803">
        <v>19</v>
      </c>
      <c r="S803" s="4">
        <v>6.0463867884479576</v>
      </c>
      <c r="T803" t="s">
        <v>165</v>
      </c>
      <c r="U803" t="s">
        <v>254</v>
      </c>
      <c r="V803" t="s">
        <v>339</v>
      </c>
      <c r="W803" t="s">
        <v>509</v>
      </c>
      <c r="X803" t="s">
        <v>520</v>
      </c>
      <c r="Y803" t="s">
        <v>514</v>
      </c>
    </row>
    <row r="804" spans="1:25" ht="15" customHeight="1" x14ac:dyDescent="0.3">
      <c r="A804">
        <v>10549</v>
      </c>
      <c r="B804" t="s">
        <v>60</v>
      </c>
      <c r="C804">
        <v>31</v>
      </c>
      <c r="D804">
        <v>5</v>
      </c>
      <c r="E804" s="3">
        <v>44343</v>
      </c>
      <c r="F804" s="31">
        <f>YEAR(Order[[#This Row],[OrderDate]])</f>
        <v>2021</v>
      </c>
      <c r="G804" s="31">
        <f>MONTH(Order[[#This Row],[OrderDate]])</f>
        <v>5</v>
      </c>
      <c r="H804" s="31">
        <f>WEEKDAY(Order[[#This Row],[OrderDate]])</f>
        <v>5</v>
      </c>
      <c r="I804" s="31" t="str">
        <f>TEXT(Order[[#This Row],[WeekNumber]],"dddd")</f>
        <v>Thursday</v>
      </c>
      <c r="J804" s="14">
        <v>20210530</v>
      </c>
      <c r="K804" t="s">
        <v>486</v>
      </c>
      <c r="L804" s="4">
        <v>584.37499590218067</v>
      </c>
      <c r="M804" s="4">
        <v>12.5</v>
      </c>
      <c r="N804" s="4">
        <v>10.624999925494194</v>
      </c>
      <c r="O804">
        <v>55</v>
      </c>
      <c r="P804" s="8">
        <v>0.15000000596046451</v>
      </c>
      <c r="Q804" t="s">
        <v>385</v>
      </c>
      <c r="R804">
        <v>14</v>
      </c>
      <c r="S804" s="4">
        <v>8.9210025428745876</v>
      </c>
      <c r="T804" t="s">
        <v>149</v>
      </c>
      <c r="U804" t="s">
        <v>238</v>
      </c>
      <c r="V804" t="s">
        <v>324</v>
      </c>
      <c r="W804" t="s">
        <v>509</v>
      </c>
      <c r="X804" t="s">
        <v>520</v>
      </c>
      <c r="Y804" t="s">
        <v>511</v>
      </c>
    </row>
    <row r="805" spans="1:25" ht="15" customHeight="1" x14ac:dyDescent="0.3">
      <c r="A805">
        <v>10549</v>
      </c>
      <c r="B805" t="s">
        <v>60</v>
      </c>
      <c r="C805">
        <v>45</v>
      </c>
      <c r="D805">
        <v>5</v>
      </c>
      <c r="E805" s="3">
        <v>44343</v>
      </c>
      <c r="F805" s="31">
        <f>YEAR(Order[[#This Row],[OrderDate]])</f>
        <v>2021</v>
      </c>
      <c r="G805" s="31">
        <f>MONTH(Order[[#This Row],[OrderDate]])</f>
        <v>5</v>
      </c>
      <c r="H805" s="31">
        <f>WEEKDAY(Order[[#This Row],[OrderDate]])</f>
        <v>5</v>
      </c>
      <c r="I805" s="31" t="str">
        <f>TEXT(Order[[#This Row],[WeekNumber]],"dddd")</f>
        <v>Thursday</v>
      </c>
      <c r="J805" s="14">
        <v>20210530</v>
      </c>
      <c r="K805" t="s">
        <v>486</v>
      </c>
      <c r="L805" s="4">
        <v>807.49999433755875</v>
      </c>
      <c r="M805" s="4">
        <v>9.5</v>
      </c>
      <c r="N805" s="4">
        <v>8.0749999433755875</v>
      </c>
      <c r="O805">
        <v>100</v>
      </c>
      <c r="P805" s="8">
        <v>0.15000000596046451</v>
      </c>
      <c r="Q805" t="s">
        <v>399</v>
      </c>
      <c r="R805">
        <v>21</v>
      </c>
      <c r="S805" s="4">
        <v>4.5986324879657294</v>
      </c>
      <c r="T805" t="s">
        <v>149</v>
      </c>
      <c r="U805" t="s">
        <v>238</v>
      </c>
      <c r="V805" t="s">
        <v>324</v>
      </c>
      <c r="W805" t="s">
        <v>509</v>
      </c>
      <c r="X805" t="s">
        <v>520</v>
      </c>
      <c r="Y805" t="s">
        <v>514</v>
      </c>
    </row>
    <row r="806" spans="1:25" ht="15" customHeight="1" x14ac:dyDescent="0.3">
      <c r="A806">
        <v>10549</v>
      </c>
      <c r="B806" t="s">
        <v>60</v>
      </c>
      <c r="C806">
        <v>51</v>
      </c>
      <c r="D806">
        <v>5</v>
      </c>
      <c r="E806" s="3">
        <v>44343</v>
      </c>
      <c r="F806" s="31">
        <f>YEAR(Order[[#This Row],[OrderDate]])</f>
        <v>2021</v>
      </c>
      <c r="G806" s="31">
        <f>MONTH(Order[[#This Row],[OrderDate]])</f>
        <v>5</v>
      </c>
      <c r="H806" s="31">
        <f>WEEKDAY(Order[[#This Row],[OrderDate]])</f>
        <v>5</v>
      </c>
      <c r="I806" s="31" t="str">
        <f>TEXT(Order[[#This Row],[WeekNumber]],"dddd")</f>
        <v>Thursday</v>
      </c>
      <c r="J806" s="14">
        <v>20210606</v>
      </c>
      <c r="K806" t="s">
        <v>486</v>
      </c>
      <c r="L806" s="4">
        <v>2162.3999848365784</v>
      </c>
      <c r="M806" s="4">
        <v>53</v>
      </c>
      <c r="N806" s="4">
        <v>45.049999684095383</v>
      </c>
      <c r="O806">
        <v>48</v>
      </c>
      <c r="P806" s="8">
        <v>0.15000000596046451</v>
      </c>
      <c r="Q806" t="s">
        <v>405</v>
      </c>
      <c r="R806">
        <v>24</v>
      </c>
      <c r="S806" s="4">
        <v>18.835525116961144</v>
      </c>
      <c r="T806" t="s">
        <v>149</v>
      </c>
      <c r="U806" t="s">
        <v>238</v>
      </c>
      <c r="V806" t="s">
        <v>324</v>
      </c>
      <c r="W806" t="s">
        <v>509</v>
      </c>
      <c r="X806" t="s">
        <v>520</v>
      </c>
      <c r="Y806" t="s">
        <v>513</v>
      </c>
    </row>
    <row r="807" spans="1:25" x14ac:dyDescent="0.3">
      <c r="A807">
        <v>10550</v>
      </c>
      <c r="B807" t="s">
        <v>28</v>
      </c>
      <c r="C807">
        <v>17</v>
      </c>
      <c r="D807">
        <v>7</v>
      </c>
      <c r="E807" s="3">
        <v>44344</v>
      </c>
      <c r="F807" s="31">
        <f>YEAR(Order[[#This Row],[OrderDate]])</f>
        <v>2021</v>
      </c>
      <c r="G807" s="31">
        <f>MONTH(Order[[#This Row],[OrderDate]])</f>
        <v>5</v>
      </c>
      <c r="H807" s="31">
        <f>WEEKDAY(Order[[#This Row],[OrderDate]])</f>
        <v>6</v>
      </c>
      <c r="I807" s="31" t="str">
        <f>TEXT(Order[[#This Row],[WeekNumber]],"dddd")</f>
        <v>Friday</v>
      </c>
      <c r="J807" s="14">
        <v>20210606</v>
      </c>
      <c r="K807" t="s">
        <v>485</v>
      </c>
      <c r="L807" s="4">
        <v>280.79999953508377</v>
      </c>
      <c r="M807" s="4">
        <v>39</v>
      </c>
      <c r="N807" s="4">
        <v>35.099999941885471</v>
      </c>
      <c r="O807">
        <v>8</v>
      </c>
      <c r="P807" s="8">
        <v>0.10000000149011611</v>
      </c>
      <c r="Q807" t="s">
        <v>371</v>
      </c>
      <c r="R807">
        <v>7</v>
      </c>
      <c r="S807" s="4">
        <v>24.774912809223483</v>
      </c>
      <c r="T807" t="s">
        <v>117</v>
      </c>
      <c r="U807" t="s">
        <v>206</v>
      </c>
      <c r="V807" t="s">
        <v>294</v>
      </c>
      <c r="W807" t="s">
        <v>509</v>
      </c>
      <c r="X807" t="s">
        <v>529</v>
      </c>
      <c r="Y807" t="s">
        <v>518</v>
      </c>
    </row>
    <row r="808" spans="1:25" x14ac:dyDescent="0.3">
      <c r="A808">
        <v>10550</v>
      </c>
      <c r="B808" t="s">
        <v>28</v>
      </c>
      <c r="C808">
        <v>19</v>
      </c>
      <c r="D808">
        <v>7</v>
      </c>
      <c r="E808" s="3">
        <v>44344</v>
      </c>
      <c r="F808" s="31">
        <f>YEAR(Order[[#This Row],[OrderDate]])</f>
        <v>2021</v>
      </c>
      <c r="G808" s="31">
        <f>MONTH(Order[[#This Row],[OrderDate]])</f>
        <v>5</v>
      </c>
      <c r="H808" s="31">
        <f>WEEKDAY(Order[[#This Row],[OrderDate]])</f>
        <v>6</v>
      </c>
      <c r="I808" s="31" t="str">
        <f>TEXT(Order[[#This Row],[WeekNumber]],"dddd")</f>
        <v>Friday</v>
      </c>
      <c r="J808" s="14">
        <v>20210606</v>
      </c>
      <c r="K808" t="s">
        <v>485</v>
      </c>
      <c r="L808" s="4">
        <v>92</v>
      </c>
      <c r="M808" s="4">
        <v>9.1999999999999993</v>
      </c>
      <c r="N808" s="4">
        <v>9.1999999999999993</v>
      </c>
      <c r="O808">
        <v>10</v>
      </c>
      <c r="P808" s="8">
        <v>0</v>
      </c>
      <c r="Q808" t="s">
        <v>373</v>
      </c>
      <c r="R808">
        <v>8</v>
      </c>
      <c r="S808" s="4">
        <v>7.994614939930428</v>
      </c>
      <c r="T808" t="s">
        <v>117</v>
      </c>
      <c r="U808" t="s">
        <v>206</v>
      </c>
      <c r="V808" t="s">
        <v>294</v>
      </c>
      <c r="W808" t="s">
        <v>509</v>
      </c>
      <c r="X808" t="s">
        <v>529</v>
      </c>
      <c r="Y808" t="s">
        <v>516</v>
      </c>
    </row>
    <row r="809" spans="1:25" x14ac:dyDescent="0.3">
      <c r="A809">
        <v>10550</v>
      </c>
      <c r="B809" t="s">
        <v>28</v>
      </c>
      <c r="C809">
        <v>21</v>
      </c>
      <c r="D809">
        <v>7</v>
      </c>
      <c r="E809" s="3">
        <v>44344</v>
      </c>
      <c r="F809" s="31">
        <f>YEAR(Order[[#This Row],[OrderDate]])</f>
        <v>2021</v>
      </c>
      <c r="G809" s="31">
        <f>MONTH(Order[[#This Row],[OrderDate]])</f>
        <v>5</v>
      </c>
      <c r="H809" s="31">
        <f>WEEKDAY(Order[[#This Row],[OrderDate]])</f>
        <v>6</v>
      </c>
      <c r="I809" s="31" t="str">
        <f>TEXT(Order[[#This Row],[WeekNumber]],"dddd")</f>
        <v>Friday</v>
      </c>
      <c r="J809" s="14">
        <v>20210606</v>
      </c>
      <c r="K809" t="s">
        <v>485</v>
      </c>
      <c r="L809" s="4">
        <v>53.999999910593033</v>
      </c>
      <c r="M809" s="4">
        <v>10</v>
      </c>
      <c r="N809" s="4">
        <v>8.9999999850988388</v>
      </c>
      <c r="O809">
        <v>6</v>
      </c>
      <c r="P809" s="8">
        <v>0.10000000149011611</v>
      </c>
      <c r="Q809" t="s">
        <v>375</v>
      </c>
      <c r="R809">
        <v>8</v>
      </c>
      <c r="S809" s="4">
        <v>8.5451596278118238</v>
      </c>
      <c r="T809" t="s">
        <v>117</v>
      </c>
      <c r="U809" t="s">
        <v>206</v>
      </c>
      <c r="V809" t="s">
        <v>294</v>
      </c>
      <c r="W809" t="s">
        <v>509</v>
      </c>
      <c r="X809" t="s">
        <v>529</v>
      </c>
      <c r="Y809" t="s">
        <v>516</v>
      </c>
    </row>
    <row r="810" spans="1:25" x14ac:dyDescent="0.3">
      <c r="A810">
        <v>10550</v>
      </c>
      <c r="B810" t="s">
        <v>28</v>
      </c>
      <c r="C810">
        <v>61</v>
      </c>
      <c r="D810">
        <v>7</v>
      </c>
      <c r="E810" s="3">
        <v>44344</v>
      </c>
      <c r="F810" s="31">
        <f>YEAR(Order[[#This Row],[OrderDate]])</f>
        <v>2021</v>
      </c>
      <c r="G810" s="31">
        <f>MONTH(Order[[#This Row],[OrderDate]])</f>
        <v>5</v>
      </c>
      <c r="H810" s="31">
        <f>WEEKDAY(Order[[#This Row],[OrderDate]])</f>
        <v>6</v>
      </c>
      <c r="I810" s="31" t="str">
        <f>TEXT(Order[[#This Row],[WeekNumber]],"dddd")</f>
        <v>Friday</v>
      </c>
      <c r="J810" s="14">
        <v>20210606</v>
      </c>
      <c r="K810" t="s">
        <v>485</v>
      </c>
      <c r="L810" s="4">
        <v>256.49999957531691</v>
      </c>
      <c r="M810" s="4">
        <v>28.5</v>
      </c>
      <c r="N810" s="4">
        <v>25.649999957531691</v>
      </c>
      <c r="O810">
        <v>10</v>
      </c>
      <c r="P810" s="8">
        <v>0.10000000149011611</v>
      </c>
      <c r="Q810" t="s">
        <v>415</v>
      </c>
      <c r="R810">
        <v>29</v>
      </c>
      <c r="S810" s="4">
        <v>10.457549197381082</v>
      </c>
      <c r="T810" t="s">
        <v>117</v>
      </c>
      <c r="U810" t="s">
        <v>206</v>
      </c>
      <c r="V810" t="s">
        <v>294</v>
      </c>
      <c r="W810" t="s">
        <v>509</v>
      </c>
      <c r="X810" t="s">
        <v>529</v>
      </c>
      <c r="Y810" t="s">
        <v>515</v>
      </c>
    </row>
    <row r="811" spans="1:25" ht="15" customHeight="1" x14ac:dyDescent="0.3">
      <c r="A811">
        <v>10551</v>
      </c>
      <c r="B811" t="s">
        <v>26</v>
      </c>
      <c r="C811">
        <v>16</v>
      </c>
      <c r="D811">
        <v>4</v>
      </c>
      <c r="E811" s="3">
        <v>44344</v>
      </c>
      <c r="F811" s="31">
        <f>YEAR(Order[[#This Row],[OrderDate]])</f>
        <v>2021</v>
      </c>
      <c r="G811" s="31">
        <f>MONTH(Order[[#This Row],[OrderDate]])</f>
        <v>5</v>
      </c>
      <c r="H811" s="31">
        <f>WEEKDAY(Order[[#This Row],[OrderDate]])</f>
        <v>6</v>
      </c>
      <c r="I811" s="31" t="str">
        <f>TEXT(Order[[#This Row],[WeekNumber]],"dddd")</f>
        <v>Friday</v>
      </c>
      <c r="J811" s="14">
        <v>20210606</v>
      </c>
      <c r="K811" t="s">
        <v>485</v>
      </c>
      <c r="L811" s="4">
        <v>593.29999583959579</v>
      </c>
      <c r="M811" s="4">
        <v>17.45</v>
      </c>
      <c r="N811" s="4">
        <v>14.832499895989894</v>
      </c>
      <c r="O811">
        <v>40</v>
      </c>
      <c r="P811" s="8">
        <v>0.15000000596046451</v>
      </c>
      <c r="Q811" t="s">
        <v>370</v>
      </c>
      <c r="R811">
        <v>7</v>
      </c>
      <c r="S811" s="4">
        <v>12.75283918323947</v>
      </c>
      <c r="T811" t="s">
        <v>115</v>
      </c>
      <c r="U811" t="s">
        <v>204</v>
      </c>
      <c r="V811" t="s">
        <v>292</v>
      </c>
      <c r="W811" t="s">
        <v>509</v>
      </c>
      <c r="X811" t="s">
        <v>352</v>
      </c>
      <c r="Y811" t="s">
        <v>516</v>
      </c>
    </row>
    <row r="812" spans="1:25" ht="15" customHeight="1" x14ac:dyDescent="0.3">
      <c r="A812">
        <v>10551</v>
      </c>
      <c r="B812" t="s">
        <v>26</v>
      </c>
      <c r="C812">
        <v>35</v>
      </c>
      <c r="D812">
        <v>4</v>
      </c>
      <c r="E812" s="3">
        <v>44344</v>
      </c>
      <c r="F812" s="31">
        <f>YEAR(Order[[#This Row],[OrderDate]])</f>
        <v>2021</v>
      </c>
      <c r="G812" s="31">
        <f>MONTH(Order[[#This Row],[OrderDate]])</f>
        <v>5</v>
      </c>
      <c r="H812" s="31">
        <f>WEEKDAY(Order[[#This Row],[OrderDate]])</f>
        <v>6</v>
      </c>
      <c r="I812" s="31" t="str">
        <f>TEXT(Order[[#This Row],[WeekNumber]],"dddd")</f>
        <v>Friday</v>
      </c>
      <c r="J812" s="14">
        <v>20210606</v>
      </c>
      <c r="K812" t="s">
        <v>485</v>
      </c>
      <c r="L812" s="4">
        <v>305.99999785423279</v>
      </c>
      <c r="M812" s="4">
        <v>18</v>
      </c>
      <c r="N812" s="4">
        <v>15.299999892711639</v>
      </c>
      <c r="O812">
        <v>20</v>
      </c>
      <c r="P812" s="8">
        <v>0.15000000596046451</v>
      </c>
      <c r="Q812" t="s">
        <v>389</v>
      </c>
      <c r="R812">
        <v>16</v>
      </c>
      <c r="S812" s="4">
        <v>11.144616765926688</v>
      </c>
      <c r="T812" t="s">
        <v>115</v>
      </c>
      <c r="U812" t="s">
        <v>204</v>
      </c>
      <c r="V812" t="s">
        <v>292</v>
      </c>
      <c r="W812" t="s">
        <v>509</v>
      </c>
      <c r="X812" t="s">
        <v>352</v>
      </c>
      <c r="Y812" t="s">
        <v>517</v>
      </c>
    </row>
    <row r="813" spans="1:25" ht="15" customHeight="1" x14ac:dyDescent="0.3">
      <c r="A813">
        <v>10551</v>
      </c>
      <c r="B813" t="s">
        <v>26</v>
      </c>
      <c r="C813">
        <v>44</v>
      </c>
      <c r="D813">
        <v>4</v>
      </c>
      <c r="E813" s="3">
        <v>44344</v>
      </c>
      <c r="F813" s="31">
        <f>YEAR(Order[[#This Row],[OrderDate]])</f>
        <v>2021</v>
      </c>
      <c r="G813" s="31">
        <f>MONTH(Order[[#This Row],[OrderDate]])</f>
        <v>5</v>
      </c>
      <c r="H813" s="31">
        <f>WEEKDAY(Order[[#This Row],[OrderDate]])</f>
        <v>6</v>
      </c>
      <c r="I813" s="31" t="str">
        <f>TEXT(Order[[#This Row],[WeekNumber]],"dddd")</f>
        <v>Friday</v>
      </c>
      <c r="J813" s="14">
        <v>20210605</v>
      </c>
      <c r="K813" t="s">
        <v>485</v>
      </c>
      <c r="L813" s="4">
        <v>778</v>
      </c>
      <c r="M813" s="4">
        <v>19.45</v>
      </c>
      <c r="N813" s="4">
        <v>19.45</v>
      </c>
      <c r="O813">
        <v>40</v>
      </c>
      <c r="P813" s="8">
        <v>0</v>
      </c>
      <c r="Q813" t="s">
        <v>398</v>
      </c>
      <c r="R813">
        <v>20</v>
      </c>
      <c r="S813" s="4">
        <v>10.842050263532254</v>
      </c>
      <c r="T813" t="s">
        <v>115</v>
      </c>
      <c r="U813" t="s">
        <v>204</v>
      </c>
      <c r="V813" t="s">
        <v>292</v>
      </c>
      <c r="W813" t="s">
        <v>509</v>
      </c>
      <c r="X813" t="s">
        <v>352</v>
      </c>
      <c r="Y813" t="s">
        <v>515</v>
      </c>
    </row>
    <row r="814" spans="1:25" ht="15" customHeight="1" x14ac:dyDescent="0.3">
      <c r="A814">
        <v>10552</v>
      </c>
      <c r="B814" t="s">
        <v>33</v>
      </c>
      <c r="C814">
        <v>69</v>
      </c>
      <c r="D814">
        <v>2</v>
      </c>
      <c r="E814" s="3">
        <v>44345</v>
      </c>
      <c r="F814" s="31">
        <f>YEAR(Order[[#This Row],[OrderDate]])</f>
        <v>2021</v>
      </c>
      <c r="G814" s="31">
        <f>MONTH(Order[[#This Row],[OrderDate]])</f>
        <v>5</v>
      </c>
      <c r="H814" s="31">
        <f>WEEKDAY(Order[[#This Row],[OrderDate]])</f>
        <v>7</v>
      </c>
      <c r="I814" s="31" t="str">
        <f>TEXT(Order[[#This Row],[WeekNumber]],"dddd")</f>
        <v>Saturday</v>
      </c>
      <c r="J814" s="14">
        <v>20210605</v>
      </c>
      <c r="K814" t="s">
        <v>486</v>
      </c>
      <c r="L814" s="4">
        <v>648</v>
      </c>
      <c r="M814" s="4">
        <v>36</v>
      </c>
      <c r="N814" s="4">
        <v>36</v>
      </c>
      <c r="O814">
        <v>18</v>
      </c>
      <c r="P814" s="8">
        <v>0</v>
      </c>
      <c r="Q814" t="s">
        <v>423</v>
      </c>
      <c r="R814">
        <v>15</v>
      </c>
      <c r="S814" s="4">
        <v>12.894008605174344</v>
      </c>
      <c r="T814" t="s">
        <v>122</v>
      </c>
      <c r="U814" t="s">
        <v>211</v>
      </c>
      <c r="V814" t="s">
        <v>299</v>
      </c>
      <c r="W814" t="s">
        <v>510</v>
      </c>
      <c r="X814" t="s">
        <v>354</v>
      </c>
      <c r="Y814" t="s">
        <v>511</v>
      </c>
    </row>
    <row r="815" spans="1:25" ht="15" customHeight="1" x14ac:dyDescent="0.3">
      <c r="A815">
        <v>10552</v>
      </c>
      <c r="B815" t="s">
        <v>33</v>
      </c>
      <c r="C815">
        <v>75</v>
      </c>
      <c r="D815">
        <v>2</v>
      </c>
      <c r="E815" s="3">
        <v>44345</v>
      </c>
      <c r="F815" s="31">
        <f>YEAR(Order[[#This Row],[OrderDate]])</f>
        <v>2021</v>
      </c>
      <c r="G815" s="31">
        <f>MONTH(Order[[#This Row],[OrderDate]])</f>
        <v>5</v>
      </c>
      <c r="H815" s="31">
        <f>WEEKDAY(Order[[#This Row],[OrderDate]])</f>
        <v>7</v>
      </c>
      <c r="I815" s="31" t="str">
        <f>TEXT(Order[[#This Row],[WeekNumber]],"dddd")</f>
        <v>Saturday</v>
      </c>
      <c r="J815" s="14">
        <v>20210603</v>
      </c>
      <c r="K815" t="s">
        <v>486</v>
      </c>
      <c r="L815" s="4">
        <v>232.5</v>
      </c>
      <c r="M815" s="4">
        <v>7.75</v>
      </c>
      <c r="N815" s="4">
        <v>7.75</v>
      </c>
      <c r="O815">
        <v>30</v>
      </c>
      <c r="P815" s="8">
        <v>0</v>
      </c>
      <c r="Q815" t="s">
        <v>429</v>
      </c>
      <c r="R815">
        <v>12</v>
      </c>
      <c r="S815" s="4">
        <v>3.8495729671919596</v>
      </c>
      <c r="T815" t="s">
        <v>122</v>
      </c>
      <c r="U815" t="s">
        <v>211</v>
      </c>
      <c r="V815" t="s">
        <v>299</v>
      </c>
      <c r="W815" t="s">
        <v>510</v>
      </c>
      <c r="X815" t="s">
        <v>354</v>
      </c>
      <c r="Y815" t="s">
        <v>517</v>
      </c>
    </row>
    <row r="816" spans="1:25" ht="15" customHeight="1" x14ac:dyDescent="0.3">
      <c r="A816">
        <v>10553</v>
      </c>
      <c r="B816" t="s">
        <v>84</v>
      </c>
      <c r="C816">
        <v>11</v>
      </c>
      <c r="D816">
        <v>2</v>
      </c>
      <c r="E816" s="3">
        <v>44346</v>
      </c>
      <c r="F816" s="31">
        <f>YEAR(Order[[#This Row],[OrderDate]])</f>
        <v>2021</v>
      </c>
      <c r="G816" s="31">
        <f>MONTH(Order[[#This Row],[OrderDate]])</f>
        <v>5</v>
      </c>
      <c r="H816" s="31">
        <f>WEEKDAY(Order[[#This Row],[OrderDate]])</f>
        <v>1</v>
      </c>
      <c r="I816" s="31" t="str">
        <f>TEXT(Order[[#This Row],[WeekNumber]],"dddd")</f>
        <v>Sunday</v>
      </c>
      <c r="J816" s="14">
        <v>20210603</v>
      </c>
      <c r="K816" t="s">
        <v>484</v>
      </c>
      <c r="L816" s="4">
        <v>315</v>
      </c>
      <c r="M816" s="4">
        <v>21</v>
      </c>
      <c r="N816" s="4">
        <v>21</v>
      </c>
      <c r="O816">
        <v>15</v>
      </c>
      <c r="P816" s="8">
        <v>0</v>
      </c>
      <c r="Q816" t="s">
        <v>365</v>
      </c>
      <c r="R816">
        <v>5</v>
      </c>
      <c r="S816" s="4">
        <v>7.3815383533820462</v>
      </c>
      <c r="T816" t="s">
        <v>173</v>
      </c>
      <c r="U816" t="s">
        <v>262</v>
      </c>
      <c r="V816" t="s">
        <v>346</v>
      </c>
      <c r="W816" t="s">
        <v>509</v>
      </c>
      <c r="X816" t="s">
        <v>527</v>
      </c>
      <c r="Y816" t="s">
        <v>511</v>
      </c>
    </row>
    <row r="817" spans="1:25" ht="15" customHeight="1" x14ac:dyDescent="0.3">
      <c r="A817">
        <v>10553</v>
      </c>
      <c r="B817" t="s">
        <v>84</v>
      </c>
      <c r="C817">
        <v>16</v>
      </c>
      <c r="D817">
        <v>2</v>
      </c>
      <c r="E817" s="3">
        <v>44346</v>
      </c>
      <c r="F817" s="31">
        <f>YEAR(Order[[#This Row],[OrderDate]])</f>
        <v>2021</v>
      </c>
      <c r="G817" s="31">
        <f>MONTH(Order[[#This Row],[OrderDate]])</f>
        <v>5</v>
      </c>
      <c r="H817" s="31">
        <f>WEEKDAY(Order[[#This Row],[OrderDate]])</f>
        <v>1</v>
      </c>
      <c r="I817" s="31" t="str">
        <f>TEXT(Order[[#This Row],[WeekNumber]],"dddd")</f>
        <v>Sunday</v>
      </c>
      <c r="J817" s="14">
        <v>20210603</v>
      </c>
      <c r="K817" t="s">
        <v>484</v>
      </c>
      <c r="L817" s="4">
        <v>244.29999999999998</v>
      </c>
      <c r="M817" s="4">
        <v>17.45</v>
      </c>
      <c r="N817" s="4">
        <v>17.45</v>
      </c>
      <c r="O817">
        <v>14</v>
      </c>
      <c r="P817" s="8">
        <v>0</v>
      </c>
      <c r="Q817" t="s">
        <v>370</v>
      </c>
      <c r="R817">
        <v>7</v>
      </c>
      <c r="S817" s="4">
        <v>12.75283918323947</v>
      </c>
      <c r="T817" t="s">
        <v>173</v>
      </c>
      <c r="U817" t="s">
        <v>262</v>
      </c>
      <c r="V817" t="s">
        <v>346</v>
      </c>
      <c r="W817" t="s">
        <v>509</v>
      </c>
      <c r="X817" t="s">
        <v>527</v>
      </c>
      <c r="Y817" t="s">
        <v>516</v>
      </c>
    </row>
    <row r="818" spans="1:25" ht="15" customHeight="1" x14ac:dyDescent="0.3">
      <c r="A818">
        <v>10553</v>
      </c>
      <c r="B818" t="s">
        <v>84</v>
      </c>
      <c r="C818">
        <v>22</v>
      </c>
      <c r="D818">
        <v>2</v>
      </c>
      <c r="E818" s="3">
        <v>44346</v>
      </c>
      <c r="F818" s="31">
        <f>YEAR(Order[[#This Row],[OrderDate]])</f>
        <v>2021</v>
      </c>
      <c r="G818" s="31">
        <f>MONTH(Order[[#This Row],[OrderDate]])</f>
        <v>5</v>
      </c>
      <c r="H818" s="31">
        <f>WEEKDAY(Order[[#This Row],[OrderDate]])</f>
        <v>1</v>
      </c>
      <c r="I818" s="31" t="str">
        <f>TEXT(Order[[#This Row],[WeekNumber]],"dddd")</f>
        <v>Sunday</v>
      </c>
      <c r="J818" s="14">
        <v>20210603</v>
      </c>
      <c r="K818" t="s">
        <v>484</v>
      </c>
      <c r="L818" s="4">
        <v>504</v>
      </c>
      <c r="M818" s="4">
        <v>21</v>
      </c>
      <c r="N818" s="4">
        <v>21</v>
      </c>
      <c r="O818">
        <v>24</v>
      </c>
      <c r="P818" s="8">
        <v>0</v>
      </c>
      <c r="Q818" t="s">
        <v>376</v>
      </c>
      <c r="R818">
        <v>9</v>
      </c>
      <c r="S818" s="4">
        <v>6.5214240951904641</v>
      </c>
      <c r="T818" t="s">
        <v>173</v>
      </c>
      <c r="U818" t="s">
        <v>262</v>
      </c>
      <c r="V818" t="s">
        <v>346</v>
      </c>
      <c r="W818" t="s">
        <v>509</v>
      </c>
      <c r="X818" t="s">
        <v>527</v>
      </c>
      <c r="Y818" t="s">
        <v>512</v>
      </c>
    </row>
    <row r="819" spans="1:25" ht="15" customHeight="1" x14ac:dyDescent="0.3">
      <c r="A819">
        <v>10553</v>
      </c>
      <c r="B819" t="s">
        <v>84</v>
      </c>
      <c r="C819">
        <v>31</v>
      </c>
      <c r="D819">
        <v>2</v>
      </c>
      <c r="E819" s="3">
        <v>44346</v>
      </c>
      <c r="F819" s="31">
        <f>YEAR(Order[[#This Row],[OrderDate]])</f>
        <v>2021</v>
      </c>
      <c r="G819" s="31">
        <f>MONTH(Order[[#This Row],[OrderDate]])</f>
        <v>5</v>
      </c>
      <c r="H819" s="31">
        <f>WEEKDAY(Order[[#This Row],[OrderDate]])</f>
        <v>1</v>
      </c>
      <c r="I819" s="31" t="str">
        <f>TEXT(Order[[#This Row],[WeekNumber]],"dddd")</f>
        <v>Sunday</v>
      </c>
      <c r="J819" s="14">
        <v>20210603</v>
      </c>
      <c r="K819" t="s">
        <v>484</v>
      </c>
      <c r="L819" s="4">
        <v>375</v>
      </c>
      <c r="M819" s="4">
        <v>12.5</v>
      </c>
      <c r="N819" s="4">
        <v>12.5</v>
      </c>
      <c r="O819">
        <v>30</v>
      </c>
      <c r="P819" s="8">
        <v>0</v>
      </c>
      <c r="Q819" t="s">
        <v>385</v>
      </c>
      <c r="R819">
        <v>14</v>
      </c>
      <c r="S819" s="4">
        <v>8.9210025428745876</v>
      </c>
      <c r="T819" t="s">
        <v>173</v>
      </c>
      <c r="U819" t="s">
        <v>262</v>
      </c>
      <c r="V819" t="s">
        <v>346</v>
      </c>
      <c r="W819" t="s">
        <v>509</v>
      </c>
      <c r="X819" t="s">
        <v>527</v>
      </c>
      <c r="Y819" t="s">
        <v>511</v>
      </c>
    </row>
    <row r="820" spans="1:25" ht="15" customHeight="1" x14ac:dyDescent="0.3">
      <c r="A820">
        <v>10553</v>
      </c>
      <c r="B820" t="s">
        <v>84</v>
      </c>
      <c r="C820">
        <v>35</v>
      </c>
      <c r="D820">
        <v>2</v>
      </c>
      <c r="E820" s="3">
        <v>44346</v>
      </c>
      <c r="F820" s="31">
        <f>YEAR(Order[[#This Row],[OrderDate]])</f>
        <v>2021</v>
      </c>
      <c r="G820" s="31">
        <f>MONTH(Order[[#This Row],[OrderDate]])</f>
        <v>5</v>
      </c>
      <c r="H820" s="31">
        <f>WEEKDAY(Order[[#This Row],[OrderDate]])</f>
        <v>1</v>
      </c>
      <c r="I820" s="31" t="str">
        <f>TEXT(Order[[#This Row],[WeekNumber]],"dddd")</f>
        <v>Sunday</v>
      </c>
      <c r="J820" s="14">
        <v>20210605</v>
      </c>
      <c r="K820" t="s">
        <v>484</v>
      </c>
      <c r="L820" s="4">
        <v>108</v>
      </c>
      <c r="M820" s="4">
        <v>18</v>
      </c>
      <c r="N820" s="4">
        <v>18</v>
      </c>
      <c r="O820">
        <v>6</v>
      </c>
      <c r="P820" s="8">
        <v>0</v>
      </c>
      <c r="Q820" t="s">
        <v>389</v>
      </c>
      <c r="R820">
        <v>16</v>
      </c>
      <c r="S820" s="4">
        <v>11.144616765926688</v>
      </c>
      <c r="T820" t="s">
        <v>173</v>
      </c>
      <c r="U820" t="s">
        <v>262</v>
      </c>
      <c r="V820" t="s">
        <v>346</v>
      </c>
      <c r="W820" t="s">
        <v>509</v>
      </c>
      <c r="X820" t="s">
        <v>527</v>
      </c>
      <c r="Y820" t="s">
        <v>517</v>
      </c>
    </row>
    <row r="821" spans="1:25" ht="15" customHeight="1" x14ac:dyDescent="0.3">
      <c r="A821">
        <v>10554</v>
      </c>
      <c r="B821" t="s">
        <v>54</v>
      </c>
      <c r="C821">
        <v>16</v>
      </c>
      <c r="D821">
        <v>4</v>
      </c>
      <c r="E821" s="3">
        <v>44346</v>
      </c>
      <c r="F821" s="31">
        <f>YEAR(Order[[#This Row],[OrderDate]])</f>
        <v>2021</v>
      </c>
      <c r="G821" s="31">
        <f>MONTH(Order[[#This Row],[OrderDate]])</f>
        <v>5</v>
      </c>
      <c r="H821" s="31">
        <f>WEEKDAY(Order[[#This Row],[OrderDate]])</f>
        <v>1</v>
      </c>
      <c r="I821" s="31" t="str">
        <f>TEXT(Order[[#This Row],[WeekNumber]],"dddd")</f>
        <v>Sunday</v>
      </c>
      <c r="J821" s="14">
        <v>20210605</v>
      </c>
      <c r="K821" t="s">
        <v>485</v>
      </c>
      <c r="L821" s="4">
        <v>497.32499960996205</v>
      </c>
      <c r="M821" s="4">
        <v>17.45</v>
      </c>
      <c r="N821" s="4">
        <v>16.577499986998735</v>
      </c>
      <c r="O821">
        <v>30</v>
      </c>
      <c r="P821" s="8">
        <v>5.000000074505806E-2</v>
      </c>
      <c r="Q821" t="s">
        <v>370</v>
      </c>
      <c r="R821">
        <v>7</v>
      </c>
      <c r="S821" s="4">
        <v>12.75283918323947</v>
      </c>
      <c r="T821" t="s">
        <v>143</v>
      </c>
      <c r="U821" t="s">
        <v>232</v>
      </c>
      <c r="V821" t="s">
        <v>318</v>
      </c>
      <c r="W821" t="s">
        <v>509</v>
      </c>
      <c r="X821" t="s">
        <v>520</v>
      </c>
      <c r="Y821" t="s">
        <v>516</v>
      </c>
    </row>
    <row r="822" spans="1:25" ht="15" customHeight="1" x14ac:dyDescent="0.3">
      <c r="A822">
        <v>10554</v>
      </c>
      <c r="B822" t="s">
        <v>54</v>
      </c>
      <c r="C822">
        <v>23</v>
      </c>
      <c r="D822">
        <v>4</v>
      </c>
      <c r="E822" s="3">
        <v>44346</v>
      </c>
      <c r="F822" s="31">
        <f>YEAR(Order[[#This Row],[OrderDate]])</f>
        <v>2021</v>
      </c>
      <c r="G822" s="31">
        <f>MONTH(Order[[#This Row],[OrderDate]])</f>
        <v>5</v>
      </c>
      <c r="H822" s="31">
        <f>WEEKDAY(Order[[#This Row],[OrderDate]])</f>
        <v>1</v>
      </c>
      <c r="I822" s="31" t="str">
        <f>TEXT(Order[[#This Row],[WeekNumber]],"dddd")</f>
        <v>Sunday</v>
      </c>
      <c r="J822" s="14">
        <v>20210605</v>
      </c>
      <c r="K822" t="s">
        <v>485</v>
      </c>
      <c r="L822" s="4">
        <v>170.99999986588955</v>
      </c>
      <c r="M822" s="4">
        <v>9</v>
      </c>
      <c r="N822" s="4">
        <v>8.5499999932944775</v>
      </c>
      <c r="O822">
        <v>20</v>
      </c>
      <c r="P822" s="8">
        <v>5.000000074505806E-2</v>
      </c>
      <c r="Q822" t="s">
        <v>377</v>
      </c>
      <c r="R822">
        <v>9</v>
      </c>
      <c r="S822" s="4">
        <v>5.2140991742329925</v>
      </c>
      <c r="T822" t="s">
        <v>143</v>
      </c>
      <c r="U822" t="s">
        <v>232</v>
      </c>
      <c r="V822" t="s">
        <v>318</v>
      </c>
      <c r="W822" t="s">
        <v>509</v>
      </c>
      <c r="X822" t="s">
        <v>520</v>
      </c>
      <c r="Y822" t="s">
        <v>512</v>
      </c>
    </row>
    <row r="823" spans="1:25" ht="15" customHeight="1" x14ac:dyDescent="0.3">
      <c r="A823">
        <v>10554</v>
      </c>
      <c r="B823" t="s">
        <v>54</v>
      </c>
      <c r="C823">
        <v>62</v>
      </c>
      <c r="D823">
        <v>4</v>
      </c>
      <c r="E823" s="3">
        <v>44346</v>
      </c>
      <c r="F823" s="31">
        <f>YEAR(Order[[#This Row],[OrderDate]])</f>
        <v>2021</v>
      </c>
      <c r="G823" s="31">
        <f>MONTH(Order[[#This Row],[OrderDate]])</f>
        <v>5</v>
      </c>
      <c r="H823" s="31">
        <f>WEEKDAY(Order[[#This Row],[OrderDate]])</f>
        <v>1</v>
      </c>
      <c r="I823" s="31" t="str">
        <f>TEXT(Order[[#This Row],[WeekNumber]],"dddd")</f>
        <v>Sunday</v>
      </c>
      <c r="J823" s="14">
        <v>20210605</v>
      </c>
      <c r="K823" t="s">
        <v>485</v>
      </c>
      <c r="L823" s="4">
        <v>936.69999926537275</v>
      </c>
      <c r="M823" s="4">
        <v>49.3</v>
      </c>
      <c r="N823" s="4">
        <v>46.834999963268636</v>
      </c>
      <c r="O823">
        <v>20</v>
      </c>
      <c r="P823" s="8">
        <v>5.000000074505806E-2</v>
      </c>
      <c r="Q823" t="s">
        <v>416</v>
      </c>
      <c r="R823">
        <v>29</v>
      </c>
      <c r="S823" s="4">
        <v>34.868075459270003</v>
      </c>
      <c r="T823" t="s">
        <v>143</v>
      </c>
      <c r="U823" t="s">
        <v>232</v>
      </c>
      <c r="V823" t="s">
        <v>318</v>
      </c>
      <c r="W823" t="s">
        <v>509</v>
      </c>
      <c r="X823" t="s">
        <v>520</v>
      </c>
      <c r="Y823" t="s">
        <v>516</v>
      </c>
    </row>
    <row r="824" spans="1:25" ht="15" customHeight="1" x14ac:dyDescent="0.3">
      <c r="A824">
        <v>10554</v>
      </c>
      <c r="B824" t="s">
        <v>54</v>
      </c>
      <c r="C824">
        <v>77</v>
      </c>
      <c r="D824">
        <v>4</v>
      </c>
      <c r="E824" s="3">
        <v>44346</v>
      </c>
      <c r="F824" s="31">
        <f>YEAR(Order[[#This Row],[OrderDate]])</f>
        <v>2021</v>
      </c>
      <c r="G824" s="31">
        <f>MONTH(Order[[#This Row],[OrderDate]])</f>
        <v>5</v>
      </c>
      <c r="H824" s="31">
        <f>WEEKDAY(Order[[#This Row],[OrderDate]])</f>
        <v>1</v>
      </c>
      <c r="I824" s="31" t="str">
        <f>TEXT(Order[[#This Row],[WeekNumber]],"dddd")</f>
        <v>Sunday</v>
      </c>
      <c r="J824" s="14">
        <v>20210604</v>
      </c>
      <c r="K824" t="s">
        <v>485</v>
      </c>
      <c r="L824" s="4">
        <v>123.49999990314245</v>
      </c>
      <c r="M824" s="4">
        <v>13</v>
      </c>
      <c r="N824" s="4">
        <v>12.349999990314245</v>
      </c>
      <c r="O824">
        <v>10</v>
      </c>
      <c r="P824" s="8">
        <v>5.000000074505806E-2</v>
      </c>
      <c r="Q824" t="s">
        <v>431</v>
      </c>
      <c r="R824">
        <v>12</v>
      </c>
      <c r="S824" s="4">
        <v>9.7871799999999993</v>
      </c>
      <c r="T824" t="s">
        <v>143</v>
      </c>
      <c r="U824" t="s">
        <v>232</v>
      </c>
      <c r="V824" t="s">
        <v>318</v>
      </c>
      <c r="W824" t="s">
        <v>509</v>
      </c>
      <c r="X824" t="s">
        <v>520</v>
      </c>
      <c r="Y824" t="s">
        <v>515</v>
      </c>
    </row>
    <row r="825" spans="1:25" x14ac:dyDescent="0.3">
      <c r="A825">
        <v>10555</v>
      </c>
      <c r="B825" t="s">
        <v>68</v>
      </c>
      <c r="C825">
        <v>14</v>
      </c>
      <c r="D825">
        <v>6</v>
      </c>
      <c r="E825" s="3">
        <v>44349</v>
      </c>
      <c r="F825" s="31">
        <f>YEAR(Order[[#This Row],[OrderDate]])</f>
        <v>2021</v>
      </c>
      <c r="G825" s="31">
        <f>MONTH(Order[[#This Row],[OrderDate]])</f>
        <v>6</v>
      </c>
      <c r="H825" s="31">
        <f>WEEKDAY(Order[[#This Row],[OrderDate]])</f>
        <v>4</v>
      </c>
      <c r="I825" s="31" t="str">
        <f>TEXT(Order[[#This Row],[WeekNumber]],"dddd")</f>
        <v>Wednesday</v>
      </c>
      <c r="J825" s="14">
        <v>20210604</v>
      </c>
      <c r="K825" t="s">
        <v>485</v>
      </c>
      <c r="L825" s="4">
        <v>557.99999792128801</v>
      </c>
      <c r="M825" s="4">
        <v>23.25</v>
      </c>
      <c r="N825" s="4">
        <v>18.5999999307096</v>
      </c>
      <c r="O825">
        <v>30</v>
      </c>
      <c r="P825" s="8">
        <v>0.20000000298023221</v>
      </c>
      <c r="Q825" t="s">
        <v>368</v>
      </c>
      <c r="R825">
        <v>6</v>
      </c>
      <c r="S825" s="4">
        <v>19.281771520737859</v>
      </c>
      <c r="T825" t="s">
        <v>157</v>
      </c>
      <c r="U825" t="s">
        <v>246</v>
      </c>
      <c r="V825" t="s">
        <v>331</v>
      </c>
      <c r="W825" t="s">
        <v>510</v>
      </c>
      <c r="X825" t="s">
        <v>353</v>
      </c>
      <c r="Y825" t="s">
        <v>513</v>
      </c>
    </row>
    <row r="826" spans="1:25" x14ac:dyDescent="0.3">
      <c r="A826">
        <v>10555</v>
      </c>
      <c r="B826" t="s">
        <v>68</v>
      </c>
      <c r="C826">
        <v>19</v>
      </c>
      <c r="D826">
        <v>6</v>
      </c>
      <c r="E826" s="3">
        <v>44349</v>
      </c>
      <c r="F826" s="31">
        <f>YEAR(Order[[#This Row],[OrderDate]])</f>
        <v>2021</v>
      </c>
      <c r="G826" s="31">
        <f>MONTH(Order[[#This Row],[OrderDate]])</f>
        <v>6</v>
      </c>
      <c r="H826" s="31">
        <f>WEEKDAY(Order[[#This Row],[OrderDate]])</f>
        <v>4</v>
      </c>
      <c r="I826" s="31" t="str">
        <f>TEXT(Order[[#This Row],[WeekNumber]],"dddd")</f>
        <v>Wednesday</v>
      </c>
      <c r="J826" s="14">
        <v>20210604</v>
      </c>
      <c r="K826" t="s">
        <v>485</v>
      </c>
      <c r="L826" s="4">
        <v>257.59999904036522</v>
      </c>
      <c r="M826" s="4">
        <v>9.1999999999999993</v>
      </c>
      <c r="N826" s="4">
        <v>7.3599999725818632</v>
      </c>
      <c r="O826">
        <v>35</v>
      </c>
      <c r="P826" s="8">
        <v>0.20000000298023221</v>
      </c>
      <c r="Q826" t="s">
        <v>373</v>
      </c>
      <c r="R826">
        <v>8</v>
      </c>
      <c r="S826" s="4">
        <v>7.994614939930428</v>
      </c>
      <c r="T826" t="s">
        <v>157</v>
      </c>
      <c r="U826" t="s">
        <v>246</v>
      </c>
      <c r="V826" t="s">
        <v>331</v>
      </c>
      <c r="W826" t="s">
        <v>510</v>
      </c>
      <c r="X826" t="s">
        <v>353</v>
      </c>
      <c r="Y826" t="s">
        <v>516</v>
      </c>
    </row>
    <row r="827" spans="1:25" x14ac:dyDescent="0.3">
      <c r="A827">
        <v>10555</v>
      </c>
      <c r="B827" t="s">
        <v>68</v>
      </c>
      <c r="C827">
        <v>24</v>
      </c>
      <c r="D827">
        <v>6</v>
      </c>
      <c r="E827" s="3">
        <v>44349</v>
      </c>
      <c r="F827" s="31">
        <f>YEAR(Order[[#This Row],[OrderDate]])</f>
        <v>2021</v>
      </c>
      <c r="G827" s="31">
        <f>MONTH(Order[[#This Row],[OrderDate]])</f>
        <v>6</v>
      </c>
      <c r="H827" s="31">
        <f>WEEKDAY(Order[[#This Row],[OrderDate]])</f>
        <v>4</v>
      </c>
      <c r="I827" s="31" t="str">
        <f>TEXT(Order[[#This Row],[WeekNumber]],"dddd")</f>
        <v>Wednesday</v>
      </c>
      <c r="J827" s="14">
        <v>20210604</v>
      </c>
      <c r="K827" t="s">
        <v>485</v>
      </c>
      <c r="L827" s="4">
        <v>64.799999758601189</v>
      </c>
      <c r="M827" s="4">
        <v>4.5</v>
      </c>
      <c r="N827" s="4">
        <v>3.5999999865889549</v>
      </c>
      <c r="O827">
        <v>18</v>
      </c>
      <c r="P827" s="8">
        <v>0.20000000298023221</v>
      </c>
      <c r="Q827" t="s">
        <v>378</v>
      </c>
      <c r="R827">
        <v>10</v>
      </c>
      <c r="S827" s="4">
        <v>2.1230577042655105</v>
      </c>
      <c r="T827" t="s">
        <v>157</v>
      </c>
      <c r="U827" t="s">
        <v>246</v>
      </c>
      <c r="V827" t="s">
        <v>331</v>
      </c>
      <c r="W827" t="s">
        <v>510</v>
      </c>
      <c r="X827" t="s">
        <v>353</v>
      </c>
      <c r="Y827" t="s">
        <v>517</v>
      </c>
    </row>
    <row r="828" spans="1:25" x14ac:dyDescent="0.3">
      <c r="A828">
        <v>10555</v>
      </c>
      <c r="B828" t="s">
        <v>68</v>
      </c>
      <c r="C828">
        <v>51</v>
      </c>
      <c r="D828">
        <v>6</v>
      </c>
      <c r="E828" s="3">
        <v>44349</v>
      </c>
      <c r="F828" s="31">
        <f>YEAR(Order[[#This Row],[OrderDate]])</f>
        <v>2021</v>
      </c>
      <c r="G828" s="31">
        <f>MONTH(Order[[#This Row],[OrderDate]])</f>
        <v>6</v>
      </c>
      <c r="H828" s="31">
        <f>WEEKDAY(Order[[#This Row],[OrderDate]])</f>
        <v>4</v>
      </c>
      <c r="I828" s="31" t="str">
        <f>TEXT(Order[[#This Row],[WeekNumber]],"dddd")</f>
        <v>Wednesday</v>
      </c>
      <c r="J828" s="14">
        <v>20210604</v>
      </c>
      <c r="K828" t="s">
        <v>485</v>
      </c>
      <c r="L828" s="4">
        <v>847.99999684095383</v>
      </c>
      <c r="M828" s="4">
        <v>53</v>
      </c>
      <c r="N828" s="4">
        <v>42.399999842047691</v>
      </c>
      <c r="O828">
        <v>20</v>
      </c>
      <c r="P828" s="8">
        <v>0.20000000298023221</v>
      </c>
      <c r="Q828" t="s">
        <v>405</v>
      </c>
      <c r="R828">
        <v>24</v>
      </c>
      <c r="S828" s="4">
        <v>18.835525116961144</v>
      </c>
      <c r="T828" t="s">
        <v>157</v>
      </c>
      <c r="U828" t="s">
        <v>246</v>
      </c>
      <c r="V828" t="s">
        <v>331</v>
      </c>
      <c r="W828" t="s">
        <v>510</v>
      </c>
      <c r="X828" t="s">
        <v>353</v>
      </c>
      <c r="Y828" t="s">
        <v>513</v>
      </c>
    </row>
    <row r="829" spans="1:25" x14ac:dyDescent="0.3">
      <c r="A829">
        <v>10555</v>
      </c>
      <c r="B829" t="s">
        <v>68</v>
      </c>
      <c r="C829">
        <v>56</v>
      </c>
      <c r="D829">
        <v>6</v>
      </c>
      <c r="E829" s="3">
        <v>44349</v>
      </c>
      <c r="F829" s="31">
        <f>YEAR(Order[[#This Row],[OrderDate]])</f>
        <v>2021</v>
      </c>
      <c r="G829" s="31">
        <f>MONTH(Order[[#This Row],[OrderDate]])</f>
        <v>6</v>
      </c>
      <c r="H829" s="31">
        <f>WEEKDAY(Order[[#This Row],[OrderDate]])</f>
        <v>4</v>
      </c>
      <c r="I829" s="31" t="str">
        <f>TEXT(Order[[#This Row],[WeekNumber]],"dddd")</f>
        <v>Wednesday</v>
      </c>
      <c r="J829" s="14">
        <v>20210613</v>
      </c>
      <c r="K829" t="s">
        <v>485</v>
      </c>
      <c r="L829" s="4">
        <v>1215.999995470047</v>
      </c>
      <c r="M829" s="4">
        <v>38</v>
      </c>
      <c r="N829" s="4">
        <v>30.399999886751175</v>
      </c>
      <c r="O829">
        <v>40</v>
      </c>
      <c r="P829" s="8">
        <v>0.20000000298023221</v>
      </c>
      <c r="Q829" t="s">
        <v>410</v>
      </c>
      <c r="R829">
        <v>26</v>
      </c>
      <c r="S829" s="4">
        <v>12.985049050340091</v>
      </c>
      <c r="T829" t="s">
        <v>157</v>
      </c>
      <c r="U829" t="s">
        <v>246</v>
      </c>
      <c r="V829" t="s">
        <v>331</v>
      </c>
      <c r="W829" t="s">
        <v>510</v>
      </c>
      <c r="X829" t="s">
        <v>353</v>
      </c>
      <c r="Y829" t="s">
        <v>512</v>
      </c>
    </row>
    <row r="830" spans="1:25" ht="15" customHeight="1" x14ac:dyDescent="0.3">
      <c r="A830">
        <v>10556</v>
      </c>
      <c r="B830" t="s">
        <v>70</v>
      </c>
      <c r="C830">
        <v>72</v>
      </c>
      <c r="D830">
        <v>2</v>
      </c>
      <c r="E830" s="3">
        <v>44350</v>
      </c>
      <c r="F830" s="31">
        <f>YEAR(Order[[#This Row],[OrderDate]])</f>
        <v>2021</v>
      </c>
      <c r="G830" s="31">
        <f>MONTH(Order[[#This Row],[OrderDate]])</f>
        <v>6</v>
      </c>
      <c r="H830" s="31">
        <f>WEEKDAY(Order[[#This Row],[OrderDate]])</f>
        <v>5</v>
      </c>
      <c r="I830" s="31" t="str">
        <f>TEXT(Order[[#This Row],[WeekNumber]],"dddd")</f>
        <v>Thursday</v>
      </c>
      <c r="J830" s="14">
        <v>20210606</v>
      </c>
      <c r="K830" t="s">
        <v>486</v>
      </c>
      <c r="L830" s="4">
        <v>835.19999999999993</v>
      </c>
      <c r="M830" s="4">
        <v>34.799999999999997</v>
      </c>
      <c r="N830" s="4">
        <v>34.799999999999997</v>
      </c>
      <c r="O830">
        <v>24</v>
      </c>
      <c r="P830" s="8">
        <v>0</v>
      </c>
      <c r="Q830" t="s">
        <v>426</v>
      </c>
      <c r="R830">
        <v>14</v>
      </c>
      <c r="S830" s="4">
        <v>14.902797245173618</v>
      </c>
      <c r="T830" t="s">
        <v>159</v>
      </c>
      <c r="U830" t="s">
        <v>248</v>
      </c>
      <c r="V830" t="s">
        <v>333</v>
      </c>
      <c r="W830" t="s">
        <v>509</v>
      </c>
      <c r="X830" t="s">
        <v>532</v>
      </c>
      <c r="Y830" t="s">
        <v>511</v>
      </c>
    </row>
    <row r="831" spans="1:25" ht="15" customHeight="1" x14ac:dyDescent="0.3">
      <c r="A831">
        <v>10557</v>
      </c>
      <c r="B831" t="s">
        <v>42</v>
      </c>
      <c r="C831">
        <v>64</v>
      </c>
      <c r="D831">
        <v>9</v>
      </c>
      <c r="E831" s="3">
        <v>44350</v>
      </c>
      <c r="F831" s="31">
        <f>YEAR(Order[[#This Row],[OrderDate]])</f>
        <v>2021</v>
      </c>
      <c r="G831" s="31">
        <f>MONTH(Order[[#This Row],[OrderDate]])</f>
        <v>6</v>
      </c>
      <c r="H831" s="31">
        <f>WEEKDAY(Order[[#This Row],[OrderDate]])</f>
        <v>5</v>
      </c>
      <c r="I831" s="31" t="str">
        <f>TEXT(Order[[#This Row],[WeekNumber]],"dddd")</f>
        <v>Thursday</v>
      </c>
      <c r="J831" s="14">
        <v>20210606</v>
      </c>
      <c r="K831" t="s">
        <v>484</v>
      </c>
      <c r="L831" s="4">
        <v>997.5</v>
      </c>
      <c r="M831" s="4">
        <v>33.25</v>
      </c>
      <c r="N831" s="4">
        <v>33.25</v>
      </c>
      <c r="O831">
        <v>30</v>
      </c>
      <c r="P831" s="8">
        <v>0</v>
      </c>
      <c r="Q831" t="s">
        <v>418</v>
      </c>
      <c r="R831">
        <v>12</v>
      </c>
      <c r="S831" s="4">
        <v>21.348702933885775</v>
      </c>
      <c r="T831" t="s">
        <v>131</v>
      </c>
      <c r="U831" t="s">
        <v>220</v>
      </c>
      <c r="V831" t="s">
        <v>307</v>
      </c>
      <c r="W831" t="s">
        <v>509</v>
      </c>
      <c r="X831" t="s">
        <v>520</v>
      </c>
      <c r="Y831" t="s">
        <v>512</v>
      </c>
    </row>
    <row r="832" spans="1:25" ht="15" customHeight="1" x14ac:dyDescent="0.3">
      <c r="A832">
        <v>10557</v>
      </c>
      <c r="B832" t="s">
        <v>42</v>
      </c>
      <c r="C832">
        <v>75</v>
      </c>
      <c r="D832">
        <v>9</v>
      </c>
      <c r="E832" s="3">
        <v>44350</v>
      </c>
      <c r="F832" s="31">
        <f>YEAR(Order[[#This Row],[OrderDate]])</f>
        <v>2021</v>
      </c>
      <c r="G832" s="31">
        <f>MONTH(Order[[#This Row],[OrderDate]])</f>
        <v>6</v>
      </c>
      <c r="H832" s="31">
        <f>WEEKDAY(Order[[#This Row],[OrderDate]])</f>
        <v>5</v>
      </c>
      <c r="I832" s="31" t="str">
        <f>TEXT(Order[[#This Row],[WeekNumber]],"dddd")</f>
        <v>Thursday</v>
      </c>
      <c r="J832" s="14">
        <v>20210610</v>
      </c>
      <c r="K832" t="s">
        <v>484</v>
      </c>
      <c r="L832" s="4">
        <v>155</v>
      </c>
      <c r="M832" s="4">
        <v>7.75</v>
      </c>
      <c r="N832" s="4">
        <v>7.75</v>
      </c>
      <c r="O832">
        <v>20</v>
      </c>
      <c r="P832" s="8">
        <v>0</v>
      </c>
      <c r="Q832" t="s">
        <v>429</v>
      </c>
      <c r="R832">
        <v>12</v>
      </c>
      <c r="S832" s="4">
        <v>3.8495729671919596</v>
      </c>
      <c r="T832" t="s">
        <v>131</v>
      </c>
      <c r="U832" t="s">
        <v>220</v>
      </c>
      <c r="V832" t="s">
        <v>307</v>
      </c>
      <c r="W832" t="s">
        <v>509</v>
      </c>
      <c r="X832" t="s">
        <v>520</v>
      </c>
      <c r="Y832" t="s">
        <v>517</v>
      </c>
    </row>
    <row r="833" spans="1:25" ht="15" customHeight="1" x14ac:dyDescent="0.3">
      <c r="A833">
        <v>10558</v>
      </c>
      <c r="B833" t="s">
        <v>3</v>
      </c>
      <c r="C833">
        <v>47</v>
      </c>
      <c r="D833">
        <v>1</v>
      </c>
      <c r="E833" s="3">
        <v>44351</v>
      </c>
      <c r="F833" s="31">
        <f>YEAR(Order[[#This Row],[OrderDate]])</f>
        <v>2021</v>
      </c>
      <c r="G833" s="31">
        <f>MONTH(Order[[#This Row],[OrderDate]])</f>
        <v>6</v>
      </c>
      <c r="H833" s="31">
        <f>WEEKDAY(Order[[#This Row],[OrderDate]])</f>
        <v>6</v>
      </c>
      <c r="I833" s="31" t="str">
        <f>TEXT(Order[[#This Row],[WeekNumber]],"dddd")</f>
        <v>Friday</v>
      </c>
      <c r="J833" s="14">
        <v>20210610</v>
      </c>
      <c r="K833" t="s">
        <v>484</v>
      </c>
      <c r="L833" s="4">
        <v>237.5</v>
      </c>
      <c r="M833" s="4">
        <v>9.5</v>
      </c>
      <c r="N833" s="4">
        <v>9.5</v>
      </c>
      <c r="O833">
        <v>25</v>
      </c>
      <c r="P833" s="8">
        <v>0</v>
      </c>
      <c r="Q833" t="s">
        <v>401</v>
      </c>
      <c r="R833">
        <v>22</v>
      </c>
      <c r="S833" s="4">
        <v>6.92246398648025</v>
      </c>
      <c r="T833" t="s">
        <v>92</v>
      </c>
      <c r="U833" t="s">
        <v>181</v>
      </c>
      <c r="V833" t="s">
        <v>270</v>
      </c>
      <c r="W833" t="s">
        <v>509</v>
      </c>
      <c r="X833" t="s">
        <v>351</v>
      </c>
      <c r="Y833" t="s">
        <v>516</v>
      </c>
    </row>
    <row r="834" spans="1:25" ht="15" customHeight="1" x14ac:dyDescent="0.3">
      <c r="A834">
        <v>10558</v>
      </c>
      <c r="B834" t="s">
        <v>3</v>
      </c>
      <c r="C834">
        <v>51</v>
      </c>
      <c r="D834">
        <v>1</v>
      </c>
      <c r="E834" s="3">
        <v>44351</v>
      </c>
      <c r="F834" s="31">
        <f>YEAR(Order[[#This Row],[OrderDate]])</f>
        <v>2021</v>
      </c>
      <c r="G834" s="31">
        <f>MONTH(Order[[#This Row],[OrderDate]])</f>
        <v>6</v>
      </c>
      <c r="H834" s="31">
        <f>WEEKDAY(Order[[#This Row],[OrderDate]])</f>
        <v>6</v>
      </c>
      <c r="I834" s="31" t="str">
        <f>TEXT(Order[[#This Row],[WeekNumber]],"dddd")</f>
        <v>Friday</v>
      </c>
      <c r="J834" s="14">
        <v>20210610</v>
      </c>
      <c r="K834" t="s">
        <v>484</v>
      </c>
      <c r="L834" s="4">
        <v>1060</v>
      </c>
      <c r="M834" s="4">
        <v>53</v>
      </c>
      <c r="N834" s="4">
        <v>53</v>
      </c>
      <c r="O834">
        <v>20</v>
      </c>
      <c r="P834" s="8">
        <v>0</v>
      </c>
      <c r="Q834" t="s">
        <v>405</v>
      </c>
      <c r="R834">
        <v>24</v>
      </c>
      <c r="S834" s="4">
        <v>18.835525116961144</v>
      </c>
      <c r="T834" t="s">
        <v>92</v>
      </c>
      <c r="U834" t="s">
        <v>181</v>
      </c>
      <c r="V834" t="s">
        <v>270</v>
      </c>
      <c r="W834" t="s">
        <v>509</v>
      </c>
      <c r="X834" t="s">
        <v>351</v>
      </c>
      <c r="Y834" t="s">
        <v>513</v>
      </c>
    </row>
    <row r="835" spans="1:25" ht="15" customHeight="1" x14ac:dyDescent="0.3">
      <c r="A835">
        <v>10558</v>
      </c>
      <c r="B835" t="s">
        <v>3</v>
      </c>
      <c r="C835">
        <v>52</v>
      </c>
      <c r="D835">
        <v>1</v>
      </c>
      <c r="E835" s="3">
        <v>44351</v>
      </c>
      <c r="F835" s="31">
        <f>YEAR(Order[[#This Row],[OrderDate]])</f>
        <v>2021</v>
      </c>
      <c r="G835" s="31">
        <f>MONTH(Order[[#This Row],[OrderDate]])</f>
        <v>6</v>
      </c>
      <c r="H835" s="31">
        <f>WEEKDAY(Order[[#This Row],[OrderDate]])</f>
        <v>6</v>
      </c>
      <c r="I835" s="31" t="str">
        <f>TEXT(Order[[#This Row],[WeekNumber]],"dddd")</f>
        <v>Friday</v>
      </c>
      <c r="J835" s="14">
        <v>20210610</v>
      </c>
      <c r="K835" t="s">
        <v>484</v>
      </c>
      <c r="L835" s="4">
        <v>210</v>
      </c>
      <c r="M835" s="4">
        <v>7</v>
      </c>
      <c r="N835" s="4">
        <v>7</v>
      </c>
      <c r="O835">
        <v>30</v>
      </c>
      <c r="P835" s="8">
        <v>0</v>
      </c>
      <c r="Q835" t="s">
        <v>406</v>
      </c>
      <c r="R835">
        <v>24</v>
      </c>
      <c r="S835" s="4">
        <v>2.7531089859539</v>
      </c>
      <c r="T835" t="s">
        <v>92</v>
      </c>
      <c r="U835" t="s">
        <v>181</v>
      </c>
      <c r="V835" t="s">
        <v>270</v>
      </c>
      <c r="W835" t="s">
        <v>509</v>
      </c>
      <c r="X835" t="s">
        <v>351</v>
      </c>
      <c r="Y835" t="s">
        <v>512</v>
      </c>
    </row>
    <row r="836" spans="1:25" ht="15" customHeight="1" x14ac:dyDescent="0.3">
      <c r="A836">
        <v>10558</v>
      </c>
      <c r="B836" t="s">
        <v>3</v>
      </c>
      <c r="C836">
        <v>53</v>
      </c>
      <c r="D836">
        <v>1</v>
      </c>
      <c r="E836" s="3">
        <v>44351</v>
      </c>
      <c r="F836" s="31">
        <f>YEAR(Order[[#This Row],[OrderDate]])</f>
        <v>2021</v>
      </c>
      <c r="G836" s="31">
        <f>MONTH(Order[[#This Row],[OrderDate]])</f>
        <v>6</v>
      </c>
      <c r="H836" s="31">
        <f>WEEKDAY(Order[[#This Row],[OrderDate]])</f>
        <v>6</v>
      </c>
      <c r="I836" s="31" t="str">
        <f>TEXT(Order[[#This Row],[WeekNumber]],"dddd")</f>
        <v>Friday</v>
      </c>
      <c r="J836" s="14">
        <v>20210610</v>
      </c>
      <c r="K836" t="s">
        <v>484</v>
      </c>
      <c r="L836" s="4">
        <v>590.4</v>
      </c>
      <c r="M836" s="4">
        <v>32.799999999999997</v>
      </c>
      <c r="N836" s="4">
        <v>32.799999999999997</v>
      </c>
      <c r="O836">
        <v>18</v>
      </c>
      <c r="P836" s="8">
        <v>0</v>
      </c>
      <c r="Q836" t="s">
        <v>407</v>
      </c>
      <c r="R836">
        <v>24</v>
      </c>
      <c r="S836" s="4">
        <v>11.283141843590998</v>
      </c>
      <c r="T836" t="s">
        <v>92</v>
      </c>
      <c r="U836" t="s">
        <v>181</v>
      </c>
      <c r="V836" t="s">
        <v>270</v>
      </c>
      <c r="W836" t="s">
        <v>509</v>
      </c>
      <c r="X836" t="s">
        <v>351</v>
      </c>
      <c r="Y836" t="s">
        <v>518</v>
      </c>
    </row>
    <row r="837" spans="1:25" ht="15" customHeight="1" x14ac:dyDescent="0.3">
      <c r="A837">
        <v>10558</v>
      </c>
      <c r="B837" t="s">
        <v>3</v>
      </c>
      <c r="C837">
        <v>73</v>
      </c>
      <c r="D837">
        <v>1</v>
      </c>
      <c r="E837" s="3">
        <v>44351</v>
      </c>
      <c r="F837" s="31">
        <f>YEAR(Order[[#This Row],[OrderDate]])</f>
        <v>2021</v>
      </c>
      <c r="G837" s="31">
        <f>MONTH(Order[[#This Row],[OrderDate]])</f>
        <v>6</v>
      </c>
      <c r="H837" s="31">
        <f>WEEKDAY(Order[[#This Row],[OrderDate]])</f>
        <v>6</v>
      </c>
      <c r="I837" s="31" t="str">
        <f>TEXT(Order[[#This Row],[WeekNumber]],"dddd")</f>
        <v>Friday</v>
      </c>
      <c r="J837" s="14">
        <v>20210613</v>
      </c>
      <c r="K837" t="s">
        <v>484</v>
      </c>
      <c r="L837" s="4">
        <v>45</v>
      </c>
      <c r="M837" s="4">
        <v>15</v>
      </c>
      <c r="N837" s="4">
        <v>15</v>
      </c>
      <c r="O837">
        <v>3</v>
      </c>
      <c r="P837" s="8">
        <v>0</v>
      </c>
      <c r="Q837" t="s">
        <v>427</v>
      </c>
      <c r="R837">
        <v>17</v>
      </c>
      <c r="S837" s="4">
        <v>4.6045134272414314</v>
      </c>
      <c r="T837" t="s">
        <v>92</v>
      </c>
      <c r="U837" t="s">
        <v>181</v>
      </c>
      <c r="V837" t="s">
        <v>270</v>
      </c>
      <c r="W837" t="s">
        <v>509</v>
      </c>
      <c r="X837" t="s">
        <v>351</v>
      </c>
      <c r="Y837" t="s">
        <v>514</v>
      </c>
    </row>
    <row r="838" spans="1:25" x14ac:dyDescent="0.3">
      <c r="A838">
        <v>10559</v>
      </c>
      <c r="B838" t="s">
        <v>6</v>
      </c>
      <c r="C838">
        <v>41</v>
      </c>
      <c r="D838">
        <v>6</v>
      </c>
      <c r="E838" s="3">
        <v>44352</v>
      </c>
      <c r="F838" s="31">
        <f>YEAR(Order[[#This Row],[OrderDate]])</f>
        <v>2021</v>
      </c>
      <c r="G838" s="31">
        <f>MONTH(Order[[#This Row],[OrderDate]])</f>
        <v>6</v>
      </c>
      <c r="H838" s="31">
        <f>WEEKDAY(Order[[#This Row],[OrderDate]])</f>
        <v>7</v>
      </c>
      <c r="I838" s="31" t="str">
        <f>TEXT(Order[[#This Row],[WeekNumber]],"dddd")</f>
        <v>Saturday</v>
      </c>
      <c r="J838" s="14">
        <v>20210613</v>
      </c>
      <c r="K838" t="s">
        <v>486</v>
      </c>
      <c r="L838" s="4">
        <v>110.00999991372228</v>
      </c>
      <c r="M838" s="4">
        <v>9.65</v>
      </c>
      <c r="N838" s="4">
        <v>9.1674999928101908</v>
      </c>
      <c r="O838">
        <v>12</v>
      </c>
      <c r="P838" s="8">
        <v>5.000000074505806E-2</v>
      </c>
      <c r="Q838" t="s">
        <v>395</v>
      </c>
      <c r="R838">
        <v>19</v>
      </c>
      <c r="S838" s="4">
        <v>6.0463867884479576</v>
      </c>
      <c r="T838" t="s">
        <v>95</v>
      </c>
      <c r="U838" t="s">
        <v>184</v>
      </c>
      <c r="V838" t="s">
        <v>273</v>
      </c>
      <c r="W838" t="s">
        <v>509</v>
      </c>
      <c r="X838" t="s">
        <v>519</v>
      </c>
      <c r="Y838" t="s">
        <v>514</v>
      </c>
    </row>
    <row r="839" spans="1:25" x14ac:dyDescent="0.3">
      <c r="A839">
        <v>10559</v>
      </c>
      <c r="B839" t="s">
        <v>6</v>
      </c>
      <c r="C839">
        <v>55</v>
      </c>
      <c r="D839">
        <v>6</v>
      </c>
      <c r="E839" s="3">
        <v>44352</v>
      </c>
      <c r="F839" s="31">
        <f>YEAR(Order[[#This Row],[OrderDate]])</f>
        <v>2021</v>
      </c>
      <c r="G839" s="31">
        <f>MONTH(Order[[#This Row],[OrderDate]])</f>
        <v>6</v>
      </c>
      <c r="H839" s="31">
        <f>WEEKDAY(Order[[#This Row],[OrderDate]])</f>
        <v>7</v>
      </c>
      <c r="I839" s="31" t="str">
        <f>TEXT(Order[[#This Row],[WeekNumber]],"dddd")</f>
        <v>Saturday</v>
      </c>
      <c r="J839" s="14">
        <v>20210609</v>
      </c>
      <c r="K839" t="s">
        <v>486</v>
      </c>
      <c r="L839" s="4">
        <v>410.39999967813492</v>
      </c>
      <c r="M839" s="4">
        <v>24</v>
      </c>
      <c r="N839" s="4">
        <v>22.799999982118607</v>
      </c>
      <c r="O839">
        <v>18</v>
      </c>
      <c r="P839" s="8">
        <v>5.000000074505806E-2</v>
      </c>
      <c r="Q839" t="s">
        <v>409</v>
      </c>
      <c r="R839">
        <v>25</v>
      </c>
      <c r="S839" s="4">
        <v>18.144678468561601</v>
      </c>
      <c r="T839" t="s">
        <v>95</v>
      </c>
      <c r="U839" t="s">
        <v>184</v>
      </c>
      <c r="V839" t="s">
        <v>273</v>
      </c>
      <c r="W839" t="s">
        <v>509</v>
      </c>
      <c r="X839" t="s">
        <v>519</v>
      </c>
      <c r="Y839" t="s">
        <v>518</v>
      </c>
    </row>
    <row r="840" spans="1:25" ht="15" customHeight="1" x14ac:dyDescent="0.3">
      <c r="A840">
        <v>10560</v>
      </c>
      <c r="B840" t="s">
        <v>23</v>
      </c>
      <c r="C840">
        <v>30</v>
      </c>
      <c r="D840">
        <v>8</v>
      </c>
      <c r="E840" s="3">
        <v>44353</v>
      </c>
      <c r="F840" s="31">
        <f>YEAR(Order[[#This Row],[OrderDate]])</f>
        <v>2021</v>
      </c>
      <c r="G840" s="31">
        <f>MONTH(Order[[#This Row],[OrderDate]])</f>
        <v>6</v>
      </c>
      <c r="H840" s="31">
        <f>WEEKDAY(Order[[#This Row],[OrderDate]])</f>
        <v>1</v>
      </c>
      <c r="I840" s="31" t="str">
        <f>TEXT(Order[[#This Row],[WeekNumber]],"dddd")</f>
        <v>Sunday</v>
      </c>
      <c r="J840" s="14">
        <v>20210609</v>
      </c>
      <c r="K840" t="s">
        <v>486</v>
      </c>
      <c r="L840" s="4">
        <v>517.79999999999995</v>
      </c>
      <c r="M840" s="4">
        <v>25.89</v>
      </c>
      <c r="N840" s="4">
        <v>25.89</v>
      </c>
      <c r="O840">
        <v>20</v>
      </c>
      <c r="P840" s="8">
        <v>0</v>
      </c>
      <c r="Q840" t="s">
        <v>384</v>
      </c>
      <c r="R840">
        <v>13</v>
      </c>
      <c r="S840" s="4">
        <v>15.141134761320492</v>
      </c>
      <c r="T840" t="s">
        <v>112</v>
      </c>
      <c r="U840" t="s">
        <v>201</v>
      </c>
      <c r="V840" t="s">
        <v>290</v>
      </c>
      <c r="W840" t="s">
        <v>509</v>
      </c>
      <c r="X840" t="s">
        <v>520</v>
      </c>
      <c r="Y840" t="s">
        <v>514</v>
      </c>
    </row>
    <row r="841" spans="1:25" ht="15" customHeight="1" x14ac:dyDescent="0.3">
      <c r="A841">
        <v>10560</v>
      </c>
      <c r="B841" t="s">
        <v>23</v>
      </c>
      <c r="C841">
        <v>62</v>
      </c>
      <c r="D841">
        <v>8</v>
      </c>
      <c r="E841" s="3">
        <v>44353</v>
      </c>
      <c r="F841" s="31">
        <f>YEAR(Order[[#This Row],[OrderDate]])</f>
        <v>2021</v>
      </c>
      <c r="G841" s="31">
        <f>MONTH(Order[[#This Row],[OrderDate]])</f>
        <v>6</v>
      </c>
      <c r="H841" s="31">
        <f>WEEKDAY(Order[[#This Row],[OrderDate]])</f>
        <v>1</v>
      </c>
      <c r="I841" s="31" t="str">
        <f>TEXT(Order[[#This Row],[WeekNumber]],"dddd")</f>
        <v>Sunday</v>
      </c>
      <c r="J841" s="14">
        <v>20210609</v>
      </c>
      <c r="K841" t="s">
        <v>486</v>
      </c>
      <c r="L841" s="4">
        <v>554.62499999999989</v>
      </c>
      <c r="M841" s="4">
        <v>49.3</v>
      </c>
      <c r="N841" s="4">
        <v>36.974999999999994</v>
      </c>
      <c r="O841">
        <v>15</v>
      </c>
      <c r="P841" s="8">
        <v>0.25</v>
      </c>
      <c r="Q841" t="s">
        <v>416</v>
      </c>
      <c r="R841">
        <v>29</v>
      </c>
      <c r="S841" s="4">
        <v>34.868075459270003</v>
      </c>
      <c r="T841" t="s">
        <v>112</v>
      </c>
      <c r="U841" t="s">
        <v>201</v>
      </c>
      <c r="V841" t="s">
        <v>290</v>
      </c>
      <c r="W841" t="s">
        <v>509</v>
      </c>
      <c r="X841" t="s">
        <v>520</v>
      </c>
      <c r="Y841" t="s">
        <v>516</v>
      </c>
    </row>
    <row r="842" spans="1:25" ht="15" customHeight="1" x14ac:dyDescent="0.3">
      <c r="A842">
        <v>10561</v>
      </c>
      <c r="B842" t="s">
        <v>22</v>
      </c>
      <c r="C842">
        <v>44</v>
      </c>
      <c r="D842">
        <v>2</v>
      </c>
      <c r="E842" s="3">
        <v>44353</v>
      </c>
      <c r="F842" s="31">
        <f>YEAR(Order[[#This Row],[OrderDate]])</f>
        <v>2021</v>
      </c>
      <c r="G842" s="31">
        <f>MONTH(Order[[#This Row],[OrderDate]])</f>
        <v>6</v>
      </c>
      <c r="H842" s="31">
        <f>WEEKDAY(Order[[#This Row],[OrderDate]])</f>
        <v>1</v>
      </c>
      <c r="I842" s="31" t="str">
        <f>TEXT(Order[[#This Row],[WeekNumber]],"dddd")</f>
        <v>Sunday</v>
      </c>
      <c r="J842" s="14">
        <v>20210609</v>
      </c>
      <c r="K842" t="s">
        <v>484</v>
      </c>
      <c r="L842" s="4">
        <v>194.5</v>
      </c>
      <c r="M842" s="4">
        <v>19.45</v>
      </c>
      <c r="N842" s="4">
        <v>19.45</v>
      </c>
      <c r="O842">
        <v>10</v>
      </c>
      <c r="P842" s="8">
        <v>0</v>
      </c>
      <c r="Q842" t="s">
        <v>398</v>
      </c>
      <c r="R842">
        <v>20</v>
      </c>
      <c r="S842" s="4">
        <v>10.842050263532254</v>
      </c>
      <c r="T842" t="s">
        <v>111</v>
      </c>
      <c r="U842" t="s">
        <v>200</v>
      </c>
      <c r="V842" t="s">
        <v>289</v>
      </c>
      <c r="W842" t="s">
        <v>509</v>
      </c>
      <c r="X842" t="s">
        <v>526</v>
      </c>
      <c r="Y842" t="s">
        <v>515</v>
      </c>
    </row>
    <row r="843" spans="1:25" ht="15" customHeight="1" x14ac:dyDescent="0.3">
      <c r="A843">
        <v>10561</v>
      </c>
      <c r="B843" t="s">
        <v>22</v>
      </c>
      <c r="C843">
        <v>51</v>
      </c>
      <c r="D843">
        <v>2</v>
      </c>
      <c r="E843" s="3">
        <v>44353</v>
      </c>
      <c r="F843" s="31">
        <f>YEAR(Order[[#This Row],[OrderDate]])</f>
        <v>2021</v>
      </c>
      <c r="G843" s="31">
        <f>MONTH(Order[[#This Row],[OrderDate]])</f>
        <v>6</v>
      </c>
      <c r="H843" s="31">
        <f>WEEKDAY(Order[[#This Row],[OrderDate]])</f>
        <v>1</v>
      </c>
      <c r="I843" s="31" t="str">
        <f>TEXT(Order[[#This Row],[WeekNumber]],"dddd")</f>
        <v>Sunday</v>
      </c>
      <c r="J843" s="14">
        <v>20210612</v>
      </c>
      <c r="K843" t="s">
        <v>484</v>
      </c>
      <c r="L843" s="4">
        <v>2650</v>
      </c>
      <c r="M843" s="4">
        <v>53</v>
      </c>
      <c r="N843" s="4">
        <v>53</v>
      </c>
      <c r="O843">
        <v>50</v>
      </c>
      <c r="P843" s="8">
        <v>0</v>
      </c>
      <c r="Q843" t="s">
        <v>405</v>
      </c>
      <c r="R843">
        <v>24</v>
      </c>
      <c r="S843" s="4">
        <v>18.835525116961144</v>
      </c>
      <c r="T843" t="s">
        <v>111</v>
      </c>
      <c r="U843" t="s">
        <v>200</v>
      </c>
      <c r="V843" t="s">
        <v>289</v>
      </c>
      <c r="W843" t="s">
        <v>509</v>
      </c>
      <c r="X843" t="s">
        <v>526</v>
      </c>
      <c r="Y843" t="s">
        <v>513</v>
      </c>
    </row>
    <row r="844" spans="1:25" ht="15" customHeight="1" x14ac:dyDescent="0.3">
      <c r="A844">
        <v>10562</v>
      </c>
      <c r="B844" t="s">
        <v>63</v>
      </c>
      <c r="C844">
        <v>33</v>
      </c>
      <c r="D844">
        <v>1</v>
      </c>
      <c r="E844" s="3">
        <v>44356</v>
      </c>
      <c r="F844" s="31">
        <f>YEAR(Order[[#This Row],[OrderDate]])</f>
        <v>2021</v>
      </c>
      <c r="G844" s="31">
        <f>MONTH(Order[[#This Row],[OrderDate]])</f>
        <v>6</v>
      </c>
      <c r="H844" s="31">
        <f>WEEKDAY(Order[[#This Row],[OrderDate]])</f>
        <v>4</v>
      </c>
      <c r="I844" s="31" t="str">
        <f>TEXT(Order[[#This Row],[WeekNumber]],"dddd")</f>
        <v>Wednesday</v>
      </c>
      <c r="J844" s="14">
        <v>20210612</v>
      </c>
      <c r="K844" t="s">
        <v>486</v>
      </c>
      <c r="L844" s="4">
        <v>44.999999925494194</v>
      </c>
      <c r="M844" s="4">
        <v>2.5</v>
      </c>
      <c r="N844" s="4">
        <v>2.2499999962747097</v>
      </c>
      <c r="O844">
        <v>20</v>
      </c>
      <c r="P844" s="8">
        <v>0.10000000149011611</v>
      </c>
      <c r="Q844" t="s">
        <v>387</v>
      </c>
      <c r="R844">
        <v>15</v>
      </c>
      <c r="S844" s="4">
        <v>1.3985746153494198</v>
      </c>
      <c r="T844" t="s">
        <v>152</v>
      </c>
      <c r="U844" t="s">
        <v>241</v>
      </c>
      <c r="V844" t="s">
        <v>326</v>
      </c>
      <c r="W844" t="s">
        <v>509</v>
      </c>
      <c r="X844" t="s">
        <v>528</v>
      </c>
      <c r="Y844" t="s">
        <v>511</v>
      </c>
    </row>
    <row r="845" spans="1:25" ht="15" customHeight="1" x14ac:dyDescent="0.3">
      <c r="A845">
        <v>10562</v>
      </c>
      <c r="B845" t="s">
        <v>63</v>
      </c>
      <c r="C845">
        <v>62</v>
      </c>
      <c r="D845">
        <v>1</v>
      </c>
      <c r="E845" s="3">
        <v>44356</v>
      </c>
      <c r="F845" s="31">
        <f>YEAR(Order[[#This Row],[OrderDate]])</f>
        <v>2021</v>
      </c>
      <c r="G845" s="31">
        <f>MONTH(Order[[#This Row],[OrderDate]])</f>
        <v>6</v>
      </c>
      <c r="H845" s="31">
        <f>WEEKDAY(Order[[#This Row],[OrderDate]])</f>
        <v>4</v>
      </c>
      <c r="I845" s="31" t="str">
        <f>TEXT(Order[[#This Row],[WeekNumber]],"dddd")</f>
        <v>Wednesday</v>
      </c>
      <c r="J845" s="14">
        <v>20210624</v>
      </c>
      <c r="K845" t="s">
        <v>486</v>
      </c>
      <c r="L845" s="4">
        <v>443.69999926537275</v>
      </c>
      <c r="M845" s="4">
        <v>49.3</v>
      </c>
      <c r="N845" s="4">
        <v>44.369999926537275</v>
      </c>
      <c r="O845">
        <v>10</v>
      </c>
      <c r="P845" s="8">
        <v>0.10000000149011611</v>
      </c>
      <c r="Q845" t="s">
        <v>416</v>
      </c>
      <c r="R845">
        <v>29</v>
      </c>
      <c r="S845" s="4">
        <v>34.868075459270003</v>
      </c>
      <c r="T845" t="s">
        <v>152</v>
      </c>
      <c r="U845" t="s">
        <v>241</v>
      </c>
      <c r="V845" t="s">
        <v>326</v>
      </c>
      <c r="W845" t="s">
        <v>509</v>
      </c>
      <c r="X845" t="s">
        <v>528</v>
      </c>
      <c r="Y845" t="s">
        <v>516</v>
      </c>
    </row>
    <row r="846" spans="1:25" ht="15" customHeight="1" x14ac:dyDescent="0.3">
      <c r="A846">
        <v>10563</v>
      </c>
      <c r="B846" t="s">
        <v>64</v>
      </c>
      <c r="C846">
        <v>36</v>
      </c>
      <c r="D846">
        <v>2</v>
      </c>
      <c r="E846" s="3">
        <v>44357</v>
      </c>
      <c r="F846" s="31">
        <f>YEAR(Order[[#This Row],[OrderDate]])</f>
        <v>2021</v>
      </c>
      <c r="G846" s="31">
        <f>MONTH(Order[[#This Row],[OrderDate]])</f>
        <v>6</v>
      </c>
      <c r="H846" s="31">
        <f>WEEKDAY(Order[[#This Row],[OrderDate]])</f>
        <v>5</v>
      </c>
      <c r="I846" s="31" t="str">
        <f>TEXT(Order[[#This Row],[WeekNumber]],"dddd")</f>
        <v>Thursday</v>
      </c>
      <c r="J846" s="14">
        <v>20210624</v>
      </c>
      <c r="K846" t="s">
        <v>484</v>
      </c>
      <c r="L846" s="4">
        <v>475</v>
      </c>
      <c r="M846" s="4">
        <v>19</v>
      </c>
      <c r="N846" s="4">
        <v>19</v>
      </c>
      <c r="O846">
        <v>25</v>
      </c>
      <c r="P846" s="8">
        <v>0</v>
      </c>
      <c r="Q846" t="s">
        <v>390</v>
      </c>
      <c r="R846">
        <v>17</v>
      </c>
      <c r="S846" s="4">
        <v>14.515505674132482</v>
      </c>
      <c r="T846" t="s">
        <v>153</v>
      </c>
      <c r="U846" t="s">
        <v>242</v>
      </c>
      <c r="V846" t="s">
        <v>327</v>
      </c>
      <c r="W846" t="s">
        <v>510</v>
      </c>
      <c r="X846" t="s">
        <v>521</v>
      </c>
      <c r="Y846" t="s">
        <v>514</v>
      </c>
    </row>
    <row r="847" spans="1:25" ht="15" customHeight="1" x14ac:dyDescent="0.3">
      <c r="A847">
        <v>10563</v>
      </c>
      <c r="B847" t="s">
        <v>64</v>
      </c>
      <c r="C847">
        <v>52</v>
      </c>
      <c r="D847">
        <v>2</v>
      </c>
      <c r="E847" s="3">
        <v>44357</v>
      </c>
      <c r="F847" s="31">
        <f>YEAR(Order[[#This Row],[OrderDate]])</f>
        <v>2021</v>
      </c>
      <c r="G847" s="31">
        <f>MONTH(Order[[#This Row],[OrderDate]])</f>
        <v>6</v>
      </c>
      <c r="H847" s="31">
        <f>WEEKDAY(Order[[#This Row],[OrderDate]])</f>
        <v>5</v>
      </c>
      <c r="I847" s="31" t="str">
        <f>TEXT(Order[[#This Row],[WeekNumber]],"dddd")</f>
        <v>Thursday</v>
      </c>
      <c r="J847" s="14">
        <v>20210616</v>
      </c>
      <c r="K847" t="s">
        <v>484</v>
      </c>
      <c r="L847" s="4">
        <v>490</v>
      </c>
      <c r="M847" s="4">
        <v>7</v>
      </c>
      <c r="N847" s="4">
        <v>7</v>
      </c>
      <c r="O847">
        <v>70</v>
      </c>
      <c r="P847" s="8">
        <v>0</v>
      </c>
      <c r="Q847" t="s">
        <v>406</v>
      </c>
      <c r="R847">
        <v>24</v>
      </c>
      <c r="S847" s="4">
        <v>2.7531089859539</v>
      </c>
      <c r="T847" t="s">
        <v>153</v>
      </c>
      <c r="U847" t="s">
        <v>242</v>
      </c>
      <c r="V847" t="s">
        <v>327</v>
      </c>
      <c r="W847" t="s">
        <v>510</v>
      </c>
      <c r="X847" t="s">
        <v>521</v>
      </c>
      <c r="Y847" t="s">
        <v>512</v>
      </c>
    </row>
    <row r="848" spans="1:25" ht="15" customHeight="1" x14ac:dyDescent="0.3">
      <c r="A848">
        <v>10564</v>
      </c>
      <c r="B848" t="s">
        <v>62</v>
      </c>
      <c r="C848">
        <v>17</v>
      </c>
      <c r="D848">
        <v>4</v>
      </c>
      <c r="E848" s="3">
        <v>44357</v>
      </c>
      <c r="F848" s="31">
        <f>YEAR(Order[[#This Row],[OrderDate]])</f>
        <v>2021</v>
      </c>
      <c r="G848" s="31">
        <f>MONTH(Order[[#This Row],[OrderDate]])</f>
        <v>6</v>
      </c>
      <c r="H848" s="31">
        <f>WEEKDAY(Order[[#This Row],[OrderDate]])</f>
        <v>5</v>
      </c>
      <c r="I848" s="31" t="str">
        <f>TEXT(Order[[#This Row],[WeekNumber]],"dddd")</f>
        <v>Thursday</v>
      </c>
      <c r="J848" s="14">
        <v>20210616</v>
      </c>
      <c r="K848" t="s">
        <v>485</v>
      </c>
      <c r="L848" s="4">
        <v>592.79999953508377</v>
      </c>
      <c r="M848" s="4">
        <v>39</v>
      </c>
      <c r="N848" s="4">
        <v>37.049999970942736</v>
      </c>
      <c r="O848">
        <v>16</v>
      </c>
      <c r="P848" s="8">
        <v>5.000000074505806E-2</v>
      </c>
      <c r="Q848" t="s">
        <v>371</v>
      </c>
      <c r="R848">
        <v>7</v>
      </c>
      <c r="S848" s="4">
        <v>24.774912809223483</v>
      </c>
      <c r="T848" t="s">
        <v>151</v>
      </c>
      <c r="U848" t="s">
        <v>240</v>
      </c>
      <c r="V848" t="s">
        <v>325</v>
      </c>
      <c r="W848" t="s">
        <v>510</v>
      </c>
      <c r="X848" t="s">
        <v>353</v>
      </c>
      <c r="Y848" t="s">
        <v>518</v>
      </c>
    </row>
    <row r="849" spans="1:25" ht="15" customHeight="1" x14ac:dyDescent="0.3">
      <c r="A849">
        <v>10564</v>
      </c>
      <c r="B849" t="s">
        <v>62</v>
      </c>
      <c r="C849">
        <v>31</v>
      </c>
      <c r="D849">
        <v>4</v>
      </c>
      <c r="E849" s="3">
        <v>44357</v>
      </c>
      <c r="F849" s="31">
        <f>YEAR(Order[[#This Row],[OrderDate]])</f>
        <v>2021</v>
      </c>
      <c r="G849" s="31">
        <f>MONTH(Order[[#This Row],[OrderDate]])</f>
        <v>6</v>
      </c>
      <c r="H849" s="31">
        <f>WEEKDAY(Order[[#This Row],[OrderDate]])</f>
        <v>5</v>
      </c>
      <c r="I849" s="31" t="str">
        <f>TEXT(Order[[#This Row],[WeekNumber]],"dddd")</f>
        <v>Thursday</v>
      </c>
      <c r="J849" s="14">
        <v>20210616</v>
      </c>
      <c r="K849" t="s">
        <v>485</v>
      </c>
      <c r="L849" s="4">
        <v>71.249999944120646</v>
      </c>
      <c r="M849" s="4">
        <v>12.5</v>
      </c>
      <c r="N849" s="4">
        <v>11.874999990686774</v>
      </c>
      <c r="O849">
        <v>6</v>
      </c>
      <c r="P849" s="8">
        <v>5.000000074505806E-2</v>
      </c>
      <c r="Q849" t="s">
        <v>385</v>
      </c>
      <c r="R849">
        <v>14</v>
      </c>
      <c r="S849" s="4">
        <v>8.9210025428745876</v>
      </c>
      <c r="T849" t="s">
        <v>151</v>
      </c>
      <c r="U849" t="s">
        <v>240</v>
      </c>
      <c r="V849" t="s">
        <v>325</v>
      </c>
      <c r="W849" t="s">
        <v>510</v>
      </c>
      <c r="X849" t="s">
        <v>353</v>
      </c>
      <c r="Y849" t="s">
        <v>511</v>
      </c>
    </row>
    <row r="850" spans="1:25" ht="15" customHeight="1" x14ac:dyDescent="0.3">
      <c r="A850">
        <v>10564</v>
      </c>
      <c r="B850" t="s">
        <v>62</v>
      </c>
      <c r="C850">
        <v>55</v>
      </c>
      <c r="D850">
        <v>4</v>
      </c>
      <c r="E850" s="3">
        <v>44357</v>
      </c>
      <c r="F850" s="31">
        <f>YEAR(Order[[#This Row],[OrderDate]])</f>
        <v>2021</v>
      </c>
      <c r="G850" s="31">
        <f>MONTH(Order[[#This Row],[OrderDate]])</f>
        <v>6</v>
      </c>
      <c r="H850" s="31">
        <f>WEEKDAY(Order[[#This Row],[OrderDate]])</f>
        <v>5</v>
      </c>
      <c r="I850" s="31" t="str">
        <f>TEXT(Order[[#This Row],[WeekNumber]],"dddd")</f>
        <v>Thursday</v>
      </c>
      <c r="J850" s="14">
        <v>20210618</v>
      </c>
      <c r="K850" t="s">
        <v>485</v>
      </c>
      <c r="L850" s="4">
        <v>569.99999955296516</v>
      </c>
      <c r="M850" s="4">
        <v>24</v>
      </c>
      <c r="N850" s="4">
        <v>22.799999982118607</v>
      </c>
      <c r="O850">
        <v>25</v>
      </c>
      <c r="P850" s="8">
        <v>5.000000074505806E-2</v>
      </c>
      <c r="Q850" t="s">
        <v>409</v>
      </c>
      <c r="R850">
        <v>25</v>
      </c>
      <c r="S850" s="4">
        <v>18.144678468561601</v>
      </c>
      <c r="T850" t="s">
        <v>151</v>
      </c>
      <c r="U850" t="s">
        <v>240</v>
      </c>
      <c r="V850" t="s">
        <v>325</v>
      </c>
      <c r="W850" t="s">
        <v>510</v>
      </c>
      <c r="X850" t="s">
        <v>353</v>
      </c>
      <c r="Y850" t="s">
        <v>518</v>
      </c>
    </row>
    <row r="851" spans="1:25" ht="15" customHeight="1" x14ac:dyDescent="0.3">
      <c r="A851">
        <v>10565</v>
      </c>
      <c r="B851" t="s">
        <v>49</v>
      </c>
      <c r="C851">
        <v>24</v>
      </c>
      <c r="D851">
        <v>8</v>
      </c>
      <c r="E851" s="3">
        <v>44358</v>
      </c>
      <c r="F851" s="31">
        <f>YEAR(Order[[#This Row],[OrderDate]])</f>
        <v>2021</v>
      </c>
      <c r="G851" s="31">
        <f>MONTH(Order[[#This Row],[OrderDate]])</f>
        <v>6</v>
      </c>
      <c r="H851" s="31">
        <f>WEEKDAY(Order[[#This Row],[OrderDate]])</f>
        <v>6</v>
      </c>
      <c r="I851" s="31" t="str">
        <f>TEXT(Order[[#This Row],[WeekNumber]],"dddd")</f>
        <v>Friday</v>
      </c>
      <c r="J851" s="14">
        <v>20210618</v>
      </c>
      <c r="K851" t="s">
        <v>484</v>
      </c>
      <c r="L851" s="4">
        <v>101.24999983236194</v>
      </c>
      <c r="M851" s="4">
        <v>4.5</v>
      </c>
      <c r="N851" s="4">
        <v>4.0499999932944775</v>
      </c>
      <c r="O851">
        <v>25</v>
      </c>
      <c r="P851" s="8">
        <v>0.10000000149011611</v>
      </c>
      <c r="Q851" t="s">
        <v>378</v>
      </c>
      <c r="R851">
        <v>10</v>
      </c>
      <c r="S851" s="4">
        <v>2.1230577042655105</v>
      </c>
      <c r="T851" t="s">
        <v>138</v>
      </c>
      <c r="U851" t="s">
        <v>227</v>
      </c>
      <c r="V851" t="s">
        <v>314</v>
      </c>
      <c r="W851" t="s">
        <v>510</v>
      </c>
      <c r="X851" t="s">
        <v>531</v>
      </c>
      <c r="Y851" t="s">
        <v>517</v>
      </c>
    </row>
    <row r="852" spans="1:25" ht="15" customHeight="1" x14ac:dyDescent="0.3">
      <c r="A852">
        <v>10565</v>
      </c>
      <c r="B852" t="s">
        <v>49</v>
      </c>
      <c r="C852">
        <v>64</v>
      </c>
      <c r="D852">
        <v>8</v>
      </c>
      <c r="E852" s="3">
        <v>44358</v>
      </c>
      <c r="F852" s="31">
        <f>YEAR(Order[[#This Row],[OrderDate]])</f>
        <v>2021</v>
      </c>
      <c r="G852" s="31">
        <f>MONTH(Order[[#This Row],[OrderDate]])</f>
        <v>6</v>
      </c>
      <c r="H852" s="31">
        <f>WEEKDAY(Order[[#This Row],[OrderDate]])</f>
        <v>6</v>
      </c>
      <c r="I852" s="31" t="str">
        <f>TEXT(Order[[#This Row],[WeekNumber]],"dddd")</f>
        <v>Friday</v>
      </c>
      <c r="J852" s="14">
        <v>20210618</v>
      </c>
      <c r="K852" t="s">
        <v>484</v>
      </c>
      <c r="L852" s="4">
        <v>538.6499991081655</v>
      </c>
      <c r="M852" s="4">
        <v>33.25</v>
      </c>
      <c r="N852" s="4">
        <v>29.924999950453639</v>
      </c>
      <c r="O852">
        <v>18</v>
      </c>
      <c r="P852" s="8">
        <v>0.10000000149011611</v>
      </c>
      <c r="Q852" t="s">
        <v>418</v>
      </c>
      <c r="R852">
        <v>12</v>
      </c>
      <c r="S852" s="4">
        <v>21.348702933885775</v>
      </c>
      <c r="T852" t="s">
        <v>138</v>
      </c>
      <c r="U852" t="s">
        <v>227</v>
      </c>
      <c r="V852" t="s">
        <v>314</v>
      </c>
      <c r="W852" t="s">
        <v>510</v>
      </c>
      <c r="X852" t="s">
        <v>531</v>
      </c>
      <c r="Y852" t="s">
        <v>512</v>
      </c>
    </row>
    <row r="853" spans="1:25" ht="15" customHeight="1" x14ac:dyDescent="0.3">
      <c r="A853">
        <v>10566</v>
      </c>
      <c r="B853" t="s">
        <v>6</v>
      </c>
      <c r="C853">
        <v>11</v>
      </c>
      <c r="D853">
        <v>9</v>
      </c>
      <c r="E853" s="3">
        <v>44359</v>
      </c>
      <c r="F853" s="31">
        <f>YEAR(Order[[#This Row],[OrderDate]])</f>
        <v>2021</v>
      </c>
      <c r="G853" s="31">
        <f>MONTH(Order[[#This Row],[OrderDate]])</f>
        <v>6</v>
      </c>
      <c r="H853" s="31">
        <f>WEEKDAY(Order[[#This Row],[OrderDate]])</f>
        <v>7</v>
      </c>
      <c r="I853" s="31" t="str">
        <f>TEXT(Order[[#This Row],[WeekNumber]],"dddd")</f>
        <v>Saturday</v>
      </c>
      <c r="J853" s="14">
        <v>20210618</v>
      </c>
      <c r="K853" t="s">
        <v>486</v>
      </c>
      <c r="L853" s="4">
        <v>624.74999561905861</v>
      </c>
      <c r="M853" s="4">
        <v>21</v>
      </c>
      <c r="N853" s="4">
        <v>17.849999874830246</v>
      </c>
      <c r="O853">
        <v>35</v>
      </c>
      <c r="P853" s="8">
        <v>0.15000000596046451</v>
      </c>
      <c r="Q853" t="s">
        <v>365</v>
      </c>
      <c r="R853">
        <v>5</v>
      </c>
      <c r="S853" s="4">
        <v>7.3815383533820462</v>
      </c>
      <c r="T853" t="s">
        <v>95</v>
      </c>
      <c r="U853" t="s">
        <v>184</v>
      </c>
      <c r="V853" t="s">
        <v>273</v>
      </c>
      <c r="W853" t="s">
        <v>509</v>
      </c>
      <c r="X853" t="s">
        <v>519</v>
      </c>
      <c r="Y853" t="s">
        <v>511</v>
      </c>
    </row>
    <row r="854" spans="1:25" ht="15" customHeight="1" x14ac:dyDescent="0.3">
      <c r="A854">
        <v>10566</v>
      </c>
      <c r="B854" t="s">
        <v>6</v>
      </c>
      <c r="C854">
        <v>18</v>
      </c>
      <c r="D854">
        <v>9</v>
      </c>
      <c r="E854" s="3">
        <v>44359</v>
      </c>
      <c r="F854" s="31">
        <f>YEAR(Order[[#This Row],[OrderDate]])</f>
        <v>2021</v>
      </c>
      <c r="G854" s="31">
        <f>MONTH(Order[[#This Row],[OrderDate]])</f>
        <v>6</v>
      </c>
      <c r="H854" s="31">
        <f>WEEKDAY(Order[[#This Row],[OrderDate]])</f>
        <v>7</v>
      </c>
      <c r="I854" s="31" t="str">
        <f>TEXT(Order[[#This Row],[WeekNumber]],"dddd")</f>
        <v>Saturday</v>
      </c>
      <c r="J854" s="14">
        <v>20210618</v>
      </c>
      <c r="K854" t="s">
        <v>486</v>
      </c>
      <c r="L854" s="4">
        <v>956.24999329447746</v>
      </c>
      <c r="M854" s="4">
        <v>62.5</v>
      </c>
      <c r="N854" s="4">
        <v>53.12499962747097</v>
      </c>
      <c r="O854">
        <v>18</v>
      </c>
      <c r="P854" s="8">
        <v>0.15000000596046451</v>
      </c>
      <c r="Q854" t="s">
        <v>372</v>
      </c>
      <c r="R854">
        <v>7</v>
      </c>
      <c r="S854" s="4">
        <v>20.144415838276313</v>
      </c>
      <c r="T854" t="s">
        <v>95</v>
      </c>
      <c r="U854" t="s">
        <v>184</v>
      </c>
      <c r="V854" t="s">
        <v>273</v>
      </c>
      <c r="W854" t="s">
        <v>509</v>
      </c>
      <c r="X854" t="s">
        <v>519</v>
      </c>
      <c r="Y854" t="s">
        <v>514</v>
      </c>
    </row>
    <row r="855" spans="1:25" ht="15" customHeight="1" x14ac:dyDescent="0.3">
      <c r="A855">
        <v>10566</v>
      </c>
      <c r="B855" t="s">
        <v>6</v>
      </c>
      <c r="C855">
        <v>76</v>
      </c>
      <c r="D855">
        <v>9</v>
      </c>
      <c r="E855" s="3">
        <v>44359</v>
      </c>
      <c r="F855" s="31">
        <f>YEAR(Order[[#This Row],[OrderDate]])</f>
        <v>2021</v>
      </c>
      <c r="G855" s="31">
        <f>MONTH(Order[[#This Row],[OrderDate]])</f>
        <v>6</v>
      </c>
      <c r="H855" s="31">
        <f>WEEKDAY(Order[[#This Row],[OrderDate]])</f>
        <v>7</v>
      </c>
      <c r="I855" s="31" t="str">
        <f>TEXT(Order[[#This Row],[WeekNumber]],"dddd")</f>
        <v>Saturday</v>
      </c>
      <c r="J855" s="14">
        <v>20210617</v>
      </c>
      <c r="K855" t="s">
        <v>486</v>
      </c>
      <c r="L855" s="4">
        <v>180</v>
      </c>
      <c r="M855" s="4">
        <v>18</v>
      </c>
      <c r="N855" s="4">
        <v>18</v>
      </c>
      <c r="O855">
        <v>10</v>
      </c>
      <c r="P855" s="8">
        <v>0</v>
      </c>
      <c r="Q855" t="s">
        <v>430</v>
      </c>
      <c r="R855">
        <v>23</v>
      </c>
      <c r="S855" s="4">
        <v>11.35067307451974</v>
      </c>
      <c r="T855" t="s">
        <v>95</v>
      </c>
      <c r="U855" t="s">
        <v>184</v>
      </c>
      <c r="V855" t="s">
        <v>273</v>
      </c>
      <c r="W855" t="s">
        <v>509</v>
      </c>
      <c r="X855" t="s">
        <v>519</v>
      </c>
      <c r="Y855" t="s">
        <v>517</v>
      </c>
    </row>
    <row r="856" spans="1:25" ht="15" customHeight="1" x14ac:dyDescent="0.3">
      <c r="A856">
        <v>10567</v>
      </c>
      <c r="B856" t="s">
        <v>35</v>
      </c>
      <c r="C856">
        <v>31</v>
      </c>
      <c r="D856">
        <v>1</v>
      </c>
      <c r="E856" s="3">
        <v>44359</v>
      </c>
      <c r="F856" s="31">
        <f>YEAR(Order[[#This Row],[OrderDate]])</f>
        <v>2021</v>
      </c>
      <c r="G856" s="31">
        <f>MONTH(Order[[#This Row],[OrderDate]])</f>
        <v>6</v>
      </c>
      <c r="H856" s="31">
        <f>WEEKDAY(Order[[#This Row],[OrderDate]])</f>
        <v>7</v>
      </c>
      <c r="I856" s="31" t="str">
        <f>TEXT(Order[[#This Row],[WeekNumber]],"dddd")</f>
        <v>Saturday</v>
      </c>
      <c r="J856" s="14">
        <v>20210617</v>
      </c>
      <c r="K856" t="s">
        <v>486</v>
      </c>
      <c r="L856" s="4">
        <v>599.99999776482582</v>
      </c>
      <c r="M856" s="4">
        <v>12.5</v>
      </c>
      <c r="N856" s="4">
        <v>9.999999962747097</v>
      </c>
      <c r="O856">
        <v>60</v>
      </c>
      <c r="P856" s="8">
        <v>0.20000000298023221</v>
      </c>
      <c r="Q856" t="s">
        <v>385</v>
      </c>
      <c r="R856">
        <v>14</v>
      </c>
      <c r="S856" s="4">
        <v>8.9210025428745876</v>
      </c>
      <c r="T856" t="s">
        <v>124</v>
      </c>
      <c r="U856" t="s">
        <v>213</v>
      </c>
      <c r="W856" t="s">
        <v>509</v>
      </c>
      <c r="X856" t="s">
        <v>530</v>
      </c>
      <c r="Y856" t="s">
        <v>511</v>
      </c>
    </row>
    <row r="857" spans="1:25" ht="15" customHeight="1" x14ac:dyDescent="0.3">
      <c r="A857">
        <v>10567</v>
      </c>
      <c r="B857" t="s">
        <v>35</v>
      </c>
      <c r="C857">
        <v>51</v>
      </c>
      <c r="D857">
        <v>1</v>
      </c>
      <c r="E857" s="3">
        <v>44359</v>
      </c>
      <c r="F857" s="31">
        <f>YEAR(Order[[#This Row],[OrderDate]])</f>
        <v>2021</v>
      </c>
      <c r="G857" s="31">
        <f>MONTH(Order[[#This Row],[OrderDate]])</f>
        <v>6</v>
      </c>
      <c r="H857" s="31">
        <f>WEEKDAY(Order[[#This Row],[OrderDate]])</f>
        <v>7</v>
      </c>
      <c r="I857" s="31" t="str">
        <f>TEXT(Order[[#This Row],[WeekNumber]],"dddd")</f>
        <v>Saturday</v>
      </c>
      <c r="J857" s="14">
        <v>20210617</v>
      </c>
      <c r="K857" t="s">
        <v>486</v>
      </c>
      <c r="L857" s="4">
        <v>159</v>
      </c>
      <c r="M857" s="4">
        <v>53</v>
      </c>
      <c r="N857" s="4">
        <v>53</v>
      </c>
      <c r="O857">
        <v>3</v>
      </c>
      <c r="P857" s="8">
        <v>0</v>
      </c>
      <c r="Q857" t="s">
        <v>405</v>
      </c>
      <c r="R857">
        <v>24</v>
      </c>
      <c r="S857" s="4">
        <v>18.835525116961144</v>
      </c>
      <c r="T857" t="s">
        <v>124</v>
      </c>
      <c r="U857" t="s">
        <v>213</v>
      </c>
      <c r="W857" t="s">
        <v>509</v>
      </c>
      <c r="X857" t="s">
        <v>530</v>
      </c>
      <c r="Y857" t="s">
        <v>513</v>
      </c>
    </row>
    <row r="858" spans="1:25" ht="15" customHeight="1" x14ac:dyDescent="0.3">
      <c r="A858">
        <v>10567</v>
      </c>
      <c r="B858" t="s">
        <v>35</v>
      </c>
      <c r="C858">
        <v>59</v>
      </c>
      <c r="D858">
        <v>1</v>
      </c>
      <c r="E858" s="3">
        <v>44359</v>
      </c>
      <c r="F858" s="31">
        <f>YEAR(Order[[#This Row],[OrderDate]])</f>
        <v>2021</v>
      </c>
      <c r="G858" s="31">
        <f>MONTH(Order[[#This Row],[OrderDate]])</f>
        <v>6</v>
      </c>
      <c r="H858" s="31">
        <f>WEEKDAY(Order[[#This Row],[OrderDate]])</f>
        <v>7</v>
      </c>
      <c r="I858" s="31" t="str">
        <f>TEXT(Order[[#This Row],[WeekNumber]],"dddd")</f>
        <v>Saturday</v>
      </c>
      <c r="J858" s="14">
        <v>20210709</v>
      </c>
      <c r="K858" t="s">
        <v>486</v>
      </c>
      <c r="L858" s="4">
        <v>1759.9999934434891</v>
      </c>
      <c r="M858" s="4">
        <v>55</v>
      </c>
      <c r="N858" s="4">
        <v>43.999999836087227</v>
      </c>
      <c r="O858">
        <v>40</v>
      </c>
      <c r="P858" s="8">
        <v>0.20000000298023221</v>
      </c>
      <c r="Q858" t="s">
        <v>413</v>
      </c>
      <c r="R858">
        <v>28</v>
      </c>
      <c r="S858" s="4">
        <v>29.299646906924384</v>
      </c>
      <c r="T858" t="s">
        <v>124</v>
      </c>
      <c r="U858" t="s">
        <v>213</v>
      </c>
      <c r="W858" t="s">
        <v>509</v>
      </c>
      <c r="X858" t="s">
        <v>530</v>
      </c>
      <c r="Y858" t="s">
        <v>511</v>
      </c>
    </row>
    <row r="859" spans="1:25" ht="15" customHeight="1" x14ac:dyDescent="0.3">
      <c r="A859">
        <v>10568</v>
      </c>
      <c r="B859" t="s">
        <v>27</v>
      </c>
      <c r="C859">
        <v>10</v>
      </c>
      <c r="D859">
        <v>3</v>
      </c>
      <c r="E859" s="3">
        <v>44360</v>
      </c>
      <c r="F859" s="31">
        <f>YEAR(Order[[#This Row],[OrderDate]])</f>
        <v>2021</v>
      </c>
      <c r="G859" s="31">
        <f>MONTH(Order[[#This Row],[OrderDate]])</f>
        <v>6</v>
      </c>
      <c r="H859" s="31">
        <f>WEEKDAY(Order[[#This Row],[OrderDate]])</f>
        <v>1</v>
      </c>
      <c r="I859" s="31" t="str">
        <f>TEXT(Order[[#This Row],[WeekNumber]],"dddd")</f>
        <v>Sunday</v>
      </c>
      <c r="J859" s="14">
        <v>20210711</v>
      </c>
      <c r="K859" t="s">
        <v>485</v>
      </c>
      <c r="L859" s="4">
        <v>155</v>
      </c>
      <c r="M859" s="4">
        <v>31</v>
      </c>
      <c r="N859" s="4">
        <v>31</v>
      </c>
      <c r="O859">
        <v>5</v>
      </c>
      <c r="P859" s="8">
        <v>0</v>
      </c>
      <c r="Q859" t="s">
        <v>364</v>
      </c>
      <c r="R859">
        <v>4</v>
      </c>
      <c r="S859" s="4">
        <v>11.047328272500083</v>
      </c>
      <c r="T859" t="s">
        <v>116</v>
      </c>
      <c r="U859" t="s">
        <v>205</v>
      </c>
      <c r="V859" t="s">
        <v>293</v>
      </c>
      <c r="W859" t="s">
        <v>509</v>
      </c>
      <c r="X859" t="s">
        <v>529</v>
      </c>
      <c r="Y859" t="s">
        <v>514</v>
      </c>
    </row>
    <row r="860" spans="1:25" ht="15" customHeight="1" x14ac:dyDescent="0.3">
      <c r="A860">
        <v>10569</v>
      </c>
      <c r="B860" t="s">
        <v>62</v>
      </c>
      <c r="C860">
        <v>31</v>
      </c>
      <c r="D860">
        <v>5</v>
      </c>
      <c r="E860" s="3">
        <v>44363</v>
      </c>
      <c r="F860" s="31">
        <f>YEAR(Order[[#This Row],[OrderDate]])</f>
        <v>2021</v>
      </c>
      <c r="G860" s="31">
        <f>MONTH(Order[[#This Row],[OrderDate]])</f>
        <v>6</v>
      </c>
      <c r="H860" s="31">
        <f>WEEKDAY(Order[[#This Row],[OrderDate]])</f>
        <v>4</v>
      </c>
      <c r="I860" s="31" t="str">
        <f>TEXT(Order[[#This Row],[WeekNumber]],"dddd")</f>
        <v>Wednesday</v>
      </c>
      <c r="J860" s="14">
        <v>20210711</v>
      </c>
      <c r="K860" t="s">
        <v>486</v>
      </c>
      <c r="L860" s="4">
        <v>349.9999986961484</v>
      </c>
      <c r="M860" s="4">
        <v>12.5</v>
      </c>
      <c r="N860" s="4">
        <v>9.999999962747097</v>
      </c>
      <c r="O860">
        <v>35</v>
      </c>
      <c r="P860" s="8">
        <v>0.20000000298023221</v>
      </c>
      <c r="Q860" t="s">
        <v>385</v>
      </c>
      <c r="R860">
        <v>14</v>
      </c>
      <c r="S860" s="4">
        <v>8.9210025428745876</v>
      </c>
      <c r="T860" t="s">
        <v>151</v>
      </c>
      <c r="U860" t="s">
        <v>240</v>
      </c>
      <c r="V860" t="s">
        <v>325</v>
      </c>
      <c r="W860" t="s">
        <v>510</v>
      </c>
      <c r="X860" t="s">
        <v>353</v>
      </c>
      <c r="Y860" t="s">
        <v>511</v>
      </c>
    </row>
    <row r="861" spans="1:25" ht="15" customHeight="1" x14ac:dyDescent="0.3">
      <c r="A861">
        <v>10569</v>
      </c>
      <c r="B861" t="s">
        <v>62</v>
      </c>
      <c r="C861">
        <v>76</v>
      </c>
      <c r="D861">
        <v>5</v>
      </c>
      <c r="E861" s="3">
        <v>44363</v>
      </c>
      <c r="F861" s="31">
        <f>YEAR(Order[[#This Row],[OrderDate]])</f>
        <v>2021</v>
      </c>
      <c r="G861" s="31">
        <f>MONTH(Order[[#This Row],[OrderDate]])</f>
        <v>6</v>
      </c>
      <c r="H861" s="31">
        <f>WEEKDAY(Order[[#This Row],[OrderDate]])</f>
        <v>4</v>
      </c>
      <c r="I861" s="31" t="str">
        <f>TEXT(Order[[#This Row],[WeekNumber]],"dddd")</f>
        <v>Wednesday</v>
      </c>
      <c r="J861" s="14">
        <v>20210619</v>
      </c>
      <c r="K861" t="s">
        <v>486</v>
      </c>
      <c r="L861" s="4">
        <v>540</v>
      </c>
      <c r="M861" s="4">
        <v>18</v>
      </c>
      <c r="N861" s="4">
        <v>18</v>
      </c>
      <c r="O861">
        <v>30</v>
      </c>
      <c r="P861" s="8">
        <v>0</v>
      </c>
      <c r="Q861" t="s">
        <v>430</v>
      </c>
      <c r="R861">
        <v>23</v>
      </c>
      <c r="S861" s="4">
        <v>11.35067307451974</v>
      </c>
      <c r="T861" t="s">
        <v>151</v>
      </c>
      <c r="U861" t="s">
        <v>240</v>
      </c>
      <c r="V861" t="s">
        <v>325</v>
      </c>
      <c r="W861" t="s">
        <v>510</v>
      </c>
      <c r="X861" t="s">
        <v>353</v>
      </c>
      <c r="Y861" t="s">
        <v>517</v>
      </c>
    </row>
    <row r="862" spans="1:25" ht="15" customHeight="1" x14ac:dyDescent="0.3">
      <c r="A862">
        <v>10570</v>
      </c>
      <c r="B862" t="s">
        <v>49</v>
      </c>
      <c r="C862">
        <v>11</v>
      </c>
      <c r="D862">
        <v>3</v>
      </c>
      <c r="E862" s="3">
        <v>44364</v>
      </c>
      <c r="F862" s="31">
        <f>YEAR(Order[[#This Row],[OrderDate]])</f>
        <v>2021</v>
      </c>
      <c r="G862" s="31">
        <f>MONTH(Order[[#This Row],[OrderDate]])</f>
        <v>6</v>
      </c>
      <c r="H862" s="31">
        <f>WEEKDAY(Order[[#This Row],[OrderDate]])</f>
        <v>5</v>
      </c>
      <c r="I862" s="31" t="str">
        <f>TEXT(Order[[#This Row],[WeekNumber]],"dddd")</f>
        <v>Thursday</v>
      </c>
      <c r="J862" s="14">
        <v>20210619</v>
      </c>
      <c r="K862" t="s">
        <v>485</v>
      </c>
      <c r="L862" s="4">
        <v>299.24999976530671</v>
      </c>
      <c r="M862" s="4">
        <v>21</v>
      </c>
      <c r="N862" s="4">
        <v>19.949999984353781</v>
      </c>
      <c r="O862">
        <v>15</v>
      </c>
      <c r="P862" s="8">
        <v>5.000000074505806E-2</v>
      </c>
      <c r="Q862" t="s">
        <v>365</v>
      </c>
      <c r="R862">
        <v>5</v>
      </c>
      <c r="S862" s="4">
        <v>7.3815383533820462</v>
      </c>
      <c r="T862" t="s">
        <v>138</v>
      </c>
      <c r="U862" t="s">
        <v>227</v>
      </c>
      <c r="V862" t="s">
        <v>314</v>
      </c>
      <c r="W862" t="s">
        <v>510</v>
      </c>
      <c r="X862" t="s">
        <v>531</v>
      </c>
      <c r="Y862" t="s">
        <v>511</v>
      </c>
    </row>
    <row r="863" spans="1:25" ht="15" customHeight="1" x14ac:dyDescent="0.3">
      <c r="A863">
        <v>10570</v>
      </c>
      <c r="B863" t="s">
        <v>49</v>
      </c>
      <c r="C863">
        <v>56</v>
      </c>
      <c r="D863">
        <v>3</v>
      </c>
      <c r="E863" s="3">
        <v>44364</v>
      </c>
      <c r="F863" s="31">
        <f>YEAR(Order[[#This Row],[OrderDate]])</f>
        <v>2021</v>
      </c>
      <c r="G863" s="31">
        <f>MONTH(Order[[#This Row],[OrderDate]])</f>
        <v>6</v>
      </c>
      <c r="H863" s="31">
        <f>WEEKDAY(Order[[#This Row],[OrderDate]])</f>
        <v>5</v>
      </c>
      <c r="I863" s="31" t="str">
        <f>TEXT(Order[[#This Row],[WeekNumber]],"dddd")</f>
        <v>Thursday</v>
      </c>
      <c r="J863" s="14">
        <v>20210704</v>
      </c>
      <c r="K863" t="s">
        <v>485</v>
      </c>
      <c r="L863" s="4">
        <v>2165.9999983012676</v>
      </c>
      <c r="M863" s="4">
        <v>38</v>
      </c>
      <c r="N863" s="4">
        <v>36.099999971687794</v>
      </c>
      <c r="O863">
        <v>60</v>
      </c>
      <c r="P863" s="8">
        <v>5.000000074505806E-2</v>
      </c>
      <c r="Q863" t="s">
        <v>410</v>
      </c>
      <c r="R863">
        <v>26</v>
      </c>
      <c r="S863" s="4">
        <v>12.985049050340091</v>
      </c>
      <c r="T863" t="s">
        <v>138</v>
      </c>
      <c r="U863" t="s">
        <v>227</v>
      </c>
      <c r="V863" t="s">
        <v>314</v>
      </c>
      <c r="W863" t="s">
        <v>510</v>
      </c>
      <c r="X863" t="s">
        <v>531</v>
      </c>
      <c r="Y863" t="s">
        <v>512</v>
      </c>
    </row>
    <row r="864" spans="1:25" ht="15" customHeight="1" x14ac:dyDescent="0.3">
      <c r="A864">
        <v>10571</v>
      </c>
      <c r="B864" t="s">
        <v>19</v>
      </c>
      <c r="C864">
        <v>14</v>
      </c>
      <c r="D864">
        <v>8</v>
      </c>
      <c r="E864" s="3">
        <v>44364</v>
      </c>
      <c r="F864" s="31">
        <f>YEAR(Order[[#This Row],[OrderDate]])</f>
        <v>2021</v>
      </c>
      <c r="G864" s="31">
        <f>MONTH(Order[[#This Row],[OrderDate]])</f>
        <v>6</v>
      </c>
      <c r="H864" s="31">
        <f>WEEKDAY(Order[[#This Row],[OrderDate]])</f>
        <v>5</v>
      </c>
      <c r="I864" s="31" t="str">
        <f>TEXT(Order[[#This Row],[WeekNumber]],"dddd")</f>
        <v>Thursday</v>
      </c>
      <c r="J864" s="14">
        <v>20210704</v>
      </c>
      <c r="K864" t="s">
        <v>485</v>
      </c>
      <c r="L864" s="4">
        <v>217.38749847561121</v>
      </c>
      <c r="M864" s="4">
        <v>23.25</v>
      </c>
      <c r="N864" s="4">
        <v>19.762499861419201</v>
      </c>
      <c r="O864">
        <v>11</v>
      </c>
      <c r="P864" s="8">
        <v>0.15000000596046451</v>
      </c>
      <c r="Q864" t="s">
        <v>368</v>
      </c>
      <c r="R864">
        <v>6</v>
      </c>
      <c r="S864" s="4">
        <v>19.281771520737859</v>
      </c>
      <c r="T864" t="s">
        <v>108</v>
      </c>
      <c r="U864" t="s">
        <v>197</v>
      </c>
      <c r="V864" t="s">
        <v>286</v>
      </c>
      <c r="W864" t="s">
        <v>509</v>
      </c>
      <c r="X864" t="s">
        <v>524</v>
      </c>
      <c r="Y864" t="s">
        <v>513</v>
      </c>
    </row>
    <row r="865" spans="1:25" ht="15" customHeight="1" x14ac:dyDescent="0.3">
      <c r="A865">
        <v>10571</v>
      </c>
      <c r="B865" t="s">
        <v>19</v>
      </c>
      <c r="C865">
        <v>42</v>
      </c>
      <c r="D865">
        <v>8</v>
      </c>
      <c r="E865" s="3">
        <v>44364</v>
      </c>
      <c r="F865" s="31">
        <f>YEAR(Order[[#This Row],[OrderDate]])</f>
        <v>2021</v>
      </c>
      <c r="G865" s="31">
        <f>MONTH(Order[[#This Row],[OrderDate]])</f>
        <v>6</v>
      </c>
      <c r="H865" s="31">
        <f>WEEKDAY(Order[[#This Row],[OrderDate]])</f>
        <v>5</v>
      </c>
      <c r="I865" s="31" t="str">
        <f>TEXT(Order[[#This Row],[WeekNumber]],"dddd")</f>
        <v>Thursday</v>
      </c>
      <c r="J865" s="14">
        <v>20210625</v>
      </c>
      <c r="K865" t="s">
        <v>485</v>
      </c>
      <c r="L865" s="4">
        <v>333.19999766349792</v>
      </c>
      <c r="M865" s="4">
        <v>14</v>
      </c>
      <c r="N865" s="4">
        <v>11.899999916553497</v>
      </c>
      <c r="O865">
        <v>28</v>
      </c>
      <c r="P865" s="8">
        <v>0.15000000596046451</v>
      </c>
      <c r="Q865" t="s">
        <v>396</v>
      </c>
      <c r="R865">
        <v>20</v>
      </c>
      <c r="S865" s="4">
        <v>10.762412487567216</v>
      </c>
      <c r="T865" t="s">
        <v>108</v>
      </c>
      <c r="U865" t="s">
        <v>197</v>
      </c>
      <c r="V865" t="s">
        <v>286</v>
      </c>
      <c r="W865" t="s">
        <v>509</v>
      </c>
      <c r="X865" t="s">
        <v>524</v>
      </c>
      <c r="Y865" t="s">
        <v>512</v>
      </c>
    </row>
    <row r="866" spans="1:25" ht="15" customHeight="1" x14ac:dyDescent="0.3">
      <c r="A866">
        <v>10572</v>
      </c>
      <c r="B866" t="s">
        <v>4</v>
      </c>
      <c r="C866">
        <v>16</v>
      </c>
      <c r="D866">
        <v>3</v>
      </c>
      <c r="E866" s="3">
        <v>44365</v>
      </c>
      <c r="F866" s="31">
        <f>YEAR(Order[[#This Row],[OrderDate]])</f>
        <v>2021</v>
      </c>
      <c r="G866" s="31">
        <f>MONTH(Order[[#This Row],[OrderDate]])</f>
        <v>6</v>
      </c>
      <c r="H866" s="31">
        <f>WEEKDAY(Order[[#This Row],[OrderDate]])</f>
        <v>6</v>
      </c>
      <c r="I866" s="31" t="str">
        <f>TEXT(Order[[#This Row],[WeekNumber]],"dddd")</f>
        <v>Friday</v>
      </c>
      <c r="J866" s="14">
        <v>20210625</v>
      </c>
      <c r="K866" t="s">
        <v>484</v>
      </c>
      <c r="L866" s="4">
        <v>188.45999968796968</v>
      </c>
      <c r="M866" s="4">
        <v>17.45</v>
      </c>
      <c r="N866" s="4">
        <v>15.704999973997474</v>
      </c>
      <c r="O866">
        <v>12</v>
      </c>
      <c r="P866" s="8">
        <v>0.10000000149011611</v>
      </c>
      <c r="Q866" t="s">
        <v>370</v>
      </c>
      <c r="R866">
        <v>7</v>
      </c>
      <c r="S866" s="4">
        <v>12.75283918323947</v>
      </c>
      <c r="T866" t="s">
        <v>93</v>
      </c>
      <c r="U866" t="s">
        <v>182</v>
      </c>
      <c r="V866" t="s">
        <v>271</v>
      </c>
      <c r="W866" t="s">
        <v>509</v>
      </c>
      <c r="X866" t="s">
        <v>526</v>
      </c>
      <c r="Y866" t="s">
        <v>516</v>
      </c>
    </row>
    <row r="867" spans="1:25" ht="15" customHeight="1" x14ac:dyDescent="0.3">
      <c r="A867">
        <v>10572</v>
      </c>
      <c r="B867" t="s">
        <v>4</v>
      </c>
      <c r="C867">
        <v>32</v>
      </c>
      <c r="D867">
        <v>3</v>
      </c>
      <c r="E867" s="3">
        <v>44365</v>
      </c>
      <c r="F867" s="31">
        <f>YEAR(Order[[#This Row],[OrderDate]])</f>
        <v>2021</v>
      </c>
      <c r="G867" s="31">
        <f>MONTH(Order[[#This Row],[OrderDate]])</f>
        <v>6</v>
      </c>
      <c r="H867" s="31">
        <f>WEEKDAY(Order[[#This Row],[OrderDate]])</f>
        <v>6</v>
      </c>
      <c r="I867" s="31" t="str">
        <f>TEXT(Order[[#This Row],[WeekNumber]],"dddd")</f>
        <v>Friday</v>
      </c>
      <c r="J867" s="14">
        <v>20210625</v>
      </c>
      <c r="K867" t="s">
        <v>484</v>
      </c>
      <c r="L867" s="4">
        <v>287.99999952316284</v>
      </c>
      <c r="M867" s="4">
        <v>32</v>
      </c>
      <c r="N867" s="4">
        <v>28.799999952316284</v>
      </c>
      <c r="O867">
        <v>10</v>
      </c>
      <c r="P867" s="8">
        <v>0.10000000149011611</v>
      </c>
      <c r="Q867" t="s">
        <v>386</v>
      </c>
      <c r="R867">
        <v>14</v>
      </c>
      <c r="S867" s="4">
        <v>15.737004602670464</v>
      </c>
      <c r="T867" t="s">
        <v>93</v>
      </c>
      <c r="U867" t="s">
        <v>182</v>
      </c>
      <c r="V867" t="s">
        <v>271</v>
      </c>
      <c r="W867" t="s">
        <v>509</v>
      </c>
      <c r="X867" t="s">
        <v>526</v>
      </c>
      <c r="Y867" t="s">
        <v>511</v>
      </c>
    </row>
    <row r="868" spans="1:25" ht="15" customHeight="1" x14ac:dyDescent="0.3">
      <c r="A868">
        <v>10572</v>
      </c>
      <c r="B868" t="s">
        <v>4</v>
      </c>
      <c r="C868">
        <v>40</v>
      </c>
      <c r="D868">
        <v>3</v>
      </c>
      <c r="E868" s="3">
        <v>44365</v>
      </c>
      <c r="F868" s="31">
        <f>YEAR(Order[[#This Row],[OrderDate]])</f>
        <v>2021</v>
      </c>
      <c r="G868" s="31">
        <f>MONTH(Order[[#This Row],[OrderDate]])</f>
        <v>6</v>
      </c>
      <c r="H868" s="31">
        <f>WEEKDAY(Order[[#This Row],[OrderDate]])</f>
        <v>6</v>
      </c>
      <c r="I868" s="31" t="str">
        <f>TEXT(Order[[#This Row],[WeekNumber]],"dddd")</f>
        <v>Friday</v>
      </c>
      <c r="J868" s="14">
        <v>20210625</v>
      </c>
      <c r="K868" t="s">
        <v>484</v>
      </c>
      <c r="L868" s="4">
        <v>919.99999999999989</v>
      </c>
      <c r="M868" s="4">
        <v>18.399999999999999</v>
      </c>
      <c r="N868" s="4">
        <v>18.399999999999999</v>
      </c>
      <c r="O868">
        <v>50</v>
      </c>
      <c r="P868" s="8">
        <v>0</v>
      </c>
      <c r="Q868" t="s">
        <v>394</v>
      </c>
      <c r="R868">
        <v>19</v>
      </c>
      <c r="S868" s="4">
        <v>11.939905659925371</v>
      </c>
      <c r="T868" t="s">
        <v>93</v>
      </c>
      <c r="U868" t="s">
        <v>182</v>
      </c>
      <c r="V868" t="s">
        <v>271</v>
      </c>
      <c r="W868" t="s">
        <v>509</v>
      </c>
      <c r="X868" t="s">
        <v>526</v>
      </c>
      <c r="Y868" t="s">
        <v>514</v>
      </c>
    </row>
    <row r="869" spans="1:25" ht="15" customHeight="1" x14ac:dyDescent="0.3">
      <c r="A869">
        <v>10572</v>
      </c>
      <c r="B869" t="s">
        <v>4</v>
      </c>
      <c r="C869">
        <v>75</v>
      </c>
      <c r="D869">
        <v>3</v>
      </c>
      <c r="E869" s="3">
        <v>44365</v>
      </c>
      <c r="F869" s="31">
        <f>YEAR(Order[[#This Row],[OrderDate]])</f>
        <v>2021</v>
      </c>
      <c r="G869" s="31">
        <f>MONTH(Order[[#This Row],[OrderDate]])</f>
        <v>6</v>
      </c>
      <c r="H869" s="31">
        <f>WEEKDAY(Order[[#This Row],[OrderDate]])</f>
        <v>6</v>
      </c>
      <c r="I869" s="31" t="str">
        <f>TEXT(Order[[#This Row],[WeekNumber]],"dddd")</f>
        <v>Friday</v>
      </c>
      <c r="J869" s="14">
        <v>20210620</v>
      </c>
      <c r="K869" t="s">
        <v>484</v>
      </c>
      <c r="L869" s="4">
        <v>104.624999826774</v>
      </c>
      <c r="M869" s="4">
        <v>7.75</v>
      </c>
      <c r="N869" s="4">
        <v>6.9749999884516001</v>
      </c>
      <c r="O869">
        <v>15</v>
      </c>
      <c r="P869" s="8">
        <v>0.10000000149011611</v>
      </c>
      <c r="Q869" t="s">
        <v>429</v>
      </c>
      <c r="R869">
        <v>12</v>
      </c>
      <c r="S869" s="4">
        <v>3.8495729671919596</v>
      </c>
      <c r="T869" t="s">
        <v>93</v>
      </c>
      <c r="U869" t="s">
        <v>182</v>
      </c>
      <c r="V869" t="s">
        <v>271</v>
      </c>
      <c r="W869" t="s">
        <v>509</v>
      </c>
      <c r="X869" t="s">
        <v>526</v>
      </c>
      <c r="Y869" t="s">
        <v>517</v>
      </c>
    </row>
    <row r="870" spans="1:25" x14ac:dyDescent="0.3">
      <c r="A870">
        <v>10573</v>
      </c>
      <c r="B870" t="s">
        <v>2</v>
      </c>
      <c r="C870">
        <v>17</v>
      </c>
      <c r="D870">
        <v>7</v>
      </c>
      <c r="E870" s="3">
        <v>44366</v>
      </c>
      <c r="F870" s="31">
        <f>YEAR(Order[[#This Row],[OrderDate]])</f>
        <v>2021</v>
      </c>
      <c r="G870" s="31">
        <f>MONTH(Order[[#This Row],[OrderDate]])</f>
        <v>6</v>
      </c>
      <c r="H870" s="31">
        <f>WEEKDAY(Order[[#This Row],[OrderDate]])</f>
        <v>7</v>
      </c>
      <c r="I870" s="31" t="str">
        <f>TEXT(Order[[#This Row],[WeekNumber]],"dddd")</f>
        <v>Saturday</v>
      </c>
      <c r="J870" s="14">
        <v>20210620</v>
      </c>
      <c r="K870" t="s">
        <v>485</v>
      </c>
      <c r="L870" s="4">
        <v>702</v>
      </c>
      <c r="M870" s="4">
        <v>39</v>
      </c>
      <c r="N870" s="4">
        <v>39</v>
      </c>
      <c r="O870">
        <v>18</v>
      </c>
      <c r="P870" s="8">
        <v>0</v>
      </c>
      <c r="Q870" t="s">
        <v>371</v>
      </c>
      <c r="R870">
        <v>7</v>
      </c>
      <c r="S870" s="4">
        <v>24.774912809223483</v>
      </c>
      <c r="T870" t="s">
        <v>91</v>
      </c>
      <c r="U870" t="s">
        <v>180</v>
      </c>
      <c r="V870" t="s">
        <v>269</v>
      </c>
      <c r="W870" t="s">
        <v>510</v>
      </c>
      <c r="X870" t="s">
        <v>525</v>
      </c>
      <c r="Y870" t="s">
        <v>518</v>
      </c>
    </row>
    <row r="871" spans="1:25" x14ac:dyDescent="0.3">
      <c r="A871">
        <v>10573</v>
      </c>
      <c r="B871" t="s">
        <v>2</v>
      </c>
      <c r="C871">
        <v>34</v>
      </c>
      <c r="D871">
        <v>7</v>
      </c>
      <c r="E871" s="3">
        <v>44366</v>
      </c>
      <c r="F871" s="31">
        <f>YEAR(Order[[#This Row],[OrderDate]])</f>
        <v>2021</v>
      </c>
      <c r="G871" s="31">
        <f>MONTH(Order[[#This Row],[OrderDate]])</f>
        <v>6</v>
      </c>
      <c r="H871" s="31">
        <f>WEEKDAY(Order[[#This Row],[OrderDate]])</f>
        <v>7</v>
      </c>
      <c r="I871" s="31" t="str">
        <f>TEXT(Order[[#This Row],[WeekNumber]],"dddd")</f>
        <v>Saturday</v>
      </c>
      <c r="J871" s="14">
        <v>20210620</v>
      </c>
      <c r="K871" t="s">
        <v>485</v>
      </c>
      <c r="L871" s="4">
        <v>560</v>
      </c>
      <c r="M871" s="4">
        <v>14</v>
      </c>
      <c r="N871" s="4">
        <v>14</v>
      </c>
      <c r="O871">
        <v>40</v>
      </c>
      <c r="P871" s="8">
        <v>0</v>
      </c>
      <c r="Q871" t="s">
        <v>388</v>
      </c>
      <c r="R871">
        <v>16</v>
      </c>
      <c r="S871" s="4">
        <v>9.0738672986425506</v>
      </c>
      <c r="T871" t="s">
        <v>91</v>
      </c>
      <c r="U871" t="s">
        <v>180</v>
      </c>
      <c r="V871" t="s">
        <v>269</v>
      </c>
      <c r="W871" t="s">
        <v>510</v>
      </c>
      <c r="X871" t="s">
        <v>525</v>
      </c>
      <c r="Y871" t="s">
        <v>517</v>
      </c>
    </row>
    <row r="872" spans="1:25" x14ac:dyDescent="0.3">
      <c r="A872">
        <v>10573</v>
      </c>
      <c r="B872" t="s">
        <v>2</v>
      </c>
      <c r="C872">
        <v>53</v>
      </c>
      <c r="D872">
        <v>7</v>
      </c>
      <c r="E872" s="3">
        <v>44366</v>
      </c>
      <c r="F872" s="31">
        <f>YEAR(Order[[#This Row],[OrderDate]])</f>
        <v>2021</v>
      </c>
      <c r="G872" s="31">
        <f>MONTH(Order[[#This Row],[OrderDate]])</f>
        <v>6</v>
      </c>
      <c r="H872" s="31">
        <f>WEEKDAY(Order[[#This Row],[OrderDate]])</f>
        <v>7</v>
      </c>
      <c r="I872" s="31" t="str">
        <f>TEXT(Order[[#This Row],[WeekNumber]],"dddd")</f>
        <v>Saturday</v>
      </c>
      <c r="J872" s="14">
        <v>20210630</v>
      </c>
      <c r="K872" t="s">
        <v>485</v>
      </c>
      <c r="L872" s="4">
        <v>819.99999999999989</v>
      </c>
      <c r="M872" s="4">
        <v>32.799999999999997</v>
      </c>
      <c r="N872" s="4">
        <v>32.799999999999997</v>
      </c>
      <c r="O872">
        <v>25</v>
      </c>
      <c r="P872" s="8">
        <v>0</v>
      </c>
      <c r="Q872" t="s">
        <v>407</v>
      </c>
      <c r="R872">
        <v>24</v>
      </c>
      <c r="S872" s="4">
        <v>11.283141843590998</v>
      </c>
      <c r="T872" t="s">
        <v>91</v>
      </c>
      <c r="U872" t="s">
        <v>180</v>
      </c>
      <c r="V872" t="s">
        <v>269</v>
      </c>
      <c r="W872" t="s">
        <v>510</v>
      </c>
      <c r="X872" t="s">
        <v>525</v>
      </c>
      <c r="Y872" t="s">
        <v>518</v>
      </c>
    </row>
    <row r="873" spans="1:25" ht="15" customHeight="1" x14ac:dyDescent="0.3">
      <c r="A873">
        <v>10574</v>
      </c>
      <c r="B873" t="s">
        <v>79</v>
      </c>
      <c r="C873">
        <v>33</v>
      </c>
      <c r="D873">
        <v>4</v>
      </c>
      <c r="E873" s="3">
        <v>44366</v>
      </c>
      <c r="F873" s="31">
        <f>YEAR(Order[[#This Row],[OrderDate]])</f>
        <v>2021</v>
      </c>
      <c r="G873" s="31">
        <f>MONTH(Order[[#This Row],[OrderDate]])</f>
        <v>6</v>
      </c>
      <c r="H873" s="31">
        <f>WEEKDAY(Order[[#This Row],[OrderDate]])</f>
        <v>7</v>
      </c>
      <c r="I873" s="31" t="str">
        <f>TEXT(Order[[#This Row],[WeekNumber]],"dddd")</f>
        <v>Saturday</v>
      </c>
      <c r="J873" s="14">
        <v>20210630</v>
      </c>
      <c r="K873" t="s">
        <v>484</v>
      </c>
      <c r="L873" s="4">
        <v>35</v>
      </c>
      <c r="M873" s="4">
        <v>2.5</v>
      </c>
      <c r="N873" s="4">
        <v>2.5</v>
      </c>
      <c r="O873">
        <v>14</v>
      </c>
      <c r="P873" s="8">
        <v>0</v>
      </c>
      <c r="Q873" t="s">
        <v>387</v>
      </c>
      <c r="R873">
        <v>15</v>
      </c>
      <c r="S873" s="4">
        <v>1.3985746153494198</v>
      </c>
      <c r="T873" t="s">
        <v>168</v>
      </c>
      <c r="U873" t="s">
        <v>257</v>
      </c>
      <c r="V873" t="s">
        <v>341</v>
      </c>
      <c r="W873" t="s">
        <v>510</v>
      </c>
      <c r="X873" t="s">
        <v>353</v>
      </c>
      <c r="Y873" t="s">
        <v>511</v>
      </c>
    </row>
    <row r="874" spans="1:25" ht="15" customHeight="1" x14ac:dyDescent="0.3">
      <c r="A874">
        <v>10574</v>
      </c>
      <c r="B874" t="s">
        <v>79</v>
      </c>
      <c r="C874">
        <v>40</v>
      </c>
      <c r="D874">
        <v>4</v>
      </c>
      <c r="E874" s="3">
        <v>44366</v>
      </c>
      <c r="F874" s="31">
        <f>YEAR(Order[[#This Row],[OrderDate]])</f>
        <v>2021</v>
      </c>
      <c r="G874" s="31">
        <f>MONTH(Order[[#This Row],[OrderDate]])</f>
        <v>6</v>
      </c>
      <c r="H874" s="31">
        <f>WEEKDAY(Order[[#This Row],[OrderDate]])</f>
        <v>7</v>
      </c>
      <c r="I874" s="31" t="str">
        <f>TEXT(Order[[#This Row],[WeekNumber]],"dddd")</f>
        <v>Saturday</v>
      </c>
      <c r="J874" s="14">
        <v>20210630</v>
      </c>
      <c r="K874" t="s">
        <v>484</v>
      </c>
      <c r="L874" s="4">
        <v>36.799999999999997</v>
      </c>
      <c r="M874" s="4">
        <v>18.399999999999999</v>
      </c>
      <c r="N874" s="4">
        <v>18.399999999999999</v>
      </c>
      <c r="O874">
        <v>2</v>
      </c>
      <c r="P874" s="8">
        <v>0</v>
      </c>
      <c r="Q874" t="s">
        <v>394</v>
      </c>
      <c r="R874">
        <v>19</v>
      </c>
      <c r="S874" s="4">
        <v>11.939905659925371</v>
      </c>
      <c r="T874" t="s">
        <v>168</v>
      </c>
      <c r="U874" t="s">
        <v>257</v>
      </c>
      <c r="V874" t="s">
        <v>341</v>
      </c>
      <c r="W874" t="s">
        <v>510</v>
      </c>
      <c r="X874" t="s">
        <v>353</v>
      </c>
      <c r="Y874" t="s">
        <v>514</v>
      </c>
    </row>
    <row r="875" spans="1:25" ht="15" customHeight="1" x14ac:dyDescent="0.3">
      <c r="A875">
        <v>10574</v>
      </c>
      <c r="B875" t="s">
        <v>79</v>
      </c>
      <c r="C875">
        <v>62</v>
      </c>
      <c r="D875">
        <v>4</v>
      </c>
      <c r="E875" s="3">
        <v>44366</v>
      </c>
      <c r="F875" s="31">
        <f>YEAR(Order[[#This Row],[OrderDate]])</f>
        <v>2021</v>
      </c>
      <c r="G875" s="31">
        <f>MONTH(Order[[#This Row],[OrderDate]])</f>
        <v>6</v>
      </c>
      <c r="H875" s="31">
        <f>WEEKDAY(Order[[#This Row],[OrderDate]])</f>
        <v>7</v>
      </c>
      <c r="I875" s="31" t="str">
        <f>TEXT(Order[[#This Row],[WeekNumber]],"dddd")</f>
        <v>Saturday</v>
      </c>
      <c r="J875" s="14">
        <v>20210630</v>
      </c>
      <c r="K875" t="s">
        <v>484</v>
      </c>
      <c r="L875" s="4">
        <v>493</v>
      </c>
      <c r="M875" s="4">
        <v>49.3</v>
      </c>
      <c r="N875" s="4">
        <v>49.3</v>
      </c>
      <c r="O875">
        <v>10</v>
      </c>
      <c r="P875" s="8">
        <v>0</v>
      </c>
      <c r="Q875" t="s">
        <v>416</v>
      </c>
      <c r="R875">
        <v>29</v>
      </c>
      <c r="S875" s="4">
        <v>34.868075459270003</v>
      </c>
      <c r="T875" t="s">
        <v>168</v>
      </c>
      <c r="U875" t="s">
        <v>257</v>
      </c>
      <c r="V875" t="s">
        <v>341</v>
      </c>
      <c r="W875" t="s">
        <v>510</v>
      </c>
      <c r="X875" t="s">
        <v>353</v>
      </c>
      <c r="Y875" t="s">
        <v>516</v>
      </c>
    </row>
    <row r="876" spans="1:25" ht="15" customHeight="1" x14ac:dyDescent="0.3">
      <c r="A876">
        <v>10574</v>
      </c>
      <c r="B876" t="s">
        <v>79</v>
      </c>
      <c r="C876">
        <v>64</v>
      </c>
      <c r="D876">
        <v>4</v>
      </c>
      <c r="E876" s="3">
        <v>44366</v>
      </c>
      <c r="F876" s="31">
        <f>YEAR(Order[[#This Row],[OrderDate]])</f>
        <v>2021</v>
      </c>
      <c r="G876" s="31">
        <f>MONTH(Order[[#This Row],[OrderDate]])</f>
        <v>6</v>
      </c>
      <c r="H876" s="31">
        <f>WEEKDAY(Order[[#This Row],[OrderDate]])</f>
        <v>7</v>
      </c>
      <c r="I876" s="31" t="str">
        <f>TEXT(Order[[#This Row],[WeekNumber]],"dddd")</f>
        <v>Saturday</v>
      </c>
      <c r="J876" s="14">
        <v>20210630</v>
      </c>
      <c r="K876" t="s">
        <v>484</v>
      </c>
      <c r="L876" s="4">
        <v>199.5</v>
      </c>
      <c r="M876" s="4">
        <v>33.25</v>
      </c>
      <c r="N876" s="4">
        <v>33.25</v>
      </c>
      <c r="O876">
        <v>6</v>
      </c>
      <c r="P876" s="8">
        <v>0</v>
      </c>
      <c r="Q876" t="s">
        <v>418</v>
      </c>
      <c r="R876">
        <v>12</v>
      </c>
      <c r="S876" s="4">
        <v>21.348702933885775</v>
      </c>
      <c r="T876" t="s">
        <v>168</v>
      </c>
      <c r="U876" t="s">
        <v>257</v>
      </c>
      <c r="V876" t="s">
        <v>341</v>
      </c>
      <c r="W876" t="s">
        <v>510</v>
      </c>
      <c r="X876" t="s">
        <v>353</v>
      </c>
      <c r="Y876" t="s">
        <v>512</v>
      </c>
    </row>
    <row r="877" spans="1:25" ht="15" customHeight="1" x14ac:dyDescent="0.3">
      <c r="A877">
        <v>10575</v>
      </c>
      <c r="B877" t="s">
        <v>50</v>
      </c>
      <c r="C877">
        <v>59</v>
      </c>
      <c r="D877">
        <v>5</v>
      </c>
      <c r="E877" s="3">
        <v>44367</v>
      </c>
      <c r="F877" s="31">
        <f>YEAR(Order[[#This Row],[OrderDate]])</f>
        <v>2021</v>
      </c>
      <c r="G877" s="31">
        <f>MONTH(Order[[#This Row],[OrderDate]])</f>
        <v>6</v>
      </c>
      <c r="H877" s="31">
        <f>WEEKDAY(Order[[#This Row],[OrderDate]])</f>
        <v>1</v>
      </c>
      <c r="I877" s="31" t="str">
        <f>TEXT(Order[[#This Row],[WeekNumber]],"dddd")</f>
        <v>Sunday</v>
      </c>
      <c r="J877" s="14">
        <v>20210630</v>
      </c>
      <c r="K877" t="s">
        <v>486</v>
      </c>
      <c r="L877" s="4">
        <v>660</v>
      </c>
      <c r="M877" s="4">
        <v>55</v>
      </c>
      <c r="N877" s="4">
        <v>55</v>
      </c>
      <c r="O877">
        <v>12</v>
      </c>
      <c r="P877" s="8">
        <v>0</v>
      </c>
      <c r="Q877" t="s">
        <v>413</v>
      </c>
      <c r="R877">
        <v>28</v>
      </c>
      <c r="S877" s="4">
        <v>29.299646906924384</v>
      </c>
      <c r="T877" t="s">
        <v>139</v>
      </c>
      <c r="U877" t="s">
        <v>228</v>
      </c>
      <c r="V877" t="s">
        <v>315</v>
      </c>
      <c r="W877" t="s">
        <v>509</v>
      </c>
      <c r="X877" t="s">
        <v>520</v>
      </c>
      <c r="Y877" t="s">
        <v>511</v>
      </c>
    </row>
    <row r="878" spans="1:25" ht="15" customHeight="1" x14ac:dyDescent="0.3">
      <c r="A878">
        <v>10575</v>
      </c>
      <c r="B878" t="s">
        <v>50</v>
      </c>
      <c r="C878">
        <v>63</v>
      </c>
      <c r="D878">
        <v>5</v>
      </c>
      <c r="E878" s="3">
        <v>44367</v>
      </c>
      <c r="F878" s="31">
        <f>YEAR(Order[[#This Row],[OrderDate]])</f>
        <v>2021</v>
      </c>
      <c r="G878" s="31">
        <f>MONTH(Order[[#This Row],[OrderDate]])</f>
        <v>6</v>
      </c>
      <c r="H878" s="31">
        <f>WEEKDAY(Order[[#This Row],[OrderDate]])</f>
        <v>1</v>
      </c>
      <c r="I878" s="31" t="str">
        <f>TEXT(Order[[#This Row],[WeekNumber]],"dddd")</f>
        <v>Sunday</v>
      </c>
      <c r="J878" s="14">
        <v>20210630</v>
      </c>
      <c r="K878" t="s">
        <v>486</v>
      </c>
      <c r="L878" s="4">
        <v>263.39999999999998</v>
      </c>
      <c r="M878" s="4">
        <v>43.9</v>
      </c>
      <c r="N878" s="4">
        <v>43.9</v>
      </c>
      <c r="O878">
        <v>6</v>
      </c>
      <c r="P878" s="8">
        <v>0</v>
      </c>
      <c r="Q878" t="s">
        <v>417</v>
      </c>
      <c r="R878">
        <v>7</v>
      </c>
      <c r="S878" s="4">
        <v>26.405205149492534</v>
      </c>
      <c r="T878" t="s">
        <v>139</v>
      </c>
      <c r="U878" t="s">
        <v>228</v>
      </c>
      <c r="V878" t="s">
        <v>315</v>
      </c>
      <c r="W878" t="s">
        <v>509</v>
      </c>
      <c r="X878" t="s">
        <v>520</v>
      </c>
      <c r="Y878" t="s">
        <v>515</v>
      </c>
    </row>
    <row r="879" spans="1:25" ht="15" customHeight="1" x14ac:dyDescent="0.3">
      <c r="A879">
        <v>10575</v>
      </c>
      <c r="B879" t="s">
        <v>50</v>
      </c>
      <c r="C879">
        <v>72</v>
      </c>
      <c r="D879">
        <v>5</v>
      </c>
      <c r="E879" s="3">
        <v>44367</v>
      </c>
      <c r="F879" s="31">
        <f>YEAR(Order[[#This Row],[OrderDate]])</f>
        <v>2021</v>
      </c>
      <c r="G879" s="31">
        <f>MONTH(Order[[#This Row],[OrderDate]])</f>
        <v>6</v>
      </c>
      <c r="H879" s="31">
        <f>WEEKDAY(Order[[#This Row],[OrderDate]])</f>
        <v>1</v>
      </c>
      <c r="I879" s="31" t="str">
        <f>TEXT(Order[[#This Row],[WeekNumber]],"dddd")</f>
        <v>Sunday</v>
      </c>
      <c r="J879" s="14">
        <v>20210630</v>
      </c>
      <c r="K879" t="s">
        <v>486</v>
      </c>
      <c r="L879" s="4">
        <v>1044</v>
      </c>
      <c r="M879" s="4">
        <v>34.799999999999997</v>
      </c>
      <c r="N879" s="4">
        <v>34.799999999999997</v>
      </c>
      <c r="O879">
        <v>30</v>
      </c>
      <c r="P879" s="8">
        <v>0</v>
      </c>
      <c r="Q879" t="s">
        <v>426</v>
      </c>
      <c r="R879">
        <v>14</v>
      </c>
      <c r="S879" s="4">
        <v>14.902797245173618</v>
      </c>
      <c r="T879" t="s">
        <v>139</v>
      </c>
      <c r="U879" t="s">
        <v>228</v>
      </c>
      <c r="V879" t="s">
        <v>315</v>
      </c>
      <c r="W879" t="s">
        <v>509</v>
      </c>
      <c r="X879" t="s">
        <v>520</v>
      </c>
      <c r="Y879" t="s">
        <v>511</v>
      </c>
    </row>
    <row r="880" spans="1:25" ht="15" customHeight="1" x14ac:dyDescent="0.3">
      <c r="A880">
        <v>10575</v>
      </c>
      <c r="B880" t="s">
        <v>50</v>
      </c>
      <c r="C880">
        <v>76</v>
      </c>
      <c r="D880">
        <v>5</v>
      </c>
      <c r="E880" s="3">
        <v>44367</v>
      </c>
      <c r="F880" s="31">
        <f>YEAR(Order[[#This Row],[OrderDate]])</f>
        <v>2021</v>
      </c>
      <c r="G880" s="31">
        <f>MONTH(Order[[#This Row],[OrderDate]])</f>
        <v>6</v>
      </c>
      <c r="H880" s="31">
        <f>WEEKDAY(Order[[#This Row],[OrderDate]])</f>
        <v>1</v>
      </c>
      <c r="I880" s="31" t="str">
        <f>TEXT(Order[[#This Row],[WeekNumber]],"dddd")</f>
        <v>Sunday</v>
      </c>
      <c r="J880" s="14">
        <v>20210630</v>
      </c>
      <c r="K880" t="s">
        <v>486</v>
      </c>
      <c r="L880" s="4">
        <v>180</v>
      </c>
      <c r="M880" s="4">
        <v>18</v>
      </c>
      <c r="N880" s="4">
        <v>18</v>
      </c>
      <c r="O880">
        <v>10</v>
      </c>
      <c r="P880" s="8">
        <v>0</v>
      </c>
      <c r="Q880" t="s">
        <v>430</v>
      </c>
      <c r="R880">
        <v>23</v>
      </c>
      <c r="S880" s="4">
        <v>11.35067307451974</v>
      </c>
      <c r="T880" t="s">
        <v>139</v>
      </c>
      <c r="U880" t="s">
        <v>228</v>
      </c>
      <c r="V880" t="s">
        <v>315</v>
      </c>
      <c r="W880" t="s">
        <v>509</v>
      </c>
      <c r="X880" t="s">
        <v>520</v>
      </c>
      <c r="Y880" t="s">
        <v>517</v>
      </c>
    </row>
    <row r="881" spans="1:25" ht="15" customHeight="1" x14ac:dyDescent="0.3">
      <c r="A881">
        <v>10576</v>
      </c>
      <c r="B881" t="s">
        <v>77</v>
      </c>
      <c r="C881">
        <v>1</v>
      </c>
      <c r="D881">
        <v>3</v>
      </c>
      <c r="E881" s="3">
        <v>44370</v>
      </c>
      <c r="F881" s="31">
        <f>YEAR(Order[[#This Row],[OrderDate]])</f>
        <v>2021</v>
      </c>
      <c r="G881" s="31">
        <f>MONTH(Order[[#This Row],[OrderDate]])</f>
        <v>6</v>
      </c>
      <c r="H881" s="31">
        <f>WEEKDAY(Order[[#This Row],[OrderDate]])</f>
        <v>4</v>
      </c>
      <c r="I881" s="31" t="str">
        <f>TEXT(Order[[#This Row],[WeekNumber]],"dddd")</f>
        <v>Wednesday</v>
      </c>
      <c r="J881" s="14">
        <v>20210630</v>
      </c>
      <c r="K881" t="s">
        <v>485</v>
      </c>
      <c r="L881" s="4">
        <v>180</v>
      </c>
      <c r="M881" s="4">
        <v>18</v>
      </c>
      <c r="N881" s="4">
        <v>18</v>
      </c>
      <c r="O881">
        <v>10</v>
      </c>
      <c r="P881" s="8">
        <v>0</v>
      </c>
      <c r="Q881" t="s">
        <v>355</v>
      </c>
      <c r="R881">
        <v>1</v>
      </c>
      <c r="S881" s="4">
        <v>9.9412796083453241</v>
      </c>
      <c r="T881" t="s">
        <v>166</v>
      </c>
      <c r="U881" t="s">
        <v>255</v>
      </c>
      <c r="V881" t="s">
        <v>319</v>
      </c>
      <c r="W881" t="s">
        <v>510</v>
      </c>
      <c r="X881" t="s">
        <v>525</v>
      </c>
      <c r="Y881" t="s">
        <v>517</v>
      </c>
    </row>
    <row r="882" spans="1:25" ht="15" customHeight="1" x14ac:dyDescent="0.3">
      <c r="A882">
        <v>10576</v>
      </c>
      <c r="B882" t="s">
        <v>77</v>
      </c>
      <c r="C882">
        <v>31</v>
      </c>
      <c r="D882">
        <v>3</v>
      </c>
      <c r="E882" s="3">
        <v>44370</v>
      </c>
      <c r="F882" s="31">
        <f>YEAR(Order[[#This Row],[OrderDate]])</f>
        <v>2021</v>
      </c>
      <c r="G882" s="31">
        <f>MONTH(Order[[#This Row],[OrderDate]])</f>
        <v>6</v>
      </c>
      <c r="H882" s="31">
        <f>WEEKDAY(Order[[#This Row],[OrderDate]])</f>
        <v>4</v>
      </c>
      <c r="I882" s="31" t="str">
        <f>TEXT(Order[[#This Row],[WeekNumber]],"dddd")</f>
        <v>Wednesday</v>
      </c>
      <c r="J882" s="14">
        <v>20210630</v>
      </c>
      <c r="K882" t="s">
        <v>485</v>
      </c>
      <c r="L882" s="4">
        <v>250</v>
      </c>
      <c r="M882" s="4">
        <v>12.5</v>
      </c>
      <c r="N882" s="4">
        <v>12.5</v>
      </c>
      <c r="O882">
        <v>20</v>
      </c>
      <c r="P882" s="8">
        <v>0</v>
      </c>
      <c r="Q882" t="s">
        <v>385</v>
      </c>
      <c r="R882">
        <v>14</v>
      </c>
      <c r="S882" s="4">
        <v>8.9210025428745876</v>
      </c>
      <c r="T882" t="s">
        <v>166</v>
      </c>
      <c r="U882" t="s">
        <v>255</v>
      </c>
      <c r="V882" t="s">
        <v>319</v>
      </c>
      <c r="W882" t="s">
        <v>510</v>
      </c>
      <c r="X882" t="s">
        <v>525</v>
      </c>
      <c r="Y882" t="s">
        <v>511</v>
      </c>
    </row>
    <row r="883" spans="1:25" ht="15" customHeight="1" x14ac:dyDescent="0.3">
      <c r="A883">
        <v>10576</v>
      </c>
      <c r="B883" t="s">
        <v>77</v>
      </c>
      <c r="C883">
        <v>44</v>
      </c>
      <c r="D883">
        <v>3</v>
      </c>
      <c r="E883" s="3">
        <v>44370</v>
      </c>
      <c r="F883" s="31">
        <f>YEAR(Order[[#This Row],[OrderDate]])</f>
        <v>2021</v>
      </c>
      <c r="G883" s="31">
        <f>MONTH(Order[[#This Row],[OrderDate]])</f>
        <v>6</v>
      </c>
      <c r="H883" s="31">
        <f>WEEKDAY(Order[[#This Row],[OrderDate]])</f>
        <v>4</v>
      </c>
      <c r="I883" s="31" t="str">
        <f>TEXT(Order[[#This Row],[WeekNumber]],"dddd")</f>
        <v>Wednesday</v>
      </c>
      <c r="J883" s="14">
        <v>20210630</v>
      </c>
      <c r="K883" t="s">
        <v>485</v>
      </c>
      <c r="L883" s="4">
        <v>408.45</v>
      </c>
      <c r="M883" s="4">
        <v>19.45</v>
      </c>
      <c r="N883" s="4">
        <v>19.45</v>
      </c>
      <c r="O883">
        <v>21</v>
      </c>
      <c r="P883" s="8">
        <v>0</v>
      </c>
      <c r="Q883" t="s">
        <v>398</v>
      </c>
      <c r="R883">
        <v>20</v>
      </c>
      <c r="S883" s="4">
        <v>10.842050263532254</v>
      </c>
      <c r="T883" t="s">
        <v>166</v>
      </c>
      <c r="U883" t="s">
        <v>255</v>
      </c>
      <c r="V883" t="s">
        <v>319</v>
      </c>
      <c r="W883" t="s">
        <v>510</v>
      </c>
      <c r="X883" t="s">
        <v>525</v>
      </c>
      <c r="Y883" t="s">
        <v>515</v>
      </c>
    </row>
    <row r="884" spans="1:25" ht="15" customHeight="1" x14ac:dyDescent="0.3">
      <c r="A884">
        <v>10577</v>
      </c>
      <c r="B884" t="s">
        <v>79</v>
      </c>
      <c r="C884">
        <v>39</v>
      </c>
      <c r="D884">
        <v>9</v>
      </c>
      <c r="E884" s="3">
        <v>44370</v>
      </c>
      <c r="F884" s="31">
        <f>YEAR(Order[[#This Row],[OrderDate]])</f>
        <v>2021</v>
      </c>
      <c r="G884" s="31">
        <f>MONTH(Order[[#This Row],[OrderDate]])</f>
        <v>6</v>
      </c>
      <c r="H884" s="31">
        <f>WEEKDAY(Order[[#This Row],[OrderDate]])</f>
        <v>4</v>
      </c>
      <c r="I884" s="31" t="str">
        <f>TEXT(Order[[#This Row],[WeekNumber]],"dddd")</f>
        <v>Wednesday</v>
      </c>
      <c r="J884" s="14">
        <v>20210630</v>
      </c>
      <c r="K884" t="s">
        <v>484</v>
      </c>
      <c r="L884" s="4">
        <v>180</v>
      </c>
      <c r="M884" s="4">
        <v>18</v>
      </c>
      <c r="N884" s="4">
        <v>18</v>
      </c>
      <c r="O884">
        <v>10</v>
      </c>
      <c r="P884" s="8">
        <v>0</v>
      </c>
      <c r="Q884" t="s">
        <v>393</v>
      </c>
      <c r="R884">
        <v>18</v>
      </c>
      <c r="S884" s="4">
        <v>13.522215154598831</v>
      </c>
      <c r="T884" t="s">
        <v>168</v>
      </c>
      <c r="U884" t="s">
        <v>257</v>
      </c>
      <c r="V884" t="s">
        <v>341</v>
      </c>
      <c r="W884" t="s">
        <v>510</v>
      </c>
      <c r="X884" t="s">
        <v>353</v>
      </c>
      <c r="Y884" t="s">
        <v>517</v>
      </c>
    </row>
    <row r="885" spans="1:25" ht="15" customHeight="1" x14ac:dyDescent="0.3">
      <c r="A885">
        <v>10577</v>
      </c>
      <c r="B885" t="s">
        <v>79</v>
      </c>
      <c r="C885">
        <v>75</v>
      </c>
      <c r="D885">
        <v>9</v>
      </c>
      <c r="E885" s="3">
        <v>44370</v>
      </c>
      <c r="F885" s="31">
        <f>YEAR(Order[[#This Row],[OrderDate]])</f>
        <v>2021</v>
      </c>
      <c r="G885" s="31">
        <f>MONTH(Order[[#This Row],[OrderDate]])</f>
        <v>6</v>
      </c>
      <c r="H885" s="31">
        <f>WEEKDAY(Order[[#This Row],[OrderDate]])</f>
        <v>4</v>
      </c>
      <c r="I885" s="31" t="str">
        <f>TEXT(Order[[#This Row],[WeekNumber]],"dddd")</f>
        <v>Wednesday</v>
      </c>
      <c r="J885" s="14">
        <v>20210630</v>
      </c>
      <c r="K885" t="s">
        <v>484</v>
      </c>
      <c r="L885" s="4">
        <v>155</v>
      </c>
      <c r="M885" s="4">
        <v>7.75</v>
      </c>
      <c r="N885" s="4">
        <v>7.75</v>
      </c>
      <c r="O885">
        <v>20</v>
      </c>
      <c r="P885" s="8">
        <v>0</v>
      </c>
      <c r="Q885" t="s">
        <v>429</v>
      </c>
      <c r="R885">
        <v>12</v>
      </c>
      <c r="S885" s="4">
        <v>3.8495729671919596</v>
      </c>
      <c r="T885" t="s">
        <v>168</v>
      </c>
      <c r="U885" t="s">
        <v>257</v>
      </c>
      <c r="V885" t="s">
        <v>341</v>
      </c>
      <c r="W885" t="s">
        <v>510</v>
      </c>
      <c r="X885" t="s">
        <v>353</v>
      </c>
      <c r="Y885" t="s">
        <v>517</v>
      </c>
    </row>
    <row r="886" spans="1:25" ht="15" customHeight="1" x14ac:dyDescent="0.3">
      <c r="A886">
        <v>10577</v>
      </c>
      <c r="B886" t="s">
        <v>79</v>
      </c>
      <c r="C886">
        <v>77</v>
      </c>
      <c r="D886">
        <v>9</v>
      </c>
      <c r="E886" s="3">
        <v>44370</v>
      </c>
      <c r="F886" s="31">
        <f>YEAR(Order[[#This Row],[OrderDate]])</f>
        <v>2021</v>
      </c>
      <c r="G886" s="31">
        <f>MONTH(Order[[#This Row],[OrderDate]])</f>
        <v>6</v>
      </c>
      <c r="H886" s="31">
        <f>WEEKDAY(Order[[#This Row],[OrderDate]])</f>
        <v>4</v>
      </c>
      <c r="I886" s="31" t="str">
        <f>TEXT(Order[[#This Row],[WeekNumber]],"dddd")</f>
        <v>Wednesday</v>
      </c>
      <c r="J886" s="14">
        <v>20210725</v>
      </c>
      <c r="K886" t="s">
        <v>484</v>
      </c>
      <c r="L886" s="4">
        <v>234</v>
      </c>
      <c r="M886" s="4">
        <v>13</v>
      </c>
      <c r="N886" s="4">
        <v>13</v>
      </c>
      <c r="O886">
        <v>18</v>
      </c>
      <c r="P886" s="8">
        <v>0</v>
      </c>
      <c r="Q886" t="s">
        <v>431</v>
      </c>
      <c r="R886">
        <v>12</v>
      </c>
      <c r="S886" s="4">
        <v>9.7871799999999993</v>
      </c>
      <c r="T886" t="s">
        <v>168</v>
      </c>
      <c r="U886" t="s">
        <v>257</v>
      </c>
      <c r="V886" t="s">
        <v>341</v>
      </c>
      <c r="W886" t="s">
        <v>510</v>
      </c>
      <c r="X886" t="s">
        <v>353</v>
      </c>
      <c r="Y886" t="s">
        <v>515</v>
      </c>
    </row>
    <row r="887" spans="1:25" ht="15" customHeight="1" x14ac:dyDescent="0.3">
      <c r="A887">
        <v>10578</v>
      </c>
      <c r="B887" t="s">
        <v>10</v>
      </c>
      <c r="C887">
        <v>35</v>
      </c>
      <c r="D887">
        <v>4</v>
      </c>
      <c r="E887" s="3">
        <v>44371</v>
      </c>
      <c r="F887" s="31">
        <f>YEAR(Order[[#This Row],[OrderDate]])</f>
        <v>2021</v>
      </c>
      <c r="G887" s="31">
        <f>MONTH(Order[[#This Row],[OrderDate]])</f>
        <v>6</v>
      </c>
      <c r="H887" s="31">
        <f>WEEKDAY(Order[[#This Row],[OrderDate]])</f>
        <v>5</v>
      </c>
      <c r="I887" s="31" t="str">
        <f>TEXT(Order[[#This Row],[WeekNumber]],"dddd")</f>
        <v>Thursday</v>
      </c>
      <c r="J887" s="14">
        <v>20210725</v>
      </c>
      <c r="K887" t="s">
        <v>485</v>
      </c>
      <c r="L887" s="4">
        <v>360</v>
      </c>
      <c r="M887" s="4">
        <v>18</v>
      </c>
      <c r="N887" s="4">
        <v>18</v>
      </c>
      <c r="O887">
        <v>20</v>
      </c>
      <c r="P887" s="8">
        <v>0</v>
      </c>
      <c r="Q887" t="s">
        <v>389</v>
      </c>
      <c r="R887">
        <v>16</v>
      </c>
      <c r="S887" s="4">
        <v>11.144616765926688</v>
      </c>
      <c r="T887" t="s">
        <v>99</v>
      </c>
      <c r="U887" t="s">
        <v>188</v>
      </c>
      <c r="V887" t="s">
        <v>277</v>
      </c>
      <c r="W887" t="s">
        <v>509</v>
      </c>
      <c r="X887" t="s">
        <v>351</v>
      </c>
      <c r="Y887" t="s">
        <v>517</v>
      </c>
    </row>
    <row r="888" spans="1:25" ht="15" customHeight="1" x14ac:dyDescent="0.3">
      <c r="A888">
        <v>10578</v>
      </c>
      <c r="B888" t="s">
        <v>10</v>
      </c>
      <c r="C888">
        <v>57</v>
      </c>
      <c r="D888">
        <v>4</v>
      </c>
      <c r="E888" s="3">
        <v>44371</v>
      </c>
      <c r="F888" s="31">
        <f>YEAR(Order[[#This Row],[OrderDate]])</f>
        <v>2021</v>
      </c>
      <c r="G888" s="31">
        <f>MONTH(Order[[#This Row],[OrderDate]])</f>
        <v>6</v>
      </c>
      <c r="H888" s="31">
        <f>WEEKDAY(Order[[#This Row],[OrderDate]])</f>
        <v>5</v>
      </c>
      <c r="I888" s="31" t="str">
        <f>TEXT(Order[[#This Row],[WeekNumber]],"dddd")</f>
        <v>Thursday</v>
      </c>
      <c r="J888" s="14">
        <v>20210704</v>
      </c>
      <c r="K888" t="s">
        <v>485</v>
      </c>
      <c r="L888" s="4">
        <v>117</v>
      </c>
      <c r="M888" s="4">
        <v>19.5</v>
      </c>
      <c r="N888" s="4">
        <v>19.5</v>
      </c>
      <c r="O888">
        <v>6</v>
      </c>
      <c r="P888" s="8">
        <v>0</v>
      </c>
      <c r="Q888" t="s">
        <v>411</v>
      </c>
      <c r="R888">
        <v>26</v>
      </c>
      <c r="S888" s="4">
        <v>13.98469118449494</v>
      </c>
      <c r="T888" t="s">
        <v>99</v>
      </c>
      <c r="U888" t="s">
        <v>188</v>
      </c>
      <c r="V888" t="s">
        <v>277</v>
      </c>
      <c r="W888" t="s">
        <v>509</v>
      </c>
      <c r="X888" t="s">
        <v>351</v>
      </c>
      <c r="Y888" t="s">
        <v>512</v>
      </c>
    </row>
    <row r="889" spans="1:25" ht="15" customHeight="1" x14ac:dyDescent="0.3">
      <c r="A889">
        <v>10579</v>
      </c>
      <c r="B889" t="s">
        <v>43</v>
      </c>
      <c r="C889">
        <v>15</v>
      </c>
      <c r="D889">
        <v>1</v>
      </c>
      <c r="E889" s="3">
        <v>44372</v>
      </c>
      <c r="F889" s="31">
        <f>YEAR(Order[[#This Row],[OrderDate]])</f>
        <v>2021</v>
      </c>
      <c r="G889" s="31">
        <f>MONTH(Order[[#This Row],[OrderDate]])</f>
        <v>6</v>
      </c>
      <c r="H889" s="31">
        <f>WEEKDAY(Order[[#This Row],[OrderDate]])</f>
        <v>6</v>
      </c>
      <c r="I889" s="31" t="str">
        <f>TEXT(Order[[#This Row],[WeekNumber]],"dddd")</f>
        <v>Friday</v>
      </c>
      <c r="J889" s="14">
        <v>20210704</v>
      </c>
      <c r="K889" t="s">
        <v>484</v>
      </c>
      <c r="L889" s="4">
        <v>155</v>
      </c>
      <c r="M889" s="4">
        <v>15.5</v>
      </c>
      <c r="N889" s="4">
        <v>15.5</v>
      </c>
      <c r="O889">
        <v>10</v>
      </c>
      <c r="P889" s="8">
        <v>0</v>
      </c>
      <c r="Q889" t="s">
        <v>369</v>
      </c>
      <c r="R889">
        <v>6</v>
      </c>
      <c r="S889" s="4">
        <v>12.475763823869734</v>
      </c>
      <c r="T889" t="s">
        <v>132</v>
      </c>
      <c r="U889" t="s">
        <v>221</v>
      </c>
      <c r="V889" t="s">
        <v>308</v>
      </c>
      <c r="W889" t="s">
        <v>510</v>
      </c>
      <c r="X889" t="s">
        <v>353</v>
      </c>
      <c r="Y889" t="s">
        <v>515</v>
      </c>
    </row>
    <row r="890" spans="1:25" ht="15" customHeight="1" x14ac:dyDescent="0.3">
      <c r="A890">
        <v>10579</v>
      </c>
      <c r="B890" t="s">
        <v>43</v>
      </c>
      <c r="C890">
        <v>75</v>
      </c>
      <c r="D890">
        <v>1</v>
      </c>
      <c r="E890" s="3">
        <v>44372</v>
      </c>
      <c r="F890" s="31">
        <f>YEAR(Order[[#This Row],[OrderDate]])</f>
        <v>2021</v>
      </c>
      <c r="G890" s="31">
        <f>MONTH(Order[[#This Row],[OrderDate]])</f>
        <v>6</v>
      </c>
      <c r="H890" s="31">
        <f>WEEKDAY(Order[[#This Row],[OrderDate]])</f>
        <v>6</v>
      </c>
      <c r="I890" s="31" t="str">
        <f>TEXT(Order[[#This Row],[WeekNumber]],"dddd")</f>
        <v>Friday</v>
      </c>
      <c r="J890" s="14">
        <v>20210701</v>
      </c>
      <c r="K890" t="s">
        <v>484</v>
      </c>
      <c r="L890" s="4">
        <v>162.75</v>
      </c>
      <c r="M890" s="4">
        <v>7.75</v>
      </c>
      <c r="N890" s="4">
        <v>7.75</v>
      </c>
      <c r="O890">
        <v>21</v>
      </c>
      <c r="P890" s="8">
        <v>0</v>
      </c>
      <c r="Q890" t="s">
        <v>429</v>
      </c>
      <c r="R890">
        <v>12</v>
      </c>
      <c r="S890" s="4">
        <v>3.8495729671919596</v>
      </c>
      <c r="T890" t="s">
        <v>132</v>
      </c>
      <c r="U890" t="s">
        <v>221</v>
      </c>
      <c r="V890" t="s">
        <v>308</v>
      </c>
      <c r="W890" t="s">
        <v>510</v>
      </c>
      <c r="X890" t="s">
        <v>353</v>
      </c>
      <c r="Y890" t="s">
        <v>517</v>
      </c>
    </row>
    <row r="891" spans="1:25" ht="15" customHeight="1" x14ac:dyDescent="0.3">
      <c r="A891">
        <v>10580</v>
      </c>
      <c r="B891" t="s">
        <v>54</v>
      </c>
      <c r="C891">
        <v>14</v>
      </c>
      <c r="D891">
        <v>4</v>
      </c>
      <c r="E891" s="3">
        <v>44373</v>
      </c>
      <c r="F891" s="31">
        <f>YEAR(Order[[#This Row],[OrderDate]])</f>
        <v>2021</v>
      </c>
      <c r="G891" s="31">
        <f>MONTH(Order[[#This Row],[OrderDate]])</f>
        <v>6</v>
      </c>
      <c r="H891" s="31">
        <f>WEEKDAY(Order[[#This Row],[OrderDate]])</f>
        <v>7</v>
      </c>
      <c r="I891" s="31" t="str">
        <f>TEXT(Order[[#This Row],[WeekNumber]],"dddd")</f>
        <v>Saturday</v>
      </c>
      <c r="J891" s="14">
        <v>20210701</v>
      </c>
      <c r="K891" t="s">
        <v>485</v>
      </c>
      <c r="L891" s="4">
        <v>331.312499740161</v>
      </c>
      <c r="M891" s="4">
        <v>23.25</v>
      </c>
      <c r="N891" s="4">
        <v>22.0874999826774</v>
      </c>
      <c r="O891">
        <v>15</v>
      </c>
      <c r="P891" s="8">
        <v>5.000000074505806E-2</v>
      </c>
      <c r="Q891" t="s">
        <v>368</v>
      </c>
      <c r="R891">
        <v>6</v>
      </c>
      <c r="S891" s="4">
        <v>19.281771520737859</v>
      </c>
      <c r="T891" t="s">
        <v>143</v>
      </c>
      <c r="U891" t="s">
        <v>232</v>
      </c>
      <c r="V891" t="s">
        <v>318</v>
      </c>
      <c r="W891" t="s">
        <v>509</v>
      </c>
      <c r="X891" t="s">
        <v>520</v>
      </c>
      <c r="Y891" t="s">
        <v>513</v>
      </c>
    </row>
    <row r="892" spans="1:25" ht="15" customHeight="1" x14ac:dyDescent="0.3">
      <c r="A892">
        <v>10580</v>
      </c>
      <c r="B892" t="s">
        <v>54</v>
      </c>
      <c r="C892">
        <v>41</v>
      </c>
      <c r="D892">
        <v>4</v>
      </c>
      <c r="E892" s="3">
        <v>44373</v>
      </c>
      <c r="F892" s="31">
        <f>YEAR(Order[[#This Row],[OrderDate]])</f>
        <v>2021</v>
      </c>
      <c r="G892" s="31">
        <f>MONTH(Order[[#This Row],[OrderDate]])</f>
        <v>6</v>
      </c>
      <c r="H892" s="31">
        <f>WEEKDAY(Order[[#This Row],[OrderDate]])</f>
        <v>7</v>
      </c>
      <c r="I892" s="31" t="str">
        <f>TEXT(Order[[#This Row],[WeekNumber]],"dddd")</f>
        <v>Saturday</v>
      </c>
      <c r="J892" s="14">
        <v>20210701</v>
      </c>
      <c r="K892" t="s">
        <v>485</v>
      </c>
      <c r="L892" s="4">
        <v>82.507499935291719</v>
      </c>
      <c r="M892" s="4">
        <v>9.65</v>
      </c>
      <c r="N892" s="4">
        <v>9.1674999928101908</v>
      </c>
      <c r="O892">
        <v>9</v>
      </c>
      <c r="P892" s="8">
        <v>5.000000074505806E-2</v>
      </c>
      <c r="Q892" t="s">
        <v>395</v>
      </c>
      <c r="R892">
        <v>19</v>
      </c>
      <c r="S892" s="4">
        <v>6.0463867884479576</v>
      </c>
      <c r="T892" t="s">
        <v>143</v>
      </c>
      <c r="U892" t="s">
        <v>232</v>
      </c>
      <c r="V892" t="s">
        <v>318</v>
      </c>
      <c r="W892" t="s">
        <v>509</v>
      </c>
      <c r="X892" t="s">
        <v>520</v>
      </c>
      <c r="Y892" t="s">
        <v>514</v>
      </c>
    </row>
    <row r="893" spans="1:25" ht="15" customHeight="1" x14ac:dyDescent="0.3">
      <c r="A893">
        <v>10580</v>
      </c>
      <c r="B893" t="s">
        <v>54</v>
      </c>
      <c r="C893">
        <v>65</v>
      </c>
      <c r="D893">
        <v>4</v>
      </c>
      <c r="E893" s="3">
        <v>44373</v>
      </c>
      <c r="F893" s="31">
        <f>YEAR(Order[[#This Row],[OrderDate]])</f>
        <v>2021</v>
      </c>
      <c r="G893" s="31">
        <f>MONTH(Order[[#This Row],[OrderDate]])</f>
        <v>6</v>
      </c>
      <c r="H893" s="31">
        <f>WEEKDAY(Order[[#This Row],[OrderDate]])</f>
        <v>7</v>
      </c>
      <c r="I893" s="31" t="str">
        <f>TEXT(Order[[#This Row],[WeekNumber]],"dddd")</f>
        <v>Saturday</v>
      </c>
      <c r="J893" s="14">
        <v>20210702</v>
      </c>
      <c r="K893" t="s">
        <v>485</v>
      </c>
      <c r="L893" s="4">
        <v>599.92499952949595</v>
      </c>
      <c r="M893" s="4">
        <v>21.05</v>
      </c>
      <c r="N893" s="4">
        <v>19.99749998431653</v>
      </c>
      <c r="O893">
        <v>30</v>
      </c>
      <c r="P893" s="8">
        <v>5.000000074505806E-2</v>
      </c>
      <c r="Q893" t="s">
        <v>419</v>
      </c>
      <c r="R893">
        <v>2</v>
      </c>
      <c r="S893" s="4">
        <v>12.356901002694999</v>
      </c>
      <c r="T893" t="s">
        <v>143</v>
      </c>
      <c r="U893" t="s">
        <v>232</v>
      </c>
      <c r="V893" t="s">
        <v>318</v>
      </c>
      <c r="W893" t="s">
        <v>509</v>
      </c>
      <c r="X893" t="s">
        <v>520</v>
      </c>
      <c r="Y893" t="s">
        <v>515</v>
      </c>
    </row>
    <row r="894" spans="1:25" ht="15" customHeight="1" x14ac:dyDescent="0.3">
      <c r="A894">
        <v>10581</v>
      </c>
      <c r="B894" t="s">
        <v>20</v>
      </c>
      <c r="C894">
        <v>75</v>
      </c>
      <c r="D894">
        <v>3</v>
      </c>
      <c r="E894" s="3">
        <v>44373</v>
      </c>
      <c r="F894" s="31">
        <f>YEAR(Order[[#This Row],[OrderDate]])</f>
        <v>2021</v>
      </c>
      <c r="G894" s="31">
        <f>MONTH(Order[[#This Row],[OrderDate]])</f>
        <v>6</v>
      </c>
      <c r="H894" s="31">
        <f>WEEKDAY(Order[[#This Row],[OrderDate]])</f>
        <v>7</v>
      </c>
      <c r="I894" s="31" t="str">
        <f>TEXT(Order[[#This Row],[WeekNumber]],"dddd")</f>
        <v>Saturday</v>
      </c>
      <c r="J894" s="14">
        <v>20210714</v>
      </c>
      <c r="K894" t="s">
        <v>486</v>
      </c>
      <c r="L894" s="4">
        <v>309.99999884516001</v>
      </c>
      <c r="M894" s="4">
        <v>7.75</v>
      </c>
      <c r="N894" s="4">
        <v>6.1999999769032001</v>
      </c>
      <c r="O894">
        <v>50</v>
      </c>
      <c r="P894" s="8">
        <v>0.20000000298023221</v>
      </c>
      <c r="Q894" t="s">
        <v>429</v>
      </c>
      <c r="R894">
        <v>12</v>
      </c>
      <c r="S894" s="4">
        <v>3.8495729671919596</v>
      </c>
      <c r="T894" t="s">
        <v>109</v>
      </c>
      <c r="U894" t="s">
        <v>198</v>
      </c>
      <c r="V894" t="s">
        <v>287</v>
      </c>
      <c r="W894" t="s">
        <v>510</v>
      </c>
      <c r="X894" t="s">
        <v>521</v>
      </c>
      <c r="Y894" t="s">
        <v>517</v>
      </c>
    </row>
    <row r="895" spans="1:25" ht="15" customHeight="1" x14ac:dyDescent="0.3">
      <c r="A895">
        <v>10582</v>
      </c>
      <c r="B895" t="s">
        <v>5</v>
      </c>
      <c r="C895">
        <v>57</v>
      </c>
      <c r="D895">
        <v>3</v>
      </c>
      <c r="E895" s="3">
        <v>44374</v>
      </c>
      <c r="F895" s="31">
        <f>YEAR(Order[[#This Row],[OrderDate]])</f>
        <v>2021</v>
      </c>
      <c r="G895" s="31">
        <f>MONTH(Order[[#This Row],[OrderDate]])</f>
        <v>6</v>
      </c>
      <c r="H895" s="31">
        <f>WEEKDAY(Order[[#This Row],[OrderDate]])</f>
        <v>1</v>
      </c>
      <c r="I895" s="31" t="str">
        <f>TEXT(Order[[#This Row],[WeekNumber]],"dddd")</f>
        <v>Sunday</v>
      </c>
      <c r="J895" s="14">
        <v>20210714</v>
      </c>
      <c r="K895" t="s">
        <v>484</v>
      </c>
      <c r="L895" s="4">
        <v>78</v>
      </c>
      <c r="M895" s="4">
        <v>19.5</v>
      </c>
      <c r="N895" s="4">
        <v>19.5</v>
      </c>
      <c r="O895">
        <v>4</v>
      </c>
      <c r="P895" s="8">
        <v>0</v>
      </c>
      <c r="Q895" t="s">
        <v>411</v>
      </c>
      <c r="R895">
        <v>26</v>
      </c>
      <c r="S895" s="4">
        <v>13.98469118449494</v>
      </c>
      <c r="T895" t="s">
        <v>94</v>
      </c>
      <c r="U895" t="s">
        <v>183</v>
      </c>
      <c r="V895" t="s">
        <v>272</v>
      </c>
      <c r="W895" t="s">
        <v>509</v>
      </c>
      <c r="X895" t="s">
        <v>520</v>
      </c>
      <c r="Y895" t="s">
        <v>512</v>
      </c>
    </row>
    <row r="896" spans="1:25" ht="15" customHeight="1" x14ac:dyDescent="0.3">
      <c r="A896">
        <v>10582</v>
      </c>
      <c r="B896" t="s">
        <v>5</v>
      </c>
      <c r="C896">
        <v>76</v>
      </c>
      <c r="D896">
        <v>3</v>
      </c>
      <c r="E896" s="3">
        <v>44374</v>
      </c>
      <c r="F896" s="31">
        <f>YEAR(Order[[#This Row],[OrderDate]])</f>
        <v>2021</v>
      </c>
      <c r="G896" s="31">
        <f>MONTH(Order[[#This Row],[OrderDate]])</f>
        <v>6</v>
      </c>
      <c r="H896" s="31">
        <f>WEEKDAY(Order[[#This Row],[OrderDate]])</f>
        <v>1</v>
      </c>
      <c r="I896" s="31" t="str">
        <f>TEXT(Order[[#This Row],[WeekNumber]],"dddd")</f>
        <v>Sunday</v>
      </c>
      <c r="J896" s="14">
        <v>20210704</v>
      </c>
      <c r="K896" t="s">
        <v>484</v>
      </c>
      <c r="L896" s="4">
        <v>252</v>
      </c>
      <c r="M896" s="4">
        <v>18</v>
      </c>
      <c r="N896" s="4">
        <v>18</v>
      </c>
      <c r="O896">
        <v>14</v>
      </c>
      <c r="P896" s="8">
        <v>0</v>
      </c>
      <c r="Q896" t="s">
        <v>430</v>
      </c>
      <c r="R896">
        <v>23</v>
      </c>
      <c r="S896" s="4">
        <v>11.35067307451974</v>
      </c>
      <c r="T896" t="s">
        <v>94</v>
      </c>
      <c r="U896" t="s">
        <v>183</v>
      </c>
      <c r="V896" t="s">
        <v>272</v>
      </c>
      <c r="W896" t="s">
        <v>509</v>
      </c>
      <c r="X896" t="s">
        <v>520</v>
      </c>
      <c r="Y896" t="s">
        <v>517</v>
      </c>
    </row>
    <row r="897" spans="1:25" ht="15" customHeight="1" x14ac:dyDescent="0.3">
      <c r="A897">
        <v>10583</v>
      </c>
      <c r="B897" t="s">
        <v>84</v>
      </c>
      <c r="C897">
        <v>29</v>
      </c>
      <c r="D897">
        <v>2</v>
      </c>
      <c r="E897" s="3">
        <v>44377</v>
      </c>
      <c r="F897" s="31">
        <f>YEAR(Order[[#This Row],[OrderDate]])</f>
        <v>2021</v>
      </c>
      <c r="G897" s="31">
        <f>MONTH(Order[[#This Row],[OrderDate]])</f>
        <v>6</v>
      </c>
      <c r="H897" s="31">
        <f>WEEKDAY(Order[[#This Row],[OrderDate]])</f>
        <v>4</v>
      </c>
      <c r="I897" s="31" t="str">
        <f>TEXT(Order[[#This Row],[WeekNumber]],"dddd")</f>
        <v>Wednesday</v>
      </c>
      <c r="J897" s="14">
        <v>20210704</v>
      </c>
      <c r="K897" t="s">
        <v>484</v>
      </c>
      <c r="L897" s="4">
        <v>1237.9000000000001</v>
      </c>
      <c r="M897" s="4">
        <v>123.79</v>
      </c>
      <c r="N897" s="4">
        <v>123.79</v>
      </c>
      <c r="O897">
        <v>10</v>
      </c>
      <c r="P897" s="8">
        <v>0</v>
      </c>
      <c r="Q897" t="s">
        <v>383</v>
      </c>
      <c r="R897">
        <v>12</v>
      </c>
      <c r="S897" s="4">
        <v>78.453085124436214</v>
      </c>
      <c r="T897" t="s">
        <v>173</v>
      </c>
      <c r="U897" t="s">
        <v>262</v>
      </c>
      <c r="V897" t="s">
        <v>346</v>
      </c>
      <c r="W897" t="s">
        <v>509</v>
      </c>
      <c r="X897" t="s">
        <v>527</v>
      </c>
      <c r="Y897" t="s">
        <v>518</v>
      </c>
    </row>
    <row r="898" spans="1:25" ht="15" customHeight="1" x14ac:dyDescent="0.3">
      <c r="A898">
        <v>10583</v>
      </c>
      <c r="B898" t="s">
        <v>84</v>
      </c>
      <c r="C898">
        <v>60</v>
      </c>
      <c r="D898">
        <v>2</v>
      </c>
      <c r="E898" s="3">
        <v>44377</v>
      </c>
      <c r="F898" s="31">
        <f>YEAR(Order[[#This Row],[OrderDate]])</f>
        <v>2021</v>
      </c>
      <c r="G898" s="31">
        <f>MONTH(Order[[#This Row],[OrderDate]])</f>
        <v>6</v>
      </c>
      <c r="H898" s="31">
        <f>WEEKDAY(Order[[#This Row],[OrderDate]])</f>
        <v>4</v>
      </c>
      <c r="I898" s="31" t="str">
        <f>TEXT(Order[[#This Row],[WeekNumber]],"dddd")</f>
        <v>Wednesday</v>
      </c>
      <c r="J898" s="14">
        <v>20210704</v>
      </c>
      <c r="K898" t="s">
        <v>484</v>
      </c>
      <c r="L898" s="4">
        <v>693.59999513626099</v>
      </c>
      <c r="M898" s="4">
        <v>34</v>
      </c>
      <c r="N898" s="4">
        <v>28.899999797344208</v>
      </c>
      <c r="O898">
        <v>24</v>
      </c>
      <c r="P898" s="8">
        <v>0.15000000596046451</v>
      </c>
      <c r="Q898" t="s">
        <v>414</v>
      </c>
      <c r="R898">
        <v>28</v>
      </c>
      <c r="S898" s="4">
        <v>17.186056815854748</v>
      </c>
      <c r="T898" t="s">
        <v>173</v>
      </c>
      <c r="U898" t="s">
        <v>262</v>
      </c>
      <c r="V898" t="s">
        <v>346</v>
      </c>
      <c r="W898" t="s">
        <v>509</v>
      </c>
      <c r="X898" t="s">
        <v>527</v>
      </c>
      <c r="Y898" t="s">
        <v>511</v>
      </c>
    </row>
    <row r="899" spans="1:25" ht="15" customHeight="1" x14ac:dyDescent="0.3">
      <c r="A899">
        <v>10583</v>
      </c>
      <c r="B899" t="s">
        <v>84</v>
      </c>
      <c r="C899">
        <v>69</v>
      </c>
      <c r="D899">
        <v>2</v>
      </c>
      <c r="E899" s="3">
        <v>44377</v>
      </c>
      <c r="F899" s="31">
        <f>YEAR(Order[[#This Row],[OrderDate]])</f>
        <v>2021</v>
      </c>
      <c r="G899" s="31">
        <f>MONTH(Order[[#This Row],[OrderDate]])</f>
        <v>6</v>
      </c>
      <c r="H899" s="31">
        <f>WEEKDAY(Order[[#This Row],[OrderDate]])</f>
        <v>4</v>
      </c>
      <c r="I899" s="31" t="str">
        <f>TEXT(Order[[#This Row],[WeekNumber]],"dddd")</f>
        <v>Wednesday</v>
      </c>
      <c r="J899" s="14">
        <v>20210704</v>
      </c>
      <c r="K899" t="s">
        <v>484</v>
      </c>
      <c r="L899" s="4">
        <v>305.99999785423279</v>
      </c>
      <c r="M899" s="4">
        <v>36</v>
      </c>
      <c r="N899" s="4">
        <v>30.599999785423279</v>
      </c>
      <c r="O899">
        <v>10</v>
      </c>
      <c r="P899" s="8">
        <v>0.15000000596046451</v>
      </c>
      <c r="Q899" t="s">
        <v>423</v>
      </c>
      <c r="R899">
        <v>15</v>
      </c>
      <c r="S899" s="4">
        <v>12.894008605174344</v>
      </c>
      <c r="T899" t="s">
        <v>173</v>
      </c>
      <c r="U899" t="s">
        <v>262</v>
      </c>
      <c r="V899" t="s">
        <v>346</v>
      </c>
      <c r="W899" t="s">
        <v>509</v>
      </c>
      <c r="X899" t="s">
        <v>527</v>
      </c>
      <c r="Y899" t="s">
        <v>511</v>
      </c>
    </row>
    <row r="900" spans="1:25" ht="15" customHeight="1" x14ac:dyDescent="0.3">
      <c r="A900">
        <v>10584</v>
      </c>
      <c r="B900" t="s">
        <v>6</v>
      </c>
      <c r="C900">
        <v>31</v>
      </c>
      <c r="D900">
        <v>4</v>
      </c>
      <c r="E900" s="3">
        <v>44377</v>
      </c>
      <c r="F900" s="31">
        <f>YEAR(Order[[#This Row],[OrderDate]])</f>
        <v>2021</v>
      </c>
      <c r="G900" s="31">
        <f>MONTH(Order[[#This Row],[OrderDate]])</f>
        <v>6</v>
      </c>
      <c r="H900" s="31">
        <f>WEEKDAY(Order[[#This Row],[OrderDate]])</f>
        <v>4</v>
      </c>
      <c r="I900" s="31" t="str">
        <f>TEXT(Order[[#This Row],[WeekNumber]],"dddd")</f>
        <v>Wednesday</v>
      </c>
      <c r="J900" s="14">
        <v>20210710</v>
      </c>
      <c r="K900" t="s">
        <v>486</v>
      </c>
      <c r="L900" s="4">
        <v>593.74999953433871</v>
      </c>
      <c r="M900" s="4">
        <v>12.5</v>
      </c>
      <c r="N900" s="4">
        <v>11.874999990686774</v>
      </c>
      <c r="O900">
        <v>50</v>
      </c>
      <c r="P900" s="8">
        <v>5.000000074505806E-2</v>
      </c>
      <c r="Q900" t="s">
        <v>385</v>
      </c>
      <c r="R900">
        <v>14</v>
      </c>
      <c r="S900" s="4">
        <v>8.9210025428745876</v>
      </c>
      <c r="T900" t="s">
        <v>95</v>
      </c>
      <c r="U900" t="s">
        <v>184</v>
      </c>
      <c r="V900" t="s">
        <v>273</v>
      </c>
      <c r="W900" t="s">
        <v>509</v>
      </c>
      <c r="X900" t="s">
        <v>519</v>
      </c>
      <c r="Y900" t="s">
        <v>511</v>
      </c>
    </row>
    <row r="901" spans="1:25" x14ac:dyDescent="0.3">
      <c r="A901">
        <v>10585</v>
      </c>
      <c r="B901" t="s">
        <v>85</v>
      </c>
      <c r="C901">
        <v>47</v>
      </c>
      <c r="D901">
        <v>7</v>
      </c>
      <c r="E901" s="3">
        <v>44378</v>
      </c>
      <c r="F901" s="31">
        <f>YEAR(Order[[#This Row],[OrderDate]])</f>
        <v>2021</v>
      </c>
      <c r="G901" s="31">
        <f>MONTH(Order[[#This Row],[OrderDate]])</f>
        <v>7</v>
      </c>
      <c r="H901" s="31">
        <f>WEEKDAY(Order[[#This Row],[OrderDate]])</f>
        <v>5</v>
      </c>
      <c r="I901" s="31" t="str">
        <f>TEXT(Order[[#This Row],[WeekNumber]],"dddd")</f>
        <v>Thursday</v>
      </c>
      <c r="J901" s="14">
        <v>20210709</v>
      </c>
      <c r="K901" t="s">
        <v>486</v>
      </c>
      <c r="L901" s="4">
        <v>142.5</v>
      </c>
      <c r="M901" s="4">
        <v>9.5</v>
      </c>
      <c r="N901" s="4">
        <v>9.5</v>
      </c>
      <c r="O901">
        <v>15</v>
      </c>
      <c r="P901" s="8">
        <v>0</v>
      </c>
      <c r="Q901" t="s">
        <v>401</v>
      </c>
      <c r="R901">
        <v>22</v>
      </c>
      <c r="S901" s="4">
        <v>6.92246398648025</v>
      </c>
      <c r="T901" t="s">
        <v>174</v>
      </c>
      <c r="U901" t="s">
        <v>263</v>
      </c>
      <c r="V901" t="s">
        <v>347</v>
      </c>
      <c r="W901" t="s">
        <v>510</v>
      </c>
      <c r="X901" t="s">
        <v>521</v>
      </c>
      <c r="Y901" t="s">
        <v>516</v>
      </c>
    </row>
    <row r="902" spans="1:25" ht="15" customHeight="1" x14ac:dyDescent="0.3">
      <c r="A902">
        <v>10586</v>
      </c>
      <c r="B902" t="s">
        <v>63</v>
      </c>
      <c r="C902">
        <v>52</v>
      </c>
      <c r="D902">
        <v>9</v>
      </c>
      <c r="E902" s="3">
        <v>44379</v>
      </c>
      <c r="F902" s="31">
        <f>YEAR(Order[[#This Row],[OrderDate]])</f>
        <v>2021</v>
      </c>
      <c r="G902" s="31">
        <f>MONTH(Order[[#This Row],[OrderDate]])</f>
        <v>7</v>
      </c>
      <c r="H902" s="31">
        <f>WEEKDAY(Order[[#This Row],[OrderDate]])</f>
        <v>6</v>
      </c>
      <c r="I902" s="31" t="str">
        <f>TEXT(Order[[#This Row],[WeekNumber]],"dddd")</f>
        <v>Friday</v>
      </c>
      <c r="J902" s="14">
        <v>20210709</v>
      </c>
      <c r="K902" t="s">
        <v>486</v>
      </c>
      <c r="L902" s="4">
        <v>23.799999833106995</v>
      </c>
      <c r="M902" s="4">
        <v>7</v>
      </c>
      <c r="N902" s="4">
        <v>5.9499999582767487</v>
      </c>
      <c r="O902">
        <v>4</v>
      </c>
      <c r="P902" s="8">
        <v>0.15000000596046451</v>
      </c>
      <c r="Q902" t="s">
        <v>406</v>
      </c>
      <c r="R902">
        <v>24</v>
      </c>
      <c r="S902" s="4">
        <v>2.7531089859539</v>
      </c>
      <c r="T902" t="s">
        <v>152</v>
      </c>
      <c r="U902" t="s">
        <v>241</v>
      </c>
      <c r="V902" t="s">
        <v>326</v>
      </c>
      <c r="W902" t="s">
        <v>509</v>
      </c>
      <c r="X902" t="s">
        <v>528</v>
      </c>
      <c r="Y902" t="s">
        <v>512</v>
      </c>
    </row>
    <row r="903" spans="1:25" ht="15" customHeight="1" x14ac:dyDescent="0.3">
      <c r="A903">
        <v>10587</v>
      </c>
      <c r="B903" t="s">
        <v>58</v>
      </c>
      <c r="C903">
        <v>26</v>
      </c>
      <c r="D903">
        <v>1</v>
      </c>
      <c r="E903" s="3">
        <v>44379</v>
      </c>
      <c r="F903" s="31">
        <f>YEAR(Order[[#This Row],[OrderDate]])</f>
        <v>2021</v>
      </c>
      <c r="G903" s="31">
        <f>MONTH(Order[[#This Row],[OrderDate]])</f>
        <v>7</v>
      </c>
      <c r="H903" s="31">
        <f>WEEKDAY(Order[[#This Row],[OrderDate]])</f>
        <v>6</v>
      </c>
      <c r="I903" s="31" t="str">
        <f>TEXT(Order[[#This Row],[WeekNumber]],"dddd")</f>
        <v>Friday</v>
      </c>
      <c r="J903" s="14">
        <v>20210709</v>
      </c>
      <c r="K903" t="s">
        <v>486</v>
      </c>
      <c r="L903" s="4">
        <v>187.38</v>
      </c>
      <c r="M903" s="4">
        <v>31.23</v>
      </c>
      <c r="N903" s="4">
        <v>31.23</v>
      </c>
      <c r="O903">
        <v>6</v>
      </c>
      <c r="P903" s="8">
        <v>0</v>
      </c>
      <c r="Q903" t="s">
        <v>380</v>
      </c>
      <c r="R903">
        <v>11</v>
      </c>
      <c r="S903" s="4">
        <v>12.929370209027901</v>
      </c>
      <c r="T903" t="s">
        <v>147</v>
      </c>
      <c r="U903" t="s">
        <v>236</v>
      </c>
      <c r="V903" t="s">
        <v>322</v>
      </c>
      <c r="W903" t="s">
        <v>510</v>
      </c>
      <c r="X903" t="s">
        <v>521</v>
      </c>
      <c r="Y903" t="s">
        <v>516</v>
      </c>
    </row>
    <row r="904" spans="1:25" ht="15" customHeight="1" x14ac:dyDescent="0.3">
      <c r="A904">
        <v>10587</v>
      </c>
      <c r="B904" t="s">
        <v>58</v>
      </c>
      <c r="C904">
        <v>35</v>
      </c>
      <c r="D904">
        <v>1</v>
      </c>
      <c r="E904" s="3">
        <v>44379</v>
      </c>
      <c r="F904" s="31">
        <f>YEAR(Order[[#This Row],[OrderDate]])</f>
        <v>2021</v>
      </c>
      <c r="G904" s="31">
        <f>MONTH(Order[[#This Row],[OrderDate]])</f>
        <v>7</v>
      </c>
      <c r="H904" s="31">
        <f>WEEKDAY(Order[[#This Row],[OrderDate]])</f>
        <v>6</v>
      </c>
      <c r="I904" s="31" t="str">
        <f>TEXT(Order[[#This Row],[WeekNumber]],"dddd")</f>
        <v>Friday</v>
      </c>
      <c r="J904" s="14">
        <v>20210709</v>
      </c>
      <c r="K904" t="s">
        <v>486</v>
      </c>
      <c r="L904" s="4">
        <v>360</v>
      </c>
      <c r="M904" s="4">
        <v>18</v>
      </c>
      <c r="N904" s="4">
        <v>18</v>
      </c>
      <c r="O904">
        <v>20</v>
      </c>
      <c r="P904" s="8">
        <v>0</v>
      </c>
      <c r="Q904" t="s">
        <v>389</v>
      </c>
      <c r="R904">
        <v>16</v>
      </c>
      <c r="S904" s="4">
        <v>11.144616765926688</v>
      </c>
      <c r="T904" t="s">
        <v>147</v>
      </c>
      <c r="U904" t="s">
        <v>236</v>
      </c>
      <c r="V904" t="s">
        <v>322</v>
      </c>
      <c r="W904" t="s">
        <v>510</v>
      </c>
      <c r="X904" t="s">
        <v>521</v>
      </c>
      <c r="Y904" t="s">
        <v>517</v>
      </c>
    </row>
    <row r="905" spans="1:25" ht="15" customHeight="1" x14ac:dyDescent="0.3">
      <c r="A905">
        <v>10587</v>
      </c>
      <c r="B905" t="s">
        <v>58</v>
      </c>
      <c r="C905">
        <v>77</v>
      </c>
      <c r="D905">
        <v>1</v>
      </c>
      <c r="E905" s="3">
        <v>44379</v>
      </c>
      <c r="F905" s="31">
        <f>YEAR(Order[[#This Row],[OrderDate]])</f>
        <v>2021</v>
      </c>
      <c r="G905" s="31">
        <f>MONTH(Order[[#This Row],[OrderDate]])</f>
        <v>7</v>
      </c>
      <c r="H905" s="31">
        <f>WEEKDAY(Order[[#This Row],[OrderDate]])</f>
        <v>6</v>
      </c>
      <c r="I905" s="31" t="str">
        <f>TEXT(Order[[#This Row],[WeekNumber]],"dddd")</f>
        <v>Friday</v>
      </c>
      <c r="J905" s="14">
        <v>20210710</v>
      </c>
      <c r="K905" t="s">
        <v>486</v>
      </c>
      <c r="L905" s="4">
        <v>260</v>
      </c>
      <c r="M905" s="4">
        <v>13</v>
      </c>
      <c r="N905" s="4">
        <v>13</v>
      </c>
      <c r="O905">
        <v>20</v>
      </c>
      <c r="P905" s="8">
        <v>0</v>
      </c>
      <c r="Q905" t="s">
        <v>431</v>
      </c>
      <c r="R905">
        <v>12</v>
      </c>
      <c r="S905" s="4">
        <v>9.7871799999999993</v>
      </c>
      <c r="T905" t="s">
        <v>147</v>
      </c>
      <c r="U905" t="s">
        <v>236</v>
      </c>
      <c r="V905" t="s">
        <v>322</v>
      </c>
      <c r="W905" t="s">
        <v>510</v>
      </c>
      <c r="X905" t="s">
        <v>521</v>
      </c>
      <c r="Y905" t="s">
        <v>515</v>
      </c>
    </row>
    <row r="906" spans="1:25" ht="15" customHeight="1" x14ac:dyDescent="0.3">
      <c r="A906">
        <v>10588</v>
      </c>
      <c r="B906" t="s">
        <v>60</v>
      </c>
      <c r="C906">
        <v>18</v>
      </c>
      <c r="D906">
        <v>2</v>
      </c>
      <c r="E906" s="3">
        <v>44380</v>
      </c>
      <c r="F906" s="31">
        <f>YEAR(Order[[#This Row],[OrderDate]])</f>
        <v>2021</v>
      </c>
      <c r="G906" s="31">
        <f>MONTH(Order[[#This Row],[OrderDate]])</f>
        <v>7</v>
      </c>
      <c r="H906" s="31">
        <f>WEEKDAY(Order[[#This Row],[OrderDate]])</f>
        <v>7</v>
      </c>
      <c r="I906" s="31" t="str">
        <f>TEXT(Order[[#This Row],[WeekNumber]],"dddd")</f>
        <v>Saturday</v>
      </c>
      <c r="J906" s="14">
        <v>20210710</v>
      </c>
      <c r="K906" t="s">
        <v>485</v>
      </c>
      <c r="L906" s="4">
        <v>1999.9999925494194</v>
      </c>
      <c r="M906" s="4">
        <v>62.5</v>
      </c>
      <c r="N906" s="4">
        <v>49.999999813735485</v>
      </c>
      <c r="O906">
        <v>40</v>
      </c>
      <c r="P906" s="8">
        <v>0.20000000298023221</v>
      </c>
      <c r="Q906" t="s">
        <v>372</v>
      </c>
      <c r="R906">
        <v>7</v>
      </c>
      <c r="S906" s="4">
        <v>20.144415838276313</v>
      </c>
      <c r="T906" t="s">
        <v>149</v>
      </c>
      <c r="U906" t="s">
        <v>238</v>
      </c>
      <c r="V906" t="s">
        <v>324</v>
      </c>
      <c r="W906" t="s">
        <v>509</v>
      </c>
      <c r="X906" t="s">
        <v>520</v>
      </c>
      <c r="Y906" t="s">
        <v>514</v>
      </c>
    </row>
    <row r="907" spans="1:25" ht="15" customHeight="1" x14ac:dyDescent="0.3">
      <c r="A907">
        <v>10588</v>
      </c>
      <c r="B907" t="s">
        <v>60</v>
      </c>
      <c r="C907">
        <v>42</v>
      </c>
      <c r="D907">
        <v>2</v>
      </c>
      <c r="E907" s="3">
        <v>44380</v>
      </c>
      <c r="F907" s="31">
        <f>YEAR(Order[[#This Row],[OrderDate]])</f>
        <v>2021</v>
      </c>
      <c r="G907" s="31">
        <f>MONTH(Order[[#This Row],[OrderDate]])</f>
        <v>7</v>
      </c>
      <c r="H907" s="31">
        <f>WEEKDAY(Order[[#This Row],[OrderDate]])</f>
        <v>7</v>
      </c>
      <c r="I907" s="31" t="str">
        <f>TEXT(Order[[#This Row],[WeekNumber]],"dddd")</f>
        <v>Saturday</v>
      </c>
      <c r="J907" s="14">
        <v>20210714</v>
      </c>
      <c r="K907" t="s">
        <v>485</v>
      </c>
      <c r="L907" s="4">
        <v>1119.9999958276749</v>
      </c>
      <c r="M907" s="4">
        <v>14</v>
      </c>
      <c r="N907" s="4">
        <v>11.199999958276749</v>
      </c>
      <c r="O907">
        <v>100</v>
      </c>
      <c r="P907" s="8">
        <v>0.20000000298023221</v>
      </c>
      <c r="Q907" t="s">
        <v>396</v>
      </c>
      <c r="R907">
        <v>20</v>
      </c>
      <c r="S907" s="4">
        <v>10.762412487567216</v>
      </c>
      <c r="T907" t="s">
        <v>149</v>
      </c>
      <c r="U907" t="s">
        <v>238</v>
      </c>
      <c r="V907" t="s">
        <v>324</v>
      </c>
      <c r="W907" t="s">
        <v>509</v>
      </c>
      <c r="X907" t="s">
        <v>520</v>
      </c>
      <c r="Y907" t="s">
        <v>512</v>
      </c>
    </row>
    <row r="908" spans="1:25" ht="15" customHeight="1" x14ac:dyDescent="0.3">
      <c r="A908">
        <v>10589</v>
      </c>
      <c r="B908" t="s">
        <v>30</v>
      </c>
      <c r="C908">
        <v>35</v>
      </c>
      <c r="D908">
        <v>8</v>
      </c>
      <c r="E908" s="3">
        <v>44381</v>
      </c>
      <c r="F908" s="31">
        <f>YEAR(Order[[#This Row],[OrderDate]])</f>
        <v>2021</v>
      </c>
      <c r="G908" s="31">
        <f>MONTH(Order[[#This Row],[OrderDate]])</f>
        <v>7</v>
      </c>
      <c r="H908" s="31">
        <f>WEEKDAY(Order[[#This Row],[OrderDate]])</f>
        <v>1</v>
      </c>
      <c r="I908" s="31" t="str">
        <f>TEXT(Order[[#This Row],[WeekNumber]],"dddd")</f>
        <v>Sunday</v>
      </c>
      <c r="J908" s="14">
        <v>20210714</v>
      </c>
      <c r="K908" t="s">
        <v>484</v>
      </c>
      <c r="L908" s="4">
        <v>72</v>
      </c>
      <c r="M908" s="4">
        <v>18</v>
      </c>
      <c r="N908" s="4">
        <v>18</v>
      </c>
      <c r="O908">
        <v>4</v>
      </c>
      <c r="P908" s="8">
        <v>0</v>
      </c>
      <c r="Q908" t="s">
        <v>389</v>
      </c>
      <c r="R908">
        <v>16</v>
      </c>
      <c r="S908" s="4">
        <v>11.144616765926688</v>
      </c>
      <c r="T908" t="s">
        <v>119</v>
      </c>
      <c r="U908" t="s">
        <v>208</v>
      </c>
      <c r="V908" t="s">
        <v>296</v>
      </c>
      <c r="W908" t="s">
        <v>510</v>
      </c>
      <c r="X908" t="s">
        <v>353</v>
      </c>
      <c r="Y908" t="s">
        <v>517</v>
      </c>
    </row>
    <row r="909" spans="1:25" ht="15" customHeight="1" x14ac:dyDescent="0.3">
      <c r="A909">
        <v>10590</v>
      </c>
      <c r="B909" t="s">
        <v>49</v>
      </c>
      <c r="C909">
        <v>1</v>
      </c>
      <c r="D909">
        <v>4</v>
      </c>
      <c r="E909" s="3">
        <v>44384</v>
      </c>
      <c r="F909" s="31">
        <f>YEAR(Order[[#This Row],[OrderDate]])</f>
        <v>2021</v>
      </c>
      <c r="G909" s="31">
        <f>MONTH(Order[[#This Row],[OrderDate]])</f>
        <v>7</v>
      </c>
      <c r="H909" s="31">
        <f>WEEKDAY(Order[[#This Row],[OrderDate]])</f>
        <v>4</v>
      </c>
      <c r="I909" s="31" t="str">
        <f>TEXT(Order[[#This Row],[WeekNumber]],"dddd")</f>
        <v>Wednesday</v>
      </c>
      <c r="J909" s="14">
        <v>20210714</v>
      </c>
      <c r="K909" t="s">
        <v>485</v>
      </c>
      <c r="L909" s="4">
        <v>360</v>
      </c>
      <c r="M909" s="4">
        <v>18</v>
      </c>
      <c r="N909" s="4">
        <v>18</v>
      </c>
      <c r="O909">
        <v>20</v>
      </c>
      <c r="P909" s="8">
        <v>0</v>
      </c>
      <c r="Q909" t="s">
        <v>355</v>
      </c>
      <c r="R909">
        <v>1</v>
      </c>
      <c r="S909" s="4">
        <v>9.9412796083453241</v>
      </c>
      <c r="T909" t="s">
        <v>138</v>
      </c>
      <c r="U909" t="s">
        <v>227</v>
      </c>
      <c r="V909" t="s">
        <v>314</v>
      </c>
      <c r="W909" t="s">
        <v>510</v>
      </c>
      <c r="X909" t="s">
        <v>531</v>
      </c>
      <c r="Y909" t="s">
        <v>517</v>
      </c>
    </row>
    <row r="910" spans="1:25" ht="15" customHeight="1" x14ac:dyDescent="0.3">
      <c r="A910">
        <v>10590</v>
      </c>
      <c r="B910" t="s">
        <v>49</v>
      </c>
      <c r="C910">
        <v>77</v>
      </c>
      <c r="D910">
        <v>4</v>
      </c>
      <c r="E910" s="3">
        <v>44384</v>
      </c>
      <c r="F910" s="31">
        <f>YEAR(Order[[#This Row],[OrderDate]])</f>
        <v>2021</v>
      </c>
      <c r="G910" s="31">
        <f>MONTH(Order[[#This Row],[OrderDate]])</f>
        <v>7</v>
      </c>
      <c r="H910" s="31">
        <f>WEEKDAY(Order[[#This Row],[OrderDate]])</f>
        <v>4</v>
      </c>
      <c r="I910" s="31" t="str">
        <f>TEXT(Order[[#This Row],[WeekNumber]],"dddd")</f>
        <v>Wednesday</v>
      </c>
      <c r="J910" s="14">
        <v>20210716</v>
      </c>
      <c r="K910" t="s">
        <v>485</v>
      </c>
      <c r="L910" s="4">
        <v>740.99999941885471</v>
      </c>
      <c r="M910" s="4">
        <v>13</v>
      </c>
      <c r="N910" s="4">
        <v>12.349999990314245</v>
      </c>
      <c r="O910">
        <v>60</v>
      </c>
      <c r="P910" s="8">
        <v>5.000000074505806E-2</v>
      </c>
      <c r="Q910" t="s">
        <v>431</v>
      </c>
      <c r="R910">
        <v>12</v>
      </c>
      <c r="S910" s="4">
        <v>9.7871799999999993</v>
      </c>
      <c r="T910" t="s">
        <v>138</v>
      </c>
      <c r="U910" t="s">
        <v>227</v>
      </c>
      <c r="V910" t="s">
        <v>314</v>
      </c>
      <c r="W910" t="s">
        <v>510</v>
      </c>
      <c r="X910" t="s">
        <v>531</v>
      </c>
      <c r="Y910" t="s">
        <v>515</v>
      </c>
    </row>
    <row r="911" spans="1:25" ht="15" customHeight="1" x14ac:dyDescent="0.3">
      <c r="A911">
        <v>10591</v>
      </c>
      <c r="B911" t="s">
        <v>80</v>
      </c>
      <c r="C911">
        <v>3</v>
      </c>
      <c r="D911">
        <v>1</v>
      </c>
      <c r="E911" s="3">
        <v>44384</v>
      </c>
      <c r="F911" s="31">
        <f>YEAR(Order[[#This Row],[OrderDate]])</f>
        <v>2021</v>
      </c>
      <c r="G911" s="31">
        <f>MONTH(Order[[#This Row],[OrderDate]])</f>
        <v>7</v>
      </c>
      <c r="H911" s="31">
        <f>WEEKDAY(Order[[#This Row],[OrderDate]])</f>
        <v>4</v>
      </c>
      <c r="I911" s="31" t="str">
        <f>TEXT(Order[[#This Row],[WeekNumber]],"dddd")</f>
        <v>Wednesday</v>
      </c>
      <c r="J911" s="14">
        <v>20210716</v>
      </c>
      <c r="K911" t="s">
        <v>486</v>
      </c>
      <c r="L911" s="4">
        <v>140</v>
      </c>
      <c r="M911" s="4">
        <v>10</v>
      </c>
      <c r="N911" s="4">
        <v>10</v>
      </c>
      <c r="O911">
        <v>14</v>
      </c>
      <c r="P911" s="8">
        <v>0</v>
      </c>
      <c r="Q911" t="s">
        <v>357</v>
      </c>
      <c r="R911">
        <v>1</v>
      </c>
      <c r="S911" s="4">
        <v>8.7131018239662712</v>
      </c>
      <c r="T911" t="s">
        <v>169</v>
      </c>
      <c r="U911" t="s">
        <v>258</v>
      </c>
      <c r="V911" t="s">
        <v>342</v>
      </c>
      <c r="W911" t="s">
        <v>509</v>
      </c>
      <c r="X911" t="s">
        <v>532</v>
      </c>
      <c r="Y911" t="s">
        <v>515</v>
      </c>
    </row>
    <row r="912" spans="1:25" ht="15" customHeight="1" x14ac:dyDescent="0.3">
      <c r="A912">
        <v>10591</v>
      </c>
      <c r="B912" t="s">
        <v>80</v>
      </c>
      <c r="C912">
        <v>7</v>
      </c>
      <c r="D912">
        <v>1</v>
      </c>
      <c r="E912" s="3">
        <v>44384</v>
      </c>
      <c r="F912" s="31">
        <f>YEAR(Order[[#This Row],[OrderDate]])</f>
        <v>2021</v>
      </c>
      <c r="G912" s="31">
        <f>MONTH(Order[[#This Row],[OrderDate]])</f>
        <v>7</v>
      </c>
      <c r="H912" s="31">
        <f>WEEKDAY(Order[[#This Row],[OrderDate]])</f>
        <v>4</v>
      </c>
      <c r="I912" s="31" t="str">
        <f>TEXT(Order[[#This Row],[WeekNumber]],"dddd")</f>
        <v>Wednesday</v>
      </c>
      <c r="J912" s="14">
        <v>20210716</v>
      </c>
      <c r="K912" t="s">
        <v>486</v>
      </c>
      <c r="L912" s="4">
        <v>300</v>
      </c>
      <c r="M912" s="4">
        <v>30</v>
      </c>
      <c r="N912" s="4">
        <v>30</v>
      </c>
      <c r="O912">
        <v>10</v>
      </c>
      <c r="P912" s="8">
        <v>0</v>
      </c>
      <c r="Q912" t="s">
        <v>361</v>
      </c>
      <c r="R912">
        <v>3</v>
      </c>
      <c r="S912" s="4">
        <v>16.995648153812226</v>
      </c>
      <c r="T912" t="s">
        <v>169</v>
      </c>
      <c r="U912" t="s">
        <v>258</v>
      </c>
      <c r="V912" t="s">
        <v>342</v>
      </c>
      <c r="W912" t="s">
        <v>509</v>
      </c>
      <c r="X912" t="s">
        <v>532</v>
      </c>
      <c r="Y912" t="s">
        <v>513</v>
      </c>
    </row>
    <row r="913" spans="1:25" ht="15" customHeight="1" x14ac:dyDescent="0.3">
      <c r="A913">
        <v>10591</v>
      </c>
      <c r="B913" t="s">
        <v>80</v>
      </c>
      <c r="C913">
        <v>54</v>
      </c>
      <c r="D913">
        <v>1</v>
      </c>
      <c r="E913" s="3">
        <v>44384</v>
      </c>
      <c r="F913" s="31">
        <f>YEAR(Order[[#This Row],[OrderDate]])</f>
        <v>2021</v>
      </c>
      <c r="G913" s="31">
        <f>MONTH(Order[[#This Row],[OrderDate]])</f>
        <v>7</v>
      </c>
      <c r="H913" s="31">
        <f>WEEKDAY(Order[[#This Row],[OrderDate]])</f>
        <v>4</v>
      </c>
      <c r="I913" s="31" t="str">
        <f>TEXT(Order[[#This Row],[WeekNumber]],"dddd")</f>
        <v>Wednesday</v>
      </c>
      <c r="J913" s="14">
        <v>20210716</v>
      </c>
      <c r="K913" t="s">
        <v>486</v>
      </c>
      <c r="L913" s="4">
        <v>372.5</v>
      </c>
      <c r="M913" s="4">
        <v>7.45</v>
      </c>
      <c r="N913" s="4">
        <v>7.45</v>
      </c>
      <c r="O913">
        <v>50</v>
      </c>
      <c r="P913" s="8">
        <v>0</v>
      </c>
      <c r="Q913" t="s">
        <v>408</v>
      </c>
      <c r="R913">
        <v>25</v>
      </c>
      <c r="S913" s="4">
        <v>5.7031720626915998</v>
      </c>
      <c r="T913" t="s">
        <v>169</v>
      </c>
      <c r="U913" t="s">
        <v>258</v>
      </c>
      <c r="V913" t="s">
        <v>342</v>
      </c>
      <c r="W913" t="s">
        <v>509</v>
      </c>
      <c r="X913" t="s">
        <v>532</v>
      </c>
      <c r="Y913" t="s">
        <v>518</v>
      </c>
    </row>
    <row r="914" spans="1:25" ht="15" customHeight="1" x14ac:dyDescent="0.3">
      <c r="A914">
        <v>10592</v>
      </c>
      <c r="B914" t="s">
        <v>42</v>
      </c>
      <c r="C914">
        <v>15</v>
      </c>
      <c r="D914">
        <v>3</v>
      </c>
      <c r="E914" s="3">
        <v>44385</v>
      </c>
      <c r="F914" s="31">
        <f>YEAR(Order[[#This Row],[OrderDate]])</f>
        <v>2021</v>
      </c>
      <c r="G914" s="31">
        <f>MONTH(Order[[#This Row],[OrderDate]])</f>
        <v>7</v>
      </c>
      <c r="H914" s="31">
        <f>WEEKDAY(Order[[#This Row],[OrderDate]])</f>
        <v>5</v>
      </c>
      <c r="I914" s="31" t="str">
        <f>TEXT(Order[[#This Row],[WeekNumber]],"dddd")</f>
        <v>Thursday</v>
      </c>
      <c r="J914" s="14">
        <v>20210716</v>
      </c>
      <c r="K914" t="s">
        <v>486</v>
      </c>
      <c r="L914" s="4">
        <v>368.12499971129</v>
      </c>
      <c r="M914" s="4">
        <v>15.5</v>
      </c>
      <c r="N914" s="4">
        <v>14.7249999884516</v>
      </c>
      <c r="O914">
        <v>25</v>
      </c>
      <c r="P914" s="8">
        <v>5.000000074505806E-2</v>
      </c>
      <c r="Q914" t="s">
        <v>369</v>
      </c>
      <c r="R914">
        <v>6</v>
      </c>
      <c r="S914" s="4">
        <v>12.475763823869734</v>
      </c>
      <c r="T914" t="s">
        <v>131</v>
      </c>
      <c r="U914" t="s">
        <v>220</v>
      </c>
      <c r="V914" t="s">
        <v>307</v>
      </c>
      <c r="W914" t="s">
        <v>509</v>
      </c>
      <c r="X914" t="s">
        <v>520</v>
      </c>
      <c r="Y914" t="s">
        <v>515</v>
      </c>
    </row>
    <row r="915" spans="1:25" ht="15" customHeight="1" x14ac:dyDescent="0.3">
      <c r="A915">
        <v>10592</v>
      </c>
      <c r="B915" t="s">
        <v>42</v>
      </c>
      <c r="C915">
        <v>26</v>
      </c>
      <c r="D915">
        <v>3</v>
      </c>
      <c r="E915" s="3">
        <v>44385</v>
      </c>
      <c r="F915" s="31">
        <f>YEAR(Order[[#This Row],[OrderDate]])</f>
        <v>2021</v>
      </c>
      <c r="G915" s="31">
        <f>MONTH(Order[[#This Row],[OrderDate]])</f>
        <v>7</v>
      </c>
      <c r="H915" s="31">
        <f>WEEKDAY(Order[[#This Row],[OrderDate]])</f>
        <v>5</v>
      </c>
      <c r="I915" s="31" t="str">
        <f>TEXT(Order[[#This Row],[WeekNumber]],"dddd")</f>
        <v>Thursday</v>
      </c>
      <c r="J915" s="14">
        <v>20210813</v>
      </c>
      <c r="K915" t="s">
        <v>486</v>
      </c>
      <c r="L915" s="4">
        <v>148.34249988365917</v>
      </c>
      <c r="M915" s="4">
        <v>31.23</v>
      </c>
      <c r="N915" s="4">
        <v>29.668499976731837</v>
      </c>
      <c r="O915">
        <v>5</v>
      </c>
      <c r="P915" s="8">
        <v>5.000000074505806E-2</v>
      </c>
      <c r="Q915" t="s">
        <v>380</v>
      </c>
      <c r="R915">
        <v>11</v>
      </c>
      <c r="S915" s="4">
        <v>12.929370209027901</v>
      </c>
      <c r="T915" t="s">
        <v>131</v>
      </c>
      <c r="U915" t="s">
        <v>220</v>
      </c>
      <c r="V915" t="s">
        <v>307</v>
      </c>
      <c r="W915" t="s">
        <v>509</v>
      </c>
      <c r="X915" t="s">
        <v>520</v>
      </c>
      <c r="Y915" t="s">
        <v>516</v>
      </c>
    </row>
    <row r="916" spans="1:25" x14ac:dyDescent="0.3">
      <c r="A916">
        <v>10593</v>
      </c>
      <c r="B916" t="s">
        <v>42</v>
      </c>
      <c r="C916">
        <v>20</v>
      </c>
      <c r="D916">
        <v>7</v>
      </c>
      <c r="E916" s="3">
        <v>44386</v>
      </c>
      <c r="F916" s="31">
        <f>YEAR(Order[[#This Row],[OrderDate]])</f>
        <v>2021</v>
      </c>
      <c r="G916" s="31">
        <f>MONTH(Order[[#This Row],[OrderDate]])</f>
        <v>7</v>
      </c>
      <c r="H916" s="31">
        <f>WEEKDAY(Order[[#This Row],[OrderDate]])</f>
        <v>6</v>
      </c>
      <c r="I916" s="31" t="str">
        <f>TEXT(Order[[#This Row],[WeekNumber]],"dddd")</f>
        <v>Friday</v>
      </c>
      <c r="J916" s="14">
        <v>20210813</v>
      </c>
      <c r="K916" t="s">
        <v>484</v>
      </c>
      <c r="L916" s="4">
        <v>1360.799994930625</v>
      </c>
      <c r="M916" s="4">
        <v>81</v>
      </c>
      <c r="N916" s="4">
        <v>64.799999758601189</v>
      </c>
      <c r="O916">
        <v>21</v>
      </c>
      <c r="P916" s="8">
        <v>0.20000000298023221</v>
      </c>
      <c r="Q916" t="s">
        <v>374</v>
      </c>
      <c r="R916">
        <v>8</v>
      </c>
      <c r="S916" s="4">
        <v>57.815472307491099</v>
      </c>
      <c r="T916" t="s">
        <v>131</v>
      </c>
      <c r="U916" t="s">
        <v>220</v>
      </c>
      <c r="V916" t="s">
        <v>307</v>
      </c>
      <c r="W916" t="s">
        <v>509</v>
      </c>
      <c r="X916" t="s">
        <v>520</v>
      </c>
      <c r="Y916" t="s">
        <v>516</v>
      </c>
    </row>
    <row r="917" spans="1:25" x14ac:dyDescent="0.3">
      <c r="A917">
        <v>10593</v>
      </c>
      <c r="B917" t="s">
        <v>42</v>
      </c>
      <c r="C917">
        <v>69</v>
      </c>
      <c r="D917">
        <v>7</v>
      </c>
      <c r="E917" s="3">
        <v>44386</v>
      </c>
      <c r="F917" s="31">
        <f>YEAR(Order[[#This Row],[OrderDate]])</f>
        <v>2021</v>
      </c>
      <c r="G917" s="31">
        <f>MONTH(Order[[#This Row],[OrderDate]])</f>
        <v>7</v>
      </c>
      <c r="H917" s="31">
        <f>WEEKDAY(Order[[#This Row],[OrderDate]])</f>
        <v>6</v>
      </c>
      <c r="I917" s="31" t="str">
        <f>TEXT(Order[[#This Row],[WeekNumber]],"dddd")</f>
        <v>Friday</v>
      </c>
      <c r="J917" s="14">
        <v>20210813</v>
      </c>
      <c r="K917" t="s">
        <v>484</v>
      </c>
      <c r="L917" s="4">
        <v>575.99999785423279</v>
      </c>
      <c r="M917" s="4">
        <v>36</v>
      </c>
      <c r="N917" s="4">
        <v>28.799999892711639</v>
      </c>
      <c r="O917">
        <v>20</v>
      </c>
      <c r="P917" s="8">
        <v>0.20000000298023221</v>
      </c>
      <c r="Q917" t="s">
        <v>423</v>
      </c>
      <c r="R917">
        <v>15</v>
      </c>
      <c r="S917" s="4">
        <v>12.894008605174344</v>
      </c>
      <c r="T917" t="s">
        <v>131</v>
      </c>
      <c r="U917" t="s">
        <v>220</v>
      </c>
      <c r="V917" t="s">
        <v>307</v>
      </c>
      <c r="W917" t="s">
        <v>509</v>
      </c>
      <c r="X917" t="s">
        <v>520</v>
      </c>
      <c r="Y917" t="s">
        <v>511</v>
      </c>
    </row>
    <row r="918" spans="1:25" x14ac:dyDescent="0.3">
      <c r="A918">
        <v>10593</v>
      </c>
      <c r="B918" t="s">
        <v>42</v>
      </c>
      <c r="C918">
        <v>76</v>
      </c>
      <c r="D918">
        <v>7</v>
      </c>
      <c r="E918" s="3">
        <v>44386</v>
      </c>
      <c r="F918" s="31">
        <f>YEAR(Order[[#This Row],[OrderDate]])</f>
        <v>2021</v>
      </c>
      <c r="G918" s="31">
        <f>MONTH(Order[[#This Row],[OrderDate]])</f>
        <v>7</v>
      </c>
      <c r="H918" s="31">
        <f>WEEKDAY(Order[[#This Row],[OrderDate]])</f>
        <v>6</v>
      </c>
      <c r="I918" s="31" t="str">
        <f>TEXT(Order[[#This Row],[WeekNumber]],"dddd")</f>
        <v>Friday</v>
      </c>
      <c r="J918" s="14">
        <v>20210716</v>
      </c>
      <c r="K918" t="s">
        <v>484</v>
      </c>
      <c r="L918" s="4">
        <v>57.599999785423279</v>
      </c>
      <c r="M918" s="4">
        <v>18</v>
      </c>
      <c r="N918" s="4">
        <v>14.39999994635582</v>
      </c>
      <c r="O918">
        <v>4</v>
      </c>
      <c r="P918" s="8">
        <v>0.20000000298023221</v>
      </c>
      <c r="Q918" t="s">
        <v>430</v>
      </c>
      <c r="R918">
        <v>23</v>
      </c>
      <c r="S918" s="4">
        <v>11.35067307451974</v>
      </c>
      <c r="T918" t="s">
        <v>131</v>
      </c>
      <c r="U918" t="s">
        <v>220</v>
      </c>
      <c r="V918" t="s">
        <v>307</v>
      </c>
      <c r="W918" t="s">
        <v>509</v>
      </c>
      <c r="X918" t="s">
        <v>520</v>
      </c>
      <c r="Y918" t="s">
        <v>517</v>
      </c>
    </row>
    <row r="919" spans="1:25" ht="15" customHeight="1" x14ac:dyDescent="0.3">
      <c r="A919">
        <v>10594</v>
      </c>
      <c r="B919" t="s">
        <v>53</v>
      </c>
      <c r="C919">
        <v>52</v>
      </c>
      <c r="D919">
        <v>3</v>
      </c>
      <c r="E919" s="3">
        <v>44386</v>
      </c>
      <c r="F919" s="31">
        <f>YEAR(Order[[#This Row],[OrderDate]])</f>
        <v>2021</v>
      </c>
      <c r="G919" s="31">
        <f>MONTH(Order[[#This Row],[OrderDate]])</f>
        <v>7</v>
      </c>
      <c r="H919" s="31">
        <f>WEEKDAY(Order[[#This Row],[OrderDate]])</f>
        <v>6</v>
      </c>
      <c r="I919" s="31" t="str">
        <f>TEXT(Order[[#This Row],[WeekNumber]],"dddd")</f>
        <v>Friday</v>
      </c>
      <c r="J919" s="14">
        <v>20210716</v>
      </c>
      <c r="K919" t="s">
        <v>484</v>
      </c>
      <c r="L919" s="4">
        <v>168</v>
      </c>
      <c r="M919" s="4">
        <v>7</v>
      </c>
      <c r="N919" s="4">
        <v>7</v>
      </c>
      <c r="O919">
        <v>24</v>
      </c>
      <c r="P919" s="8">
        <v>0</v>
      </c>
      <c r="Q919" t="s">
        <v>406</v>
      </c>
      <c r="R919">
        <v>24</v>
      </c>
      <c r="S919" s="4">
        <v>2.7531089859539</v>
      </c>
      <c r="T919" t="s">
        <v>142</v>
      </c>
      <c r="U919" t="s">
        <v>231</v>
      </c>
      <c r="V919" t="s">
        <v>317</v>
      </c>
      <c r="W919" t="s">
        <v>510</v>
      </c>
      <c r="X919" t="s">
        <v>353</v>
      </c>
      <c r="Y919" t="s">
        <v>512</v>
      </c>
    </row>
    <row r="920" spans="1:25" ht="15" customHeight="1" x14ac:dyDescent="0.3">
      <c r="A920">
        <v>10594</v>
      </c>
      <c r="B920" t="s">
        <v>53</v>
      </c>
      <c r="C920">
        <v>58</v>
      </c>
      <c r="D920">
        <v>3</v>
      </c>
      <c r="E920" s="3">
        <v>44386</v>
      </c>
      <c r="F920" s="31">
        <f>YEAR(Order[[#This Row],[OrderDate]])</f>
        <v>2021</v>
      </c>
      <c r="G920" s="31">
        <f>MONTH(Order[[#This Row],[OrderDate]])</f>
        <v>7</v>
      </c>
      <c r="H920" s="31">
        <f>WEEKDAY(Order[[#This Row],[OrderDate]])</f>
        <v>6</v>
      </c>
      <c r="I920" s="31" t="str">
        <f>TEXT(Order[[#This Row],[WeekNumber]],"dddd")</f>
        <v>Friday</v>
      </c>
      <c r="J920" s="14">
        <v>20210714</v>
      </c>
      <c r="K920" t="s">
        <v>484</v>
      </c>
      <c r="L920" s="4">
        <v>397.5</v>
      </c>
      <c r="M920" s="4">
        <v>13.25</v>
      </c>
      <c r="N920" s="4">
        <v>13.25</v>
      </c>
      <c r="O920">
        <v>30</v>
      </c>
      <c r="P920" s="8">
        <v>0</v>
      </c>
      <c r="Q920" t="s">
        <v>412</v>
      </c>
      <c r="R920">
        <v>27</v>
      </c>
      <c r="S920" s="4">
        <v>5.9992715692376155</v>
      </c>
      <c r="T920" t="s">
        <v>142</v>
      </c>
      <c r="U920" t="s">
        <v>231</v>
      </c>
      <c r="V920" t="s">
        <v>317</v>
      </c>
      <c r="W920" t="s">
        <v>510</v>
      </c>
      <c r="X920" t="s">
        <v>353</v>
      </c>
      <c r="Y920" t="s">
        <v>514</v>
      </c>
    </row>
    <row r="921" spans="1:25" ht="15" customHeight="1" x14ac:dyDescent="0.3">
      <c r="A921">
        <v>10595</v>
      </c>
      <c r="B921" t="s">
        <v>19</v>
      </c>
      <c r="C921">
        <v>35</v>
      </c>
      <c r="D921">
        <v>2</v>
      </c>
      <c r="E921" s="3">
        <v>44387</v>
      </c>
      <c r="F921" s="31">
        <f>YEAR(Order[[#This Row],[OrderDate]])</f>
        <v>2021</v>
      </c>
      <c r="G921" s="31">
        <f>MONTH(Order[[#This Row],[OrderDate]])</f>
        <v>7</v>
      </c>
      <c r="H921" s="31">
        <f>WEEKDAY(Order[[#This Row],[OrderDate]])</f>
        <v>7</v>
      </c>
      <c r="I921" s="31" t="str">
        <f>TEXT(Order[[#This Row],[WeekNumber]],"dddd")</f>
        <v>Saturday</v>
      </c>
      <c r="J921" s="14">
        <v>20210714</v>
      </c>
      <c r="K921" t="s">
        <v>486</v>
      </c>
      <c r="L921" s="4">
        <v>405</v>
      </c>
      <c r="M921" s="4">
        <v>18</v>
      </c>
      <c r="N921" s="4">
        <v>13.5</v>
      </c>
      <c r="O921">
        <v>30</v>
      </c>
      <c r="P921" s="8">
        <v>0.25</v>
      </c>
      <c r="Q921" t="s">
        <v>389</v>
      </c>
      <c r="R921">
        <v>16</v>
      </c>
      <c r="S921" s="4">
        <v>11.144616765926688</v>
      </c>
      <c r="T921" t="s">
        <v>108</v>
      </c>
      <c r="U921" t="s">
        <v>197</v>
      </c>
      <c r="V921" t="s">
        <v>286</v>
      </c>
      <c r="W921" t="s">
        <v>509</v>
      </c>
      <c r="X921" t="s">
        <v>524</v>
      </c>
      <c r="Y921" t="s">
        <v>517</v>
      </c>
    </row>
    <row r="922" spans="1:25" ht="15" customHeight="1" x14ac:dyDescent="0.3">
      <c r="A922">
        <v>10595</v>
      </c>
      <c r="B922" t="s">
        <v>19</v>
      </c>
      <c r="C922">
        <v>61</v>
      </c>
      <c r="D922">
        <v>2</v>
      </c>
      <c r="E922" s="3">
        <v>44387</v>
      </c>
      <c r="F922" s="31">
        <f>YEAR(Order[[#This Row],[OrderDate]])</f>
        <v>2021</v>
      </c>
      <c r="G922" s="31">
        <f>MONTH(Order[[#This Row],[OrderDate]])</f>
        <v>7</v>
      </c>
      <c r="H922" s="31">
        <f>WEEKDAY(Order[[#This Row],[OrderDate]])</f>
        <v>7</v>
      </c>
      <c r="I922" s="31" t="str">
        <f>TEXT(Order[[#This Row],[WeekNumber]],"dddd")</f>
        <v>Saturday</v>
      </c>
      <c r="J922" s="14">
        <v>20210714</v>
      </c>
      <c r="K922" t="s">
        <v>486</v>
      </c>
      <c r="L922" s="4">
        <v>2565</v>
      </c>
      <c r="M922" s="4">
        <v>28.5</v>
      </c>
      <c r="N922" s="4">
        <v>21.375</v>
      </c>
      <c r="O922">
        <v>120</v>
      </c>
      <c r="P922" s="8">
        <v>0.25</v>
      </c>
      <c r="Q922" t="s">
        <v>415</v>
      </c>
      <c r="R922">
        <v>29</v>
      </c>
      <c r="S922" s="4">
        <v>10.457549197381082</v>
      </c>
      <c r="T922" t="s">
        <v>108</v>
      </c>
      <c r="U922" t="s">
        <v>197</v>
      </c>
      <c r="V922" t="s">
        <v>286</v>
      </c>
      <c r="W922" t="s">
        <v>509</v>
      </c>
      <c r="X922" t="s">
        <v>524</v>
      </c>
      <c r="Y922" t="s">
        <v>515</v>
      </c>
    </row>
    <row r="923" spans="1:25" ht="15" customHeight="1" x14ac:dyDescent="0.3">
      <c r="A923">
        <v>10595</v>
      </c>
      <c r="B923" t="s">
        <v>19</v>
      </c>
      <c r="C923">
        <v>69</v>
      </c>
      <c r="D923">
        <v>2</v>
      </c>
      <c r="E923" s="3">
        <v>44387</v>
      </c>
      <c r="F923" s="31">
        <f>YEAR(Order[[#This Row],[OrderDate]])</f>
        <v>2021</v>
      </c>
      <c r="G923" s="31">
        <f>MONTH(Order[[#This Row],[OrderDate]])</f>
        <v>7</v>
      </c>
      <c r="H923" s="31">
        <f>WEEKDAY(Order[[#This Row],[OrderDate]])</f>
        <v>7</v>
      </c>
      <c r="I923" s="31" t="str">
        <f>TEXT(Order[[#This Row],[WeekNumber]],"dddd")</f>
        <v>Saturday</v>
      </c>
      <c r="J923" s="14">
        <v>20210812</v>
      </c>
      <c r="K923" t="s">
        <v>486</v>
      </c>
      <c r="L923" s="4">
        <v>1755</v>
      </c>
      <c r="M923" s="4">
        <v>36</v>
      </c>
      <c r="N923" s="4">
        <v>27</v>
      </c>
      <c r="O923">
        <v>65</v>
      </c>
      <c r="P923" s="8">
        <v>0.25</v>
      </c>
      <c r="Q923" t="s">
        <v>423</v>
      </c>
      <c r="R923">
        <v>15</v>
      </c>
      <c r="S923" s="4">
        <v>12.894008605174344</v>
      </c>
      <c r="T923" t="s">
        <v>108</v>
      </c>
      <c r="U923" t="s">
        <v>197</v>
      </c>
      <c r="V923" t="s">
        <v>286</v>
      </c>
      <c r="W923" t="s">
        <v>509</v>
      </c>
      <c r="X923" t="s">
        <v>524</v>
      </c>
      <c r="Y923" t="s">
        <v>511</v>
      </c>
    </row>
    <row r="924" spans="1:25" ht="15" customHeight="1" x14ac:dyDescent="0.3">
      <c r="A924">
        <v>10596</v>
      </c>
      <c r="B924" t="s">
        <v>86</v>
      </c>
      <c r="C924">
        <v>56</v>
      </c>
      <c r="D924">
        <v>8</v>
      </c>
      <c r="E924" s="3">
        <v>44388</v>
      </c>
      <c r="F924" s="31">
        <f>YEAR(Order[[#This Row],[OrderDate]])</f>
        <v>2021</v>
      </c>
      <c r="G924" s="31">
        <f>MONTH(Order[[#This Row],[OrderDate]])</f>
        <v>7</v>
      </c>
      <c r="H924" s="31">
        <f>WEEKDAY(Order[[#This Row],[OrderDate]])</f>
        <v>1</v>
      </c>
      <c r="I924" s="31" t="str">
        <f>TEXT(Order[[#This Row],[WeekNumber]],"dddd")</f>
        <v>Sunday</v>
      </c>
      <c r="J924" s="14">
        <v>20210812</v>
      </c>
      <c r="K924" t="s">
        <v>486</v>
      </c>
      <c r="L924" s="4">
        <v>151.99999943375587</v>
      </c>
      <c r="M924" s="4">
        <v>38</v>
      </c>
      <c r="N924" s="4">
        <v>30.399999886751175</v>
      </c>
      <c r="O924">
        <v>5</v>
      </c>
      <c r="P924" s="8">
        <v>0.20000000298023221</v>
      </c>
      <c r="Q924" t="s">
        <v>410</v>
      </c>
      <c r="R924">
        <v>26</v>
      </c>
      <c r="S924" s="4">
        <v>12.985049050340091</v>
      </c>
      <c r="T924" t="s">
        <v>175</v>
      </c>
      <c r="U924" t="s">
        <v>264</v>
      </c>
      <c r="V924" t="s">
        <v>348</v>
      </c>
      <c r="W924" t="s">
        <v>510</v>
      </c>
      <c r="X924" t="s">
        <v>353</v>
      </c>
      <c r="Y924" t="s">
        <v>512</v>
      </c>
    </row>
    <row r="925" spans="1:25" ht="15" customHeight="1" x14ac:dyDescent="0.3">
      <c r="A925">
        <v>10596</v>
      </c>
      <c r="B925" t="s">
        <v>86</v>
      </c>
      <c r="C925">
        <v>63</v>
      </c>
      <c r="D925">
        <v>8</v>
      </c>
      <c r="E925" s="3">
        <v>44388</v>
      </c>
      <c r="F925" s="31">
        <f>YEAR(Order[[#This Row],[OrderDate]])</f>
        <v>2021</v>
      </c>
      <c r="G925" s="31">
        <f>MONTH(Order[[#This Row],[OrderDate]])</f>
        <v>7</v>
      </c>
      <c r="H925" s="31">
        <f>WEEKDAY(Order[[#This Row],[OrderDate]])</f>
        <v>1</v>
      </c>
      <c r="I925" s="31" t="str">
        <f>TEXT(Order[[#This Row],[WeekNumber]],"dddd")</f>
        <v>Sunday</v>
      </c>
      <c r="J925" s="14">
        <v>20210812</v>
      </c>
      <c r="K925" t="s">
        <v>486</v>
      </c>
      <c r="L925" s="4">
        <v>842.8799968600274</v>
      </c>
      <c r="M925" s="4">
        <v>43.9</v>
      </c>
      <c r="N925" s="4">
        <v>35.119999869167806</v>
      </c>
      <c r="O925">
        <v>24</v>
      </c>
      <c r="P925" s="8">
        <v>0.20000000298023221</v>
      </c>
      <c r="Q925" t="s">
        <v>417</v>
      </c>
      <c r="R925">
        <v>7</v>
      </c>
      <c r="S925" s="4">
        <v>26.405205149492534</v>
      </c>
      <c r="T925" t="s">
        <v>175</v>
      </c>
      <c r="U925" t="s">
        <v>264</v>
      </c>
      <c r="V925" t="s">
        <v>348</v>
      </c>
      <c r="W925" t="s">
        <v>510</v>
      </c>
      <c r="X925" t="s">
        <v>353</v>
      </c>
      <c r="Y925" t="s">
        <v>515</v>
      </c>
    </row>
    <row r="926" spans="1:25" ht="15" customHeight="1" x14ac:dyDescent="0.3">
      <c r="A926">
        <v>10596</v>
      </c>
      <c r="B926" t="s">
        <v>86</v>
      </c>
      <c r="C926">
        <v>75</v>
      </c>
      <c r="D926">
        <v>8</v>
      </c>
      <c r="E926" s="3">
        <v>44388</v>
      </c>
      <c r="F926" s="31">
        <f>YEAR(Order[[#This Row],[OrderDate]])</f>
        <v>2021</v>
      </c>
      <c r="G926" s="31">
        <f>MONTH(Order[[#This Row],[OrderDate]])</f>
        <v>7</v>
      </c>
      <c r="H926" s="31">
        <f>WEEKDAY(Order[[#This Row],[OrderDate]])</f>
        <v>1</v>
      </c>
      <c r="I926" s="31" t="str">
        <f>TEXT(Order[[#This Row],[WeekNumber]],"dddd")</f>
        <v>Sunday</v>
      </c>
      <c r="J926" s="14">
        <v>20210718</v>
      </c>
      <c r="K926" t="s">
        <v>486</v>
      </c>
      <c r="L926" s="4">
        <v>185.999999307096</v>
      </c>
      <c r="M926" s="4">
        <v>7.75</v>
      </c>
      <c r="N926" s="4">
        <v>6.1999999769032001</v>
      </c>
      <c r="O926">
        <v>30</v>
      </c>
      <c r="P926" s="8">
        <v>0.20000000298023221</v>
      </c>
      <c r="Q926" t="s">
        <v>429</v>
      </c>
      <c r="R926">
        <v>12</v>
      </c>
      <c r="S926" s="4">
        <v>3.8495729671919596</v>
      </c>
      <c r="T926" t="s">
        <v>175</v>
      </c>
      <c r="U926" t="s">
        <v>264</v>
      </c>
      <c r="V926" t="s">
        <v>348</v>
      </c>
      <c r="W926" t="s">
        <v>510</v>
      </c>
      <c r="X926" t="s">
        <v>353</v>
      </c>
      <c r="Y926" t="s">
        <v>517</v>
      </c>
    </row>
    <row r="927" spans="1:25" x14ac:dyDescent="0.3">
      <c r="A927">
        <v>10597</v>
      </c>
      <c r="B927" t="s">
        <v>56</v>
      </c>
      <c r="C927">
        <v>24</v>
      </c>
      <c r="D927">
        <v>7</v>
      </c>
      <c r="E927" s="3">
        <v>44388</v>
      </c>
      <c r="F927" s="31">
        <f>YEAR(Order[[#This Row],[OrderDate]])</f>
        <v>2021</v>
      </c>
      <c r="G927" s="31">
        <f>MONTH(Order[[#This Row],[OrderDate]])</f>
        <v>7</v>
      </c>
      <c r="H927" s="31">
        <f>WEEKDAY(Order[[#This Row],[OrderDate]])</f>
        <v>1</v>
      </c>
      <c r="I927" s="31" t="str">
        <f>TEXT(Order[[#This Row],[WeekNumber]],"dddd")</f>
        <v>Sunday</v>
      </c>
      <c r="J927" s="14">
        <v>20210718</v>
      </c>
      <c r="K927" t="s">
        <v>485</v>
      </c>
      <c r="L927" s="4">
        <v>125.99999953061342</v>
      </c>
      <c r="M927" s="4">
        <v>4.5</v>
      </c>
      <c r="N927" s="4">
        <v>3.5999999865889549</v>
      </c>
      <c r="O927">
        <v>35</v>
      </c>
      <c r="P927" s="8">
        <v>0.20000000298023221</v>
      </c>
      <c r="Q927" t="s">
        <v>378</v>
      </c>
      <c r="R927">
        <v>10</v>
      </c>
      <c r="S927" s="4">
        <v>2.1230577042655105</v>
      </c>
      <c r="T927" t="s">
        <v>145</v>
      </c>
      <c r="U927" t="s">
        <v>234</v>
      </c>
      <c r="V927" t="s">
        <v>320</v>
      </c>
      <c r="W927" t="s">
        <v>509</v>
      </c>
      <c r="X927" t="s">
        <v>524</v>
      </c>
      <c r="Y927" t="s">
        <v>517</v>
      </c>
    </row>
    <row r="928" spans="1:25" x14ac:dyDescent="0.3">
      <c r="A928">
        <v>10597</v>
      </c>
      <c r="B928" t="s">
        <v>56</v>
      </c>
      <c r="C928">
        <v>57</v>
      </c>
      <c r="D928">
        <v>7</v>
      </c>
      <c r="E928" s="3">
        <v>44388</v>
      </c>
      <c r="F928" s="31">
        <f>YEAR(Order[[#This Row],[OrderDate]])</f>
        <v>2021</v>
      </c>
      <c r="G928" s="31">
        <f>MONTH(Order[[#This Row],[OrderDate]])</f>
        <v>7</v>
      </c>
      <c r="H928" s="31">
        <f>WEEKDAY(Order[[#This Row],[OrderDate]])</f>
        <v>1</v>
      </c>
      <c r="I928" s="31" t="str">
        <f>TEXT(Order[[#This Row],[WeekNumber]],"dddd")</f>
        <v>Sunday</v>
      </c>
      <c r="J928" s="14">
        <v>20210718</v>
      </c>
      <c r="K928" t="s">
        <v>485</v>
      </c>
      <c r="L928" s="4">
        <v>390</v>
      </c>
      <c r="M928" s="4">
        <v>19.5</v>
      </c>
      <c r="N928" s="4">
        <v>19.5</v>
      </c>
      <c r="O928">
        <v>20</v>
      </c>
      <c r="P928" s="8">
        <v>0</v>
      </c>
      <c r="Q928" t="s">
        <v>411</v>
      </c>
      <c r="R928">
        <v>26</v>
      </c>
      <c r="S928" s="4">
        <v>13.98469118449494</v>
      </c>
      <c r="T928" t="s">
        <v>145</v>
      </c>
      <c r="U928" t="s">
        <v>234</v>
      </c>
      <c r="V928" t="s">
        <v>320</v>
      </c>
      <c r="W928" t="s">
        <v>509</v>
      </c>
      <c r="X928" t="s">
        <v>524</v>
      </c>
      <c r="Y928" t="s">
        <v>512</v>
      </c>
    </row>
    <row r="929" spans="1:25" x14ac:dyDescent="0.3">
      <c r="A929">
        <v>10597</v>
      </c>
      <c r="B929" t="s">
        <v>56</v>
      </c>
      <c r="C929">
        <v>65</v>
      </c>
      <c r="D929">
        <v>7</v>
      </c>
      <c r="E929" s="3">
        <v>44388</v>
      </c>
      <c r="F929" s="31">
        <f>YEAR(Order[[#This Row],[OrderDate]])</f>
        <v>2021</v>
      </c>
      <c r="G929" s="31">
        <f>MONTH(Order[[#This Row],[OrderDate]])</f>
        <v>7</v>
      </c>
      <c r="H929" s="31">
        <f>WEEKDAY(Order[[#This Row],[OrderDate]])</f>
        <v>1</v>
      </c>
      <c r="I929" s="31" t="str">
        <f>TEXT(Order[[#This Row],[WeekNumber]],"dddd")</f>
        <v>Sunday</v>
      </c>
      <c r="J929" s="14">
        <v>20210718</v>
      </c>
      <c r="K929" t="s">
        <v>485</v>
      </c>
      <c r="L929" s="4">
        <v>202.07999924719337</v>
      </c>
      <c r="M929" s="4">
        <v>21.05</v>
      </c>
      <c r="N929" s="4">
        <v>16.839999937266114</v>
      </c>
      <c r="O929">
        <v>12</v>
      </c>
      <c r="P929" s="8">
        <v>0.20000000298023221</v>
      </c>
      <c r="Q929" t="s">
        <v>419</v>
      </c>
      <c r="R929">
        <v>2</v>
      </c>
      <c r="S929" s="4">
        <v>12.356901002694999</v>
      </c>
      <c r="T929" t="s">
        <v>145</v>
      </c>
      <c r="U929" t="s">
        <v>234</v>
      </c>
      <c r="V929" t="s">
        <v>320</v>
      </c>
      <c r="W929" t="s">
        <v>509</v>
      </c>
      <c r="X929" t="s">
        <v>524</v>
      </c>
      <c r="Y929" t="s">
        <v>515</v>
      </c>
    </row>
    <row r="930" spans="1:25" ht="15" customHeight="1" x14ac:dyDescent="0.3">
      <c r="A930">
        <v>10598</v>
      </c>
      <c r="B930" t="s">
        <v>62</v>
      </c>
      <c r="C930">
        <v>27</v>
      </c>
      <c r="D930">
        <v>1</v>
      </c>
      <c r="E930" s="3">
        <v>44391</v>
      </c>
      <c r="F930" s="31">
        <f>YEAR(Order[[#This Row],[OrderDate]])</f>
        <v>2021</v>
      </c>
      <c r="G930" s="31">
        <f>MONTH(Order[[#This Row],[OrderDate]])</f>
        <v>7</v>
      </c>
      <c r="H930" s="31">
        <f>WEEKDAY(Order[[#This Row],[OrderDate]])</f>
        <v>4</v>
      </c>
      <c r="I930" s="31" t="str">
        <f>TEXT(Order[[#This Row],[WeekNumber]],"dddd")</f>
        <v>Wednesday</v>
      </c>
      <c r="J930" s="14">
        <v>20210718</v>
      </c>
      <c r="K930" t="s">
        <v>485</v>
      </c>
      <c r="L930" s="4">
        <v>2195</v>
      </c>
      <c r="M930" s="4">
        <v>43.9</v>
      </c>
      <c r="N930" s="4">
        <v>43.9</v>
      </c>
      <c r="O930">
        <v>50</v>
      </c>
      <c r="P930" s="8">
        <v>0</v>
      </c>
      <c r="Q930" t="s">
        <v>381</v>
      </c>
      <c r="R930">
        <v>11</v>
      </c>
      <c r="S930" s="4">
        <v>33.234373496604114</v>
      </c>
      <c r="T930" t="s">
        <v>151</v>
      </c>
      <c r="U930" t="s">
        <v>240</v>
      </c>
      <c r="V930" t="s">
        <v>325</v>
      </c>
      <c r="W930" t="s">
        <v>510</v>
      </c>
      <c r="X930" t="s">
        <v>353</v>
      </c>
      <c r="Y930" t="s">
        <v>516</v>
      </c>
    </row>
    <row r="931" spans="1:25" ht="15" customHeight="1" x14ac:dyDescent="0.3">
      <c r="A931">
        <v>10598</v>
      </c>
      <c r="B931" t="s">
        <v>62</v>
      </c>
      <c r="C931">
        <v>71</v>
      </c>
      <c r="D931">
        <v>1</v>
      </c>
      <c r="E931" s="3">
        <v>44391</v>
      </c>
      <c r="F931" s="31">
        <f>YEAR(Order[[#This Row],[OrderDate]])</f>
        <v>2021</v>
      </c>
      <c r="G931" s="31">
        <f>MONTH(Order[[#This Row],[OrderDate]])</f>
        <v>7</v>
      </c>
      <c r="H931" s="31">
        <f>WEEKDAY(Order[[#This Row],[OrderDate]])</f>
        <v>4</v>
      </c>
      <c r="I931" s="31" t="str">
        <f>TEXT(Order[[#This Row],[WeekNumber]],"dddd")</f>
        <v>Wednesday</v>
      </c>
      <c r="J931" s="14">
        <v>20210721</v>
      </c>
      <c r="K931" t="s">
        <v>485</v>
      </c>
      <c r="L931" s="4">
        <v>193.5</v>
      </c>
      <c r="M931" s="4">
        <v>21.5</v>
      </c>
      <c r="N931" s="4">
        <v>21.5</v>
      </c>
      <c r="O931">
        <v>9</v>
      </c>
      <c r="P931" s="8">
        <v>0</v>
      </c>
      <c r="Q931" t="s">
        <v>425</v>
      </c>
      <c r="R931">
        <v>15</v>
      </c>
      <c r="S931" s="4">
        <v>15.813450604529082</v>
      </c>
      <c r="T931" t="s">
        <v>151</v>
      </c>
      <c r="U931" t="s">
        <v>240</v>
      </c>
      <c r="V931" t="s">
        <v>325</v>
      </c>
      <c r="W931" t="s">
        <v>510</v>
      </c>
      <c r="X931" t="s">
        <v>353</v>
      </c>
      <c r="Y931" t="s">
        <v>511</v>
      </c>
    </row>
    <row r="932" spans="1:25" x14ac:dyDescent="0.3">
      <c r="A932">
        <v>10599</v>
      </c>
      <c r="B932" t="s">
        <v>10</v>
      </c>
      <c r="C932">
        <v>62</v>
      </c>
      <c r="D932">
        <v>6</v>
      </c>
      <c r="E932" s="3">
        <v>44392</v>
      </c>
      <c r="F932" s="31">
        <f>YEAR(Order[[#This Row],[OrderDate]])</f>
        <v>2021</v>
      </c>
      <c r="G932" s="31">
        <f>MONTH(Order[[#This Row],[OrderDate]])</f>
        <v>7</v>
      </c>
      <c r="H932" s="31">
        <f>WEEKDAY(Order[[#This Row],[OrderDate]])</f>
        <v>5</v>
      </c>
      <c r="I932" s="31" t="str">
        <f>TEXT(Order[[#This Row],[WeekNumber]],"dddd")</f>
        <v>Thursday</v>
      </c>
      <c r="J932" s="14">
        <v>20210721</v>
      </c>
      <c r="K932" t="s">
        <v>485</v>
      </c>
      <c r="L932" s="4">
        <v>493</v>
      </c>
      <c r="M932" s="4">
        <v>49.3</v>
      </c>
      <c r="N932" s="4">
        <v>49.3</v>
      </c>
      <c r="O932">
        <v>10</v>
      </c>
      <c r="P932" s="8">
        <v>0</v>
      </c>
      <c r="Q932" t="s">
        <v>416</v>
      </c>
      <c r="R932">
        <v>29</v>
      </c>
      <c r="S932" s="4">
        <v>34.868075459270003</v>
      </c>
      <c r="T932" t="s">
        <v>99</v>
      </c>
      <c r="U932" t="s">
        <v>188</v>
      </c>
      <c r="V932" t="s">
        <v>277</v>
      </c>
      <c r="W932" t="s">
        <v>509</v>
      </c>
      <c r="X932" t="s">
        <v>351</v>
      </c>
      <c r="Y932" t="s">
        <v>516</v>
      </c>
    </row>
    <row r="933" spans="1:25" ht="15" customHeight="1" x14ac:dyDescent="0.3">
      <c r="A933">
        <v>10600</v>
      </c>
      <c r="B933" t="s">
        <v>34</v>
      </c>
      <c r="C933">
        <v>54</v>
      </c>
      <c r="D933">
        <v>4</v>
      </c>
      <c r="E933" s="3">
        <v>44393</v>
      </c>
      <c r="F933" s="31">
        <f>YEAR(Order[[#This Row],[OrderDate]])</f>
        <v>2021</v>
      </c>
      <c r="G933" s="31">
        <f>MONTH(Order[[#This Row],[OrderDate]])</f>
        <v>7</v>
      </c>
      <c r="H933" s="31">
        <f>WEEKDAY(Order[[#This Row],[OrderDate]])</f>
        <v>6</v>
      </c>
      <c r="I933" s="31" t="str">
        <f>TEXT(Order[[#This Row],[WeekNumber]],"dddd")</f>
        <v>Friday</v>
      </c>
      <c r="J933" s="14">
        <v>20210721</v>
      </c>
      <c r="K933" t="s">
        <v>486</v>
      </c>
      <c r="L933" s="4">
        <v>29.8</v>
      </c>
      <c r="M933" s="4">
        <v>7.45</v>
      </c>
      <c r="N933" s="4">
        <v>7.45</v>
      </c>
      <c r="O933">
        <v>4</v>
      </c>
      <c r="P933" s="8">
        <v>0</v>
      </c>
      <c r="Q933" t="s">
        <v>408</v>
      </c>
      <c r="R933">
        <v>25</v>
      </c>
      <c r="S933" s="4">
        <v>5.7031720626915998</v>
      </c>
      <c r="T933" t="s">
        <v>123</v>
      </c>
      <c r="U933" t="s">
        <v>212</v>
      </c>
      <c r="V933" t="s">
        <v>300</v>
      </c>
      <c r="W933" t="s">
        <v>510</v>
      </c>
      <c r="X933" t="s">
        <v>353</v>
      </c>
      <c r="Y933" t="s">
        <v>518</v>
      </c>
    </row>
    <row r="934" spans="1:25" ht="15" customHeight="1" x14ac:dyDescent="0.3">
      <c r="A934">
        <v>10600</v>
      </c>
      <c r="B934" t="s">
        <v>34</v>
      </c>
      <c r="C934">
        <v>73</v>
      </c>
      <c r="D934">
        <v>4</v>
      </c>
      <c r="E934" s="3">
        <v>44393</v>
      </c>
      <c r="F934" s="31">
        <f>YEAR(Order[[#This Row],[OrderDate]])</f>
        <v>2021</v>
      </c>
      <c r="G934" s="31">
        <f>MONTH(Order[[#This Row],[OrderDate]])</f>
        <v>7</v>
      </c>
      <c r="H934" s="31">
        <f>WEEKDAY(Order[[#This Row],[OrderDate]])</f>
        <v>6</v>
      </c>
      <c r="I934" s="31" t="str">
        <f>TEXT(Order[[#This Row],[WeekNumber]],"dddd")</f>
        <v>Friday</v>
      </c>
      <c r="J934" s="14">
        <v>20210722</v>
      </c>
      <c r="K934" t="s">
        <v>486</v>
      </c>
      <c r="L934" s="4">
        <v>450</v>
      </c>
      <c r="M934" s="4">
        <v>15</v>
      </c>
      <c r="N934" s="4">
        <v>15</v>
      </c>
      <c r="O934">
        <v>30</v>
      </c>
      <c r="P934" s="8">
        <v>0</v>
      </c>
      <c r="Q934" t="s">
        <v>427</v>
      </c>
      <c r="R934">
        <v>17</v>
      </c>
      <c r="S934" s="4">
        <v>4.6045134272414314</v>
      </c>
      <c r="T934" t="s">
        <v>123</v>
      </c>
      <c r="U934" t="s">
        <v>212</v>
      </c>
      <c r="V934" t="s">
        <v>300</v>
      </c>
      <c r="W934" t="s">
        <v>510</v>
      </c>
      <c r="X934" t="s">
        <v>353</v>
      </c>
      <c r="Y934" t="s">
        <v>514</v>
      </c>
    </row>
    <row r="935" spans="1:25" x14ac:dyDescent="0.3">
      <c r="A935">
        <v>10601</v>
      </c>
      <c r="B935" t="s">
        <v>33</v>
      </c>
      <c r="C935">
        <v>13</v>
      </c>
      <c r="D935">
        <v>7</v>
      </c>
      <c r="E935" s="3">
        <v>44393</v>
      </c>
      <c r="F935" s="31">
        <f>YEAR(Order[[#This Row],[OrderDate]])</f>
        <v>2021</v>
      </c>
      <c r="G935" s="31">
        <f>MONTH(Order[[#This Row],[OrderDate]])</f>
        <v>7</v>
      </c>
      <c r="H935" s="31">
        <f>WEEKDAY(Order[[#This Row],[OrderDate]])</f>
        <v>6</v>
      </c>
      <c r="I935" s="31" t="str">
        <f>TEXT(Order[[#This Row],[WeekNumber]],"dddd")</f>
        <v>Friday</v>
      </c>
      <c r="J935" s="14">
        <v>20210722</v>
      </c>
      <c r="K935" t="s">
        <v>486</v>
      </c>
      <c r="L935" s="4">
        <v>360</v>
      </c>
      <c r="M935" s="4">
        <v>6</v>
      </c>
      <c r="N935" s="4">
        <v>6</v>
      </c>
      <c r="O935">
        <v>60</v>
      </c>
      <c r="P935" s="8">
        <v>0</v>
      </c>
      <c r="Q935" t="s">
        <v>367</v>
      </c>
      <c r="R935">
        <v>6</v>
      </c>
      <c r="S935" s="4">
        <v>2.1837851755325639</v>
      </c>
      <c r="T935" t="s">
        <v>122</v>
      </c>
      <c r="U935" t="s">
        <v>211</v>
      </c>
      <c r="V935" t="s">
        <v>299</v>
      </c>
      <c r="W935" t="s">
        <v>510</v>
      </c>
      <c r="X935" t="s">
        <v>354</v>
      </c>
      <c r="Y935" t="s">
        <v>514</v>
      </c>
    </row>
    <row r="936" spans="1:25" x14ac:dyDescent="0.3">
      <c r="A936">
        <v>10601</v>
      </c>
      <c r="B936" t="s">
        <v>33</v>
      </c>
      <c r="C936">
        <v>59</v>
      </c>
      <c r="D936">
        <v>7</v>
      </c>
      <c r="E936" s="3">
        <v>44393</v>
      </c>
      <c r="F936" s="31">
        <f>YEAR(Order[[#This Row],[OrderDate]])</f>
        <v>2021</v>
      </c>
      <c r="G936" s="31">
        <f>MONTH(Order[[#This Row],[OrderDate]])</f>
        <v>7</v>
      </c>
      <c r="H936" s="31">
        <f>WEEKDAY(Order[[#This Row],[OrderDate]])</f>
        <v>6</v>
      </c>
      <c r="I936" s="31" t="str">
        <f>TEXT(Order[[#This Row],[WeekNumber]],"dddd")</f>
        <v>Friday</v>
      </c>
      <c r="J936" s="14">
        <v>20210722</v>
      </c>
      <c r="K936" t="s">
        <v>486</v>
      </c>
      <c r="L936" s="4">
        <v>1925</v>
      </c>
      <c r="M936" s="4">
        <v>55</v>
      </c>
      <c r="N936" s="4">
        <v>55</v>
      </c>
      <c r="O936">
        <v>35</v>
      </c>
      <c r="P936" s="8">
        <v>0</v>
      </c>
      <c r="Q936" t="s">
        <v>413</v>
      </c>
      <c r="R936">
        <v>28</v>
      </c>
      <c r="S936" s="4">
        <v>29.299646906924384</v>
      </c>
      <c r="T936" t="s">
        <v>122</v>
      </c>
      <c r="U936" t="s">
        <v>211</v>
      </c>
      <c r="V936" t="s">
        <v>299</v>
      </c>
      <c r="W936" t="s">
        <v>510</v>
      </c>
      <c r="X936" t="s">
        <v>354</v>
      </c>
      <c r="Y936" t="s">
        <v>511</v>
      </c>
    </row>
    <row r="937" spans="1:25" ht="15" customHeight="1" x14ac:dyDescent="0.3">
      <c r="A937">
        <v>10602</v>
      </c>
      <c r="B937" t="s">
        <v>80</v>
      </c>
      <c r="C937">
        <v>77</v>
      </c>
      <c r="D937">
        <v>8</v>
      </c>
      <c r="E937" s="3">
        <v>44394</v>
      </c>
      <c r="F937" s="31">
        <f>YEAR(Order[[#This Row],[OrderDate]])</f>
        <v>2021</v>
      </c>
      <c r="G937" s="31">
        <f>MONTH(Order[[#This Row],[OrderDate]])</f>
        <v>7</v>
      </c>
      <c r="H937" s="31">
        <f>WEEKDAY(Order[[#This Row],[OrderDate]])</f>
        <v>7</v>
      </c>
      <c r="I937" s="31" t="str">
        <f>TEXT(Order[[#This Row],[WeekNumber]],"dddd")</f>
        <v>Saturday</v>
      </c>
      <c r="J937" s="14">
        <v>20210808</v>
      </c>
      <c r="K937" t="s">
        <v>484</v>
      </c>
      <c r="L937" s="4">
        <v>48.75</v>
      </c>
      <c r="M937" s="4">
        <v>13</v>
      </c>
      <c r="N937" s="4">
        <v>9.75</v>
      </c>
      <c r="O937">
        <v>5</v>
      </c>
      <c r="P937" s="8">
        <v>0.25</v>
      </c>
      <c r="Q937" t="s">
        <v>431</v>
      </c>
      <c r="R937">
        <v>12</v>
      </c>
      <c r="S937" s="4">
        <v>9.7871799999999993</v>
      </c>
      <c r="T937" t="s">
        <v>169</v>
      </c>
      <c r="U937" t="s">
        <v>258</v>
      </c>
      <c r="V937" t="s">
        <v>342</v>
      </c>
      <c r="W937" t="s">
        <v>509</v>
      </c>
      <c r="X937" t="s">
        <v>532</v>
      </c>
      <c r="Y937" t="s">
        <v>515</v>
      </c>
    </row>
    <row r="938" spans="1:25" ht="15" customHeight="1" x14ac:dyDescent="0.3">
      <c r="A938">
        <v>10603</v>
      </c>
      <c r="B938" t="s">
        <v>68</v>
      </c>
      <c r="C938">
        <v>22</v>
      </c>
      <c r="D938">
        <v>8</v>
      </c>
      <c r="E938" s="3">
        <v>44395</v>
      </c>
      <c r="F938" s="31">
        <f>YEAR(Order[[#This Row],[OrderDate]])</f>
        <v>2021</v>
      </c>
      <c r="G938" s="31">
        <f>MONTH(Order[[#This Row],[OrderDate]])</f>
        <v>7</v>
      </c>
      <c r="H938" s="31">
        <f>WEEKDAY(Order[[#This Row],[OrderDate]])</f>
        <v>1</v>
      </c>
      <c r="I938" s="31" t="str">
        <f>TEXT(Order[[#This Row],[WeekNumber]],"dddd")</f>
        <v>Sunday</v>
      </c>
      <c r="J938" s="14">
        <v>20210808</v>
      </c>
      <c r="K938" t="s">
        <v>484</v>
      </c>
      <c r="L938" s="4">
        <v>1008</v>
      </c>
      <c r="M938" s="4">
        <v>21</v>
      </c>
      <c r="N938" s="4">
        <v>21</v>
      </c>
      <c r="O938">
        <v>48</v>
      </c>
      <c r="P938" s="8">
        <v>0</v>
      </c>
      <c r="Q938" t="s">
        <v>376</v>
      </c>
      <c r="R938">
        <v>9</v>
      </c>
      <c r="S938" s="4">
        <v>6.5214240951904641</v>
      </c>
      <c r="T938" t="s">
        <v>157</v>
      </c>
      <c r="U938" t="s">
        <v>246</v>
      </c>
      <c r="V938" t="s">
        <v>331</v>
      </c>
      <c r="W938" t="s">
        <v>510</v>
      </c>
      <c r="X938" t="s">
        <v>353</v>
      </c>
      <c r="Y938" t="s">
        <v>512</v>
      </c>
    </row>
    <row r="939" spans="1:25" ht="15" customHeight="1" x14ac:dyDescent="0.3">
      <c r="A939">
        <v>10603</v>
      </c>
      <c r="B939" t="s">
        <v>68</v>
      </c>
      <c r="C939">
        <v>49</v>
      </c>
      <c r="D939">
        <v>8</v>
      </c>
      <c r="E939" s="3">
        <v>44395</v>
      </c>
      <c r="F939" s="31">
        <f>YEAR(Order[[#This Row],[OrderDate]])</f>
        <v>2021</v>
      </c>
      <c r="G939" s="31">
        <f>MONTH(Order[[#This Row],[OrderDate]])</f>
        <v>7</v>
      </c>
      <c r="H939" s="31">
        <f>WEEKDAY(Order[[#This Row],[OrderDate]])</f>
        <v>1</v>
      </c>
      <c r="I939" s="31" t="str">
        <f>TEXT(Order[[#This Row],[WeekNumber]],"dddd")</f>
        <v>Sunday</v>
      </c>
      <c r="J939" s="14">
        <v>20210729</v>
      </c>
      <c r="K939" t="s">
        <v>484</v>
      </c>
      <c r="L939" s="4">
        <v>474.99999962747097</v>
      </c>
      <c r="M939" s="4">
        <v>20</v>
      </c>
      <c r="N939" s="4">
        <v>18.999999985098839</v>
      </c>
      <c r="O939">
        <v>25</v>
      </c>
      <c r="P939" s="8">
        <v>5.000000074505806E-2</v>
      </c>
      <c r="Q939" t="s">
        <v>403</v>
      </c>
      <c r="R939">
        <v>23</v>
      </c>
      <c r="S939" s="4">
        <v>12.545683485741497</v>
      </c>
      <c r="T939" t="s">
        <v>157</v>
      </c>
      <c r="U939" t="s">
        <v>246</v>
      </c>
      <c r="V939" t="s">
        <v>331</v>
      </c>
      <c r="W939" t="s">
        <v>510</v>
      </c>
      <c r="X939" t="s">
        <v>353</v>
      </c>
      <c r="Y939" t="s">
        <v>516</v>
      </c>
    </row>
    <row r="940" spans="1:25" ht="15" customHeight="1" x14ac:dyDescent="0.3">
      <c r="A940">
        <v>10604</v>
      </c>
      <c r="B940" t="s">
        <v>26</v>
      </c>
      <c r="C940">
        <v>48</v>
      </c>
      <c r="D940">
        <v>1</v>
      </c>
      <c r="E940" s="3">
        <v>44395</v>
      </c>
      <c r="F940" s="31">
        <f>YEAR(Order[[#This Row],[OrderDate]])</f>
        <v>2021</v>
      </c>
      <c r="G940" s="31">
        <f>MONTH(Order[[#This Row],[OrderDate]])</f>
        <v>7</v>
      </c>
      <c r="H940" s="31">
        <f>WEEKDAY(Order[[#This Row],[OrderDate]])</f>
        <v>1</v>
      </c>
      <c r="I940" s="31" t="str">
        <f>TEXT(Order[[#This Row],[WeekNumber]],"dddd")</f>
        <v>Sunday</v>
      </c>
      <c r="J940" s="14">
        <v>20210729</v>
      </c>
      <c r="K940" t="s">
        <v>486</v>
      </c>
      <c r="L940" s="4">
        <v>68.849999886006117</v>
      </c>
      <c r="M940" s="4">
        <v>12.75</v>
      </c>
      <c r="N940" s="4">
        <v>11.474999981001019</v>
      </c>
      <c r="O940">
        <v>6</v>
      </c>
      <c r="P940" s="8">
        <v>0.10000000149011611</v>
      </c>
      <c r="Q940" t="s">
        <v>402</v>
      </c>
      <c r="R940">
        <v>22</v>
      </c>
      <c r="S940" s="4">
        <v>8.7212588249999996</v>
      </c>
      <c r="T940" t="s">
        <v>115</v>
      </c>
      <c r="U940" t="s">
        <v>204</v>
      </c>
      <c r="V940" t="s">
        <v>292</v>
      </c>
      <c r="W940" t="s">
        <v>509</v>
      </c>
      <c r="X940" t="s">
        <v>352</v>
      </c>
      <c r="Y940" t="s">
        <v>516</v>
      </c>
    </row>
    <row r="941" spans="1:25" ht="15" customHeight="1" x14ac:dyDescent="0.3">
      <c r="A941">
        <v>10604</v>
      </c>
      <c r="B941" t="s">
        <v>26</v>
      </c>
      <c r="C941">
        <v>76</v>
      </c>
      <c r="D941">
        <v>1</v>
      </c>
      <c r="E941" s="3">
        <v>44395</v>
      </c>
      <c r="F941" s="31">
        <f>YEAR(Order[[#This Row],[OrderDate]])</f>
        <v>2021</v>
      </c>
      <c r="G941" s="31">
        <f>MONTH(Order[[#This Row],[OrderDate]])</f>
        <v>7</v>
      </c>
      <c r="H941" s="31">
        <f>WEEKDAY(Order[[#This Row],[OrderDate]])</f>
        <v>1</v>
      </c>
      <c r="I941" s="31" t="str">
        <f>TEXT(Order[[#This Row],[WeekNumber]],"dddd")</f>
        <v>Sunday</v>
      </c>
      <c r="J941" s="14">
        <v>20210729</v>
      </c>
      <c r="K941" t="s">
        <v>486</v>
      </c>
      <c r="L941" s="4">
        <v>161.9999997317791</v>
      </c>
      <c r="M941" s="4">
        <v>18</v>
      </c>
      <c r="N941" s="4">
        <v>16.19999997317791</v>
      </c>
      <c r="O941">
        <v>10</v>
      </c>
      <c r="P941" s="8">
        <v>0.10000000149011611</v>
      </c>
      <c r="Q941" t="s">
        <v>430</v>
      </c>
      <c r="R941">
        <v>23</v>
      </c>
      <c r="S941" s="4">
        <v>11.35067307451974</v>
      </c>
      <c r="T941" t="s">
        <v>115</v>
      </c>
      <c r="U941" t="s">
        <v>204</v>
      </c>
      <c r="V941" t="s">
        <v>292</v>
      </c>
      <c r="W941" t="s">
        <v>509</v>
      </c>
      <c r="X941" t="s">
        <v>352</v>
      </c>
      <c r="Y941" t="s">
        <v>517</v>
      </c>
    </row>
    <row r="942" spans="1:25" ht="15" customHeight="1" x14ac:dyDescent="0.3">
      <c r="A942">
        <v>10605</v>
      </c>
      <c r="B942" t="s">
        <v>49</v>
      </c>
      <c r="C942">
        <v>16</v>
      </c>
      <c r="D942">
        <v>1</v>
      </c>
      <c r="E942" s="3">
        <v>44398</v>
      </c>
      <c r="F942" s="31">
        <f>YEAR(Order[[#This Row],[OrderDate]])</f>
        <v>2021</v>
      </c>
      <c r="G942" s="31">
        <f>MONTH(Order[[#This Row],[OrderDate]])</f>
        <v>7</v>
      </c>
      <c r="H942" s="31">
        <f>WEEKDAY(Order[[#This Row],[OrderDate]])</f>
        <v>4</v>
      </c>
      <c r="I942" s="31" t="str">
        <f>TEXT(Order[[#This Row],[WeekNumber]],"dddd")</f>
        <v>Wednesday</v>
      </c>
      <c r="J942" s="14">
        <v>20210729</v>
      </c>
      <c r="K942" t="s">
        <v>484</v>
      </c>
      <c r="L942" s="4">
        <v>497.32499960996205</v>
      </c>
      <c r="M942" s="4">
        <v>17.45</v>
      </c>
      <c r="N942" s="4">
        <v>16.577499986998735</v>
      </c>
      <c r="O942">
        <v>30</v>
      </c>
      <c r="P942" s="8">
        <v>5.000000074505806E-2</v>
      </c>
      <c r="Q942" t="s">
        <v>370</v>
      </c>
      <c r="R942">
        <v>7</v>
      </c>
      <c r="S942" s="4">
        <v>12.75283918323947</v>
      </c>
      <c r="T942" t="s">
        <v>138</v>
      </c>
      <c r="U942" t="s">
        <v>227</v>
      </c>
      <c r="V942" t="s">
        <v>314</v>
      </c>
      <c r="W942" t="s">
        <v>510</v>
      </c>
      <c r="X942" t="s">
        <v>531</v>
      </c>
      <c r="Y942" t="s">
        <v>516</v>
      </c>
    </row>
    <row r="943" spans="1:25" ht="15" customHeight="1" x14ac:dyDescent="0.3">
      <c r="A943">
        <v>10605</v>
      </c>
      <c r="B943" t="s">
        <v>49</v>
      </c>
      <c r="C943">
        <v>59</v>
      </c>
      <c r="D943">
        <v>1</v>
      </c>
      <c r="E943" s="3">
        <v>44398</v>
      </c>
      <c r="F943" s="31">
        <f>YEAR(Order[[#This Row],[OrderDate]])</f>
        <v>2021</v>
      </c>
      <c r="G943" s="31">
        <f>MONTH(Order[[#This Row],[OrderDate]])</f>
        <v>7</v>
      </c>
      <c r="H943" s="31">
        <f>WEEKDAY(Order[[#This Row],[OrderDate]])</f>
        <v>4</v>
      </c>
      <c r="I943" s="31" t="str">
        <f>TEXT(Order[[#This Row],[WeekNumber]],"dddd")</f>
        <v>Wednesday</v>
      </c>
      <c r="J943" s="14">
        <v>20210729</v>
      </c>
      <c r="K943" t="s">
        <v>484</v>
      </c>
      <c r="L943" s="4">
        <v>1044.9999991804361</v>
      </c>
      <c r="M943" s="4">
        <v>55</v>
      </c>
      <c r="N943" s="4">
        <v>52.249999959021807</v>
      </c>
      <c r="O943">
        <v>20</v>
      </c>
      <c r="P943" s="8">
        <v>5.000000074505806E-2</v>
      </c>
      <c r="Q943" t="s">
        <v>413</v>
      </c>
      <c r="R943">
        <v>28</v>
      </c>
      <c r="S943" s="4">
        <v>29.299646906924384</v>
      </c>
      <c r="T943" t="s">
        <v>138</v>
      </c>
      <c r="U943" t="s">
        <v>227</v>
      </c>
      <c r="V943" t="s">
        <v>314</v>
      </c>
      <c r="W943" t="s">
        <v>510</v>
      </c>
      <c r="X943" t="s">
        <v>531</v>
      </c>
      <c r="Y943" t="s">
        <v>511</v>
      </c>
    </row>
    <row r="944" spans="1:25" ht="15" customHeight="1" x14ac:dyDescent="0.3">
      <c r="A944">
        <v>10605</v>
      </c>
      <c r="B944" t="s">
        <v>49</v>
      </c>
      <c r="C944">
        <v>60</v>
      </c>
      <c r="D944">
        <v>1</v>
      </c>
      <c r="E944" s="3">
        <v>44398</v>
      </c>
      <c r="F944" s="31">
        <f>YEAR(Order[[#This Row],[OrderDate]])</f>
        <v>2021</v>
      </c>
      <c r="G944" s="31">
        <f>MONTH(Order[[#This Row],[OrderDate]])</f>
        <v>7</v>
      </c>
      <c r="H944" s="31">
        <f>WEEKDAY(Order[[#This Row],[OrderDate]])</f>
        <v>4</v>
      </c>
      <c r="I944" s="31" t="str">
        <f>TEXT(Order[[#This Row],[WeekNumber]],"dddd")</f>
        <v>Wednesday</v>
      </c>
      <c r="J944" s="14">
        <v>20210729</v>
      </c>
      <c r="K944" t="s">
        <v>484</v>
      </c>
      <c r="L944" s="4">
        <v>2260.9999982267618</v>
      </c>
      <c r="M944" s="4">
        <v>34</v>
      </c>
      <c r="N944" s="4">
        <v>32.299999974668026</v>
      </c>
      <c r="O944">
        <v>70</v>
      </c>
      <c r="P944" s="8">
        <v>5.000000074505806E-2</v>
      </c>
      <c r="Q944" t="s">
        <v>414</v>
      </c>
      <c r="R944">
        <v>28</v>
      </c>
      <c r="S944" s="4">
        <v>17.186056815854748</v>
      </c>
      <c r="T944" t="s">
        <v>138</v>
      </c>
      <c r="U944" t="s">
        <v>227</v>
      </c>
      <c r="V944" t="s">
        <v>314</v>
      </c>
      <c r="W944" t="s">
        <v>510</v>
      </c>
      <c r="X944" t="s">
        <v>531</v>
      </c>
      <c r="Y944" t="s">
        <v>511</v>
      </c>
    </row>
    <row r="945" spans="1:25" ht="15" customHeight="1" x14ac:dyDescent="0.3">
      <c r="A945">
        <v>10605</v>
      </c>
      <c r="B945" t="s">
        <v>49</v>
      </c>
      <c r="C945">
        <v>71</v>
      </c>
      <c r="D945">
        <v>1</v>
      </c>
      <c r="E945" s="3">
        <v>44398</v>
      </c>
      <c r="F945" s="31">
        <f>YEAR(Order[[#This Row],[OrderDate]])</f>
        <v>2021</v>
      </c>
      <c r="G945" s="31">
        <f>MONTH(Order[[#This Row],[OrderDate]])</f>
        <v>7</v>
      </c>
      <c r="H945" s="31">
        <f>WEEKDAY(Order[[#This Row],[OrderDate]])</f>
        <v>4</v>
      </c>
      <c r="I945" s="31" t="str">
        <f>TEXT(Order[[#This Row],[WeekNumber]],"dddd")</f>
        <v>Wednesday</v>
      </c>
      <c r="J945" s="14">
        <v>20210731</v>
      </c>
      <c r="K945" t="s">
        <v>484</v>
      </c>
      <c r="L945" s="4">
        <v>306.37499975971878</v>
      </c>
      <c r="M945" s="4">
        <v>21.5</v>
      </c>
      <c r="N945" s="4">
        <v>20.424999983981252</v>
      </c>
      <c r="O945">
        <v>15</v>
      </c>
      <c r="P945" s="8">
        <v>5.000000074505806E-2</v>
      </c>
      <c r="Q945" t="s">
        <v>425</v>
      </c>
      <c r="R945">
        <v>15</v>
      </c>
      <c r="S945" s="4">
        <v>15.813450604529082</v>
      </c>
      <c r="T945" t="s">
        <v>138</v>
      </c>
      <c r="U945" t="s">
        <v>227</v>
      </c>
      <c r="V945" t="s">
        <v>314</v>
      </c>
      <c r="W945" t="s">
        <v>510</v>
      </c>
      <c r="X945" t="s">
        <v>531</v>
      </c>
      <c r="Y945" t="s">
        <v>511</v>
      </c>
    </row>
    <row r="946" spans="1:25" ht="15" customHeight="1" x14ac:dyDescent="0.3">
      <c r="A946">
        <v>10606</v>
      </c>
      <c r="B946" t="s">
        <v>78</v>
      </c>
      <c r="C946">
        <v>4</v>
      </c>
      <c r="D946">
        <v>4</v>
      </c>
      <c r="E946" s="3">
        <v>44399</v>
      </c>
      <c r="F946" s="31">
        <f>YEAR(Order[[#This Row],[OrderDate]])</f>
        <v>2021</v>
      </c>
      <c r="G946" s="31">
        <f>MONTH(Order[[#This Row],[OrderDate]])</f>
        <v>7</v>
      </c>
      <c r="H946" s="31">
        <f>WEEKDAY(Order[[#This Row],[OrderDate]])</f>
        <v>5</v>
      </c>
      <c r="I946" s="31" t="str">
        <f>TEXT(Order[[#This Row],[WeekNumber]],"dddd")</f>
        <v>Thursday</v>
      </c>
      <c r="J946" s="14">
        <v>20210731</v>
      </c>
      <c r="K946" t="s">
        <v>485</v>
      </c>
      <c r="L946" s="4">
        <v>351.99999868869781</v>
      </c>
      <c r="M946" s="4">
        <v>22</v>
      </c>
      <c r="N946" s="4">
        <v>17.599999934434891</v>
      </c>
      <c r="O946">
        <v>20</v>
      </c>
      <c r="P946" s="8">
        <v>0.20000000298023221</v>
      </c>
      <c r="Q946" t="s">
        <v>358</v>
      </c>
      <c r="R946">
        <v>2</v>
      </c>
      <c r="S946" s="4">
        <v>13.396192586104789</v>
      </c>
      <c r="T946" t="s">
        <v>167</v>
      </c>
      <c r="U946" t="s">
        <v>256</v>
      </c>
      <c r="V946" t="s">
        <v>340</v>
      </c>
      <c r="W946" t="s">
        <v>510</v>
      </c>
      <c r="X946" t="s">
        <v>521</v>
      </c>
      <c r="Y946" t="s">
        <v>515</v>
      </c>
    </row>
    <row r="947" spans="1:25" ht="15" customHeight="1" x14ac:dyDescent="0.3">
      <c r="A947">
        <v>10606</v>
      </c>
      <c r="B947" t="s">
        <v>78</v>
      </c>
      <c r="C947">
        <v>55</v>
      </c>
      <c r="D947">
        <v>4</v>
      </c>
      <c r="E947" s="3">
        <v>44399</v>
      </c>
      <c r="F947" s="31">
        <f>YEAR(Order[[#This Row],[OrderDate]])</f>
        <v>2021</v>
      </c>
      <c r="G947" s="31">
        <f>MONTH(Order[[#This Row],[OrderDate]])</f>
        <v>7</v>
      </c>
      <c r="H947" s="31">
        <f>WEEKDAY(Order[[#This Row],[OrderDate]])</f>
        <v>5</v>
      </c>
      <c r="I947" s="31" t="str">
        <f>TEXT(Order[[#This Row],[WeekNumber]],"dddd")</f>
        <v>Thursday</v>
      </c>
      <c r="J947" s="14">
        <v>20210731</v>
      </c>
      <c r="K947" t="s">
        <v>485</v>
      </c>
      <c r="L947" s="4">
        <v>383.99999856948853</v>
      </c>
      <c r="M947" s="4">
        <v>24</v>
      </c>
      <c r="N947" s="4">
        <v>19.199999928474426</v>
      </c>
      <c r="O947">
        <v>20</v>
      </c>
      <c r="P947" s="8">
        <v>0.20000000298023221</v>
      </c>
      <c r="Q947" t="s">
        <v>409</v>
      </c>
      <c r="R947">
        <v>25</v>
      </c>
      <c r="S947" s="4">
        <v>18.144678468561601</v>
      </c>
      <c r="T947" t="s">
        <v>167</v>
      </c>
      <c r="U947" t="s">
        <v>256</v>
      </c>
      <c r="V947" t="s">
        <v>340</v>
      </c>
      <c r="W947" t="s">
        <v>510</v>
      </c>
      <c r="X947" t="s">
        <v>521</v>
      </c>
      <c r="Y947" t="s">
        <v>518</v>
      </c>
    </row>
    <row r="948" spans="1:25" ht="15" customHeight="1" x14ac:dyDescent="0.3">
      <c r="A948">
        <v>10606</v>
      </c>
      <c r="B948" t="s">
        <v>78</v>
      </c>
      <c r="C948">
        <v>62</v>
      </c>
      <c r="D948">
        <v>4</v>
      </c>
      <c r="E948" s="3">
        <v>44399</v>
      </c>
      <c r="F948" s="31">
        <f>YEAR(Order[[#This Row],[OrderDate]])</f>
        <v>2021</v>
      </c>
      <c r="G948" s="31">
        <f>MONTH(Order[[#This Row],[OrderDate]])</f>
        <v>7</v>
      </c>
      <c r="H948" s="31">
        <f>WEEKDAY(Order[[#This Row],[OrderDate]])</f>
        <v>5</v>
      </c>
      <c r="I948" s="31" t="str">
        <f>TEXT(Order[[#This Row],[WeekNumber]],"dddd")</f>
        <v>Thursday</v>
      </c>
      <c r="J948" s="14">
        <v>20210725</v>
      </c>
      <c r="K948" t="s">
        <v>485</v>
      </c>
      <c r="L948" s="4">
        <v>394.39999853074551</v>
      </c>
      <c r="M948" s="4">
        <v>49.3</v>
      </c>
      <c r="N948" s="4">
        <v>39.439999853074553</v>
      </c>
      <c r="O948">
        <v>10</v>
      </c>
      <c r="P948" s="8">
        <v>0.20000000298023221</v>
      </c>
      <c r="Q948" t="s">
        <v>416</v>
      </c>
      <c r="R948">
        <v>29</v>
      </c>
      <c r="S948" s="4">
        <v>34.868075459270003</v>
      </c>
      <c r="T948" t="s">
        <v>167</v>
      </c>
      <c r="U948" t="s">
        <v>256</v>
      </c>
      <c r="V948" t="s">
        <v>340</v>
      </c>
      <c r="W948" t="s">
        <v>510</v>
      </c>
      <c r="X948" t="s">
        <v>521</v>
      </c>
      <c r="Y948" t="s">
        <v>516</v>
      </c>
    </row>
    <row r="949" spans="1:25" ht="15" customHeight="1" x14ac:dyDescent="0.3">
      <c r="A949">
        <v>10607</v>
      </c>
      <c r="B949" t="s">
        <v>68</v>
      </c>
      <c r="C949">
        <v>7</v>
      </c>
      <c r="D949">
        <v>5</v>
      </c>
      <c r="E949" s="3">
        <v>44399</v>
      </c>
      <c r="F949" s="31">
        <f>YEAR(Order[[#This Row],[OrderDate]])</f>
        <v>2021</v>
      </c>
      <c r="G949" s="31">
        <f>MONTH(Order[[#This Row],[OrderDate]])</f>
        <v>7</v>
      </c>
      <c r="H949" s="31">
        <f>WEEKDAY(Order[[#This Row],[OrderDate]])</f>
        <v>5</v>
      </c>
      <c r="I949" s="31" t="str">
        <f>TEXT(Order[[#This Row],[WeekNumber]],"dddd")</f>
        <v>Thursday</v>
      </c>
      <c r="J949" s="14">
        <v>20210725</v>
      </c>
      <c r="K949" t="s">
        <v>486</v>
      </c>
      <c r="L949" s="4">
        <v>1350</v>
      </c>
      <c r="M949" s="4">
        <v>30</v>
      </c>
      <c r="N949" s="4">
        <v>30</v>
      </c>
      <c r="O949">
        <v>45</v>
      </c>
      <c r="P949" s="8">
        <v>0</v>
      </c>
      <c r="Q949" t="s">
        <v>361</v>
      </c>
      <c r="R949">
        <v>3</v>
      </c>
      <c r="S949" s="4">
        <v>16.995648153812226</v>
      </c>
      <c r="T949" t="s">
        <v>157</v>
      </c>
      <c r="U949" t="s">
        <v>246</v>
      </c>
      <c r="V949" t="s">
        <v>331</v>
      </c>
      <c r="W949" t="s">
        <v>510</v>
      </c>
      <c r="X949" t="s">
        <v>353</v>
      </c>
      <c r="Y949" t="s">
        <v>513</v>
      </c>
    </row>
    <row r="950" spans="1:25" ht="15" customHeight="1" x14ac:dyDescent="0.3">
      <c r="A950">
        <v>10607</v>
      </c>
      <c r="B950" t="s">
        <v>68</v>
      </c>
      <c r="C950">
        <v>17</v>
      </c>
      <c r="D950">
        <v>5</v>
      </c>
      <c r="E950" s="3">
        <v>44399</v>
      </c>
      <c r="F950" s="31">
        <f>YEAR(Order[[#This Row],[OrderDate]])</f>
        <v>2021</v>
      </c>
      <c r="G950" s="31">
        <f>MONTH(Order[[#This Row],[OrderDate]])</f>
        <v>7</v>
      </c>
      <c r="H950" s="31">
        <f>WEEKDAY(Order[[#This Row],[OrderDate]])</f>
        <v>5</v>
      </c>
      <c r="I950" s="31" t="str">
        <f>TEXT(Order[[#This Row],[WeekNumber]],"dddd")</f>
        <v>Thursday</v>
      </c>
      <c r="J950" s="14">
        <v>20210725</v>
      </c>
      <c r="K950" t="s">
        <v>486</v>
      </c>
      <c r="L950" s="4">
        <v>3900</v>
      </c>
      <c r="M950" s="4">
        <v>39</v>
      </c>
      <c r="N950" s="4">
        <v>39</v>
      </c>
      <c r="O950">
        <v>100</v>
      </c>
      <c r="P950" s="8">
        <v>0</v>
      </c>
      <c r="Q950" t="s">
        <v>371</v>
      </c>
      <c r="R950">
        <v>7</v>
      </c>
      <c r="S950" s="4">
        <v>24.774912809223483</v>
      </c>
      <c r="T950" t="s">
        <v>157</v>
      </c>
      <c r="U950" t="s">
        <v>246</v>
      </c>
      <c r="V950" t="s">
        <v>331</v>
      </c>
      <c r="W950" t="s">
        <v>510</v>
      </c>
      <c r="X950" t="s">
        <v>353</v>
      </c>
      <c r="Y950" t="s">
        <v>518</v>
      </c>
    </row>
    <row r="951" spans="1:25" ht="15" customHeight="1" x14ac:dyDescent="0.3">
      <c r="A951">
        <v>10607</v>
      </c>
      <c r="B951" t="s">
        <v>68</v>
      </c>
      <c r="C951">
        <v>33</v>
      </c>
      <c r="D951">
        <v>5</v>
      </c>
      <c r="E951" s="3">
        <v>44399</v>
      </c>
      <c r="F951" s="31">
        <f>YEAR(Order[[#This Row],[OrderDate]])</f>
        <v>2021</v>
      </c>
      <c r="G951" s="31">
        <f>MONTH(Order[[#This Row],[OrderDate]])</f>
        <v>7</v>
      </c>
      <c r="H951" s="31">
        <f>WEEKDAY(Order[[#This Row],[OrderDate]])</f>
        <v>5</v>
      </c>
      <c r="I951" s="31" t="str">
        <f>TEXT(Order[[#This Row],[WeekNumber]],"dddd")</f>
        <v>Thursday</v>
      </c>
      <c r="J951" s="14">
        <v>20210725</v>
      </c>
      <c r="K951" t="s">
        <v>486</v>
      </c>
      <c r="L951" s="4">
        <v>35</v>
      </c>
      <c r="M951" s="4">
        <v>2.5</v>
      </c>
      <c r="N951" s="4">
        <v>2.5</v>
      </c>
      <c r="O951">
        <v>14</v>
      </c>
      <c r="P951" s="8">
        <v>0</v>
      </c>
      <c r="Q951" t="s">
        <v>387</v>
      </c>
      <c r="R951">
        <v>15</v>
      </c>
      <c r="S951" s="4">
        <v>1.3985746153494198</v>
      </c>
      <c r="T951" t="s">
        <v>157</v>
      </c>
      <c r="U951" t="s">
        <v>246</v>
      </c>
      <c r="V951" t="s">
        <v>331</v>
      </c>
      <c r="W951" t="s">
        <v>510</v>
      </c>
      <c r="X951" t="s">
        <v>353</v>
      </c>
      <c r="Y951" t="s">
        <v>511</v>
      </c>
    </row>
    <row r="952" spans="1:25" ht="15" customHeight="1" x14ac:dyDescent="0.3">
      <c r="A952">
        <v>10607</v>
      </c>
      <c r="B952" t="s">
        <v>68</v>
      </c>
      <c r="C952">
        <v>40</v>
      </c>
      <c r="D952">
        <v>5</v>
      </c>
      <c r="E952" s="3">
        <v>44399</v>
      </c>
      <c r="F952" s="31">
        <f>YEAR(Order[[#This Row],[OrderDate]])</f>
        <v>2021</v>
      </c>
      <c r="G952" s="31">
        <f>MONTH(Order[[#This Row],[OrderDate]])</f>
        <v>7</v>
      </c>
      <c r="H952" s="31">
        <f>WEEKDAY(Order[[#This Row],[OrderDate]])</f>
        <v>5</v>
      </c>
      <c r="I952" s="31" t="str">
        <f>TEXT(Order[[#This Row],[WeekNumber]],"dddd")</f>
        <v>Thursday</v>
      </c>
      <c r="J952" s="14">
        <v>20210725</v>
      </c>
      <c r="K952" t="s">
        <v>486</v>
      </c>
      <c r="L952" s="4">
        <v>772.8</v>
      </c>
      <c r="M952" s="4">
        <v>18.399999999999999</v>
      </c>
      <c r="N952" s="4">
        <v>18.399999999999999</v>
      </c>
      <c r="O952">
        <v>42</v>
      </c>
      <c r="P952" s="8">
        <v>0</v>
      </c>
      <c r="Q952" t="s">
        <v>394</v>
      </c>
      <c r="R952">
        <v>19</v>
      </c>
      <c r="S952" s="4">
        <v>11.939905659925371</v>
      </c>
      <c r="T952" t="s">
        <v>157</v>
      </c>
      <c r="U952" t="s">
        <v>246</v>
      </c>
      <c r="V952" t="s">
        <v>331</v>
      </c>
      <c r="W952" t="s">
        <v>510</v>
      </c>
      <c r="X952" t="s">
        <v>353</v>
      </c>
      <c r="Y952" t="s">
        <v>514</v>
      </c>
    </row>
    <row r="953" spans="1:25" ht="15" customHeight="1" x14ac:dyDescent="0.3">
      <c r="A953">
        <v>10607</v>
      </c>
      <c r="B953" t="s">
        <v>68</v>
      </c>
      <c r="C953">
        <v>72</v>
      </c>
      <c r="D953">
        <v>5</v>
      </c>
      <c r="E953" s="3">
        <v>44399</v>
      </c>
      <c r="F953" s="31">
        <f>YEAR(Order[[#This Row],[OrderDate]])</f>
        <v>2021</v>
      </c>
      <c r="G953" s="31">
        <f>MONTH(Order[[#This Row],[OrderDate]])</f>
        <v>7</v>
      </c>
      <c r="H953" s="31">
        <f>WEEKDAY(Order[[#This Row],[OrderDate]])</f>
        <v>5</v>
      </c>
      <c r="I953" s="31" t="str">
        <f>TEXT(Order[[#This Row],[WeekNumber]],"dddd")</f>
        <v>Thursday</v>
      </c>
      <c r="J953" s="14">
        <v>20210801</v>
      </c>
      <c r="K953" t="s">
        <v>486</v>
      </c>
      <c r="L953" s="4">
        <v>417.59999999999997</v>
      </c>
      <c r="M953" s="4">
        <v>34.799999999999997</v>
      </c>
      <c r="N953" s="4">
        <v>34.799999999999997</v>
      </c>
      <c r="O953">
        <v>12</v>
      </c>
      <c r="P953" s="8">
        <v>0</v>
      </c>
      <c r="Q953" t="s">
        <v>426</v>
      </c>
      <c r="R953">
        <v>14</v>
      </c>
      <c r="S953" s="4">
        <v>14.902797245173618</v>
      </c>
      <c r="T953" t="s">
        <v>157</v>
      </c>
      <c r="U953" t="s">
        <v>246</v>
      </c>
      <c r="V953" t="s">
        <v>331</v>
      </c>
      <c r="W953" t="s">
        <v>510</v>
      </c>
      <c r="X953" t="s">
        <v>353</v>
      </c>
      <c r="Y953" t="s">
        <v>511</v>
      </c>
    </row>
    <row r="954" spans="1:25" ht="15" customHeight="1" x14ac:dyDescent="0.3">
      <c r="A954">
        <v>10608</v>
      </c>
      <c r="B954" t="s">
        <v>76</v>
      </c>
      <c r="C954">
        <v>56</v>
      </c>
      <c r="D954">
        <v>4</v>
      </c>
      <c r="E954" s="3">
        <v>44400</v>
      </c>
      <c r="F954" s="31">
        <f>YEAR(Order[[#This Row],[OrderDate]])</f>
        <v>2021</v>
      </c>
      <c r="G954" s="31">
        <f>MONTH(Order[[#This Row],[OrderDate]])</f>
        <v>7</v>
      </c>
      <c r="H954" s="31">
        <f>WEEKDAY(Order[[#This Row],[OrderDate]])</f>
        <v>6</v>
      </c>
      <c r="I954" s="31" t="str">
        <f>TEXT(Order[[#This Row],[WeekNumber]],"dddd")</f>
        <v>Friday</v>
      </c>
      <c r="J954" s="14">
        <v>20210730</v>
      </c>
      <c r="K954" t="s">
        <v>484</v>
      </c>
      <c r="L954" s="4">
        <v>1064</v>
      </c>
      <c r="M954" s="4">
        <v>38</v>
      </c>
      <c r="N954" s="4">
        <v>38</v>
      </c>
      <c r="O954">
        <v>28</v>
      </c>
      <c r="P954" s="8">
        <v>0</v>
      </c>
      <c r="Q954" t="s">
        <v>410</v>
      </c>
      <c r="R954">
        <v>26</v>
      </c>
      <c r="S954" s="4">
        <v>12.985049050340091</v>
      </c>
      <c r="T954" t="s">
        <v>165</v>
      </c>
      <c r="U954" t="s">
        <v>254</v>
      </c>
      <c r="V954" t="s">
        <v>339</v>
      </c>
      <c r="W954" t="s">
        <v>509</v>
      </c>
      <c r="X954" t="s">
        <v>520</v>
      </c>
      <c r="Y954" t="s">
        <v>512</v>
      </c>
    </row>
    <row r="955" spans="1:25" x14ac:dyDescent="0.3">
      <c r="A955">
        <v>10609</v>
      </c>
      <c r="B955" t="s">
        <v>17</v>
      </c>
      <c r="C955">
        <v>1</v>
      </c>
      <c r="D955">
        <v>7</v>
      </c>
      <c r="E955" s="3">
        <v>44401</v>
      </c>
      <c r="F955" s="31">
        <f>YEAR(Order[[#This Row],[OrderDate]])</f>
        <v>2021</v>
      </c>
      <c r="G955" s="31">
        <f>MONTH(Order[[#This Row],[OrderDate]])</f>
        <v>7</v>
      </c>
      <c r="H955" s="31">
        <f>WEEKDAY(Order[[#This Row],[OrderDate]])</f>
        <v>7</v>
      </c>
      <c r="I955" s="31" t="str">
        <f>TEXT(Order[[#This Row],[WeekNumber]],"dddd")</f>
        <v>Saturday</v>
      </c>
      <c r="J955" s="14">
        <v>20210730</v>
      </c>
      <c r="K955" t="s">
        <v>484</v>
      </c>
      <c r="L955" s="4">
        <v>54</v>
      </c>
      <c r="M955" s="4">
        <v>18</v>
      </c>
      <c r="N955" s="4">
        <v>18</v>
      </c>
      <c r="O955">
        <v>3</v>
      </c>
      <c r="P955" s="8">
        <v>0</v>
      </c>
      <c r="Q955" t="s">
        <v>355</v>
      </c>
      <c r="R955">
        <v>1</v>
      </c>
      <c r="S955" s="4">
        <v>9.9412796083453241</v>
      </c>
      <c r="T955" t="s">
        <v>106</v>
      </c>
      <c r="U955" t="s">
        <v>195</v>
      </c>
      <c r="V955" t="s">
        <v>284</v>
      </c>
      <c r="W955" t="s">
        <v>509</v>
      </c>
      <c r="X955" t="s">
        <v>519</v>
      </c>
      <c r="Y955" t="s">
        <v>517</v>
      </c>
    </row>
    <row r="956" spans="1:25" x14ac:dyDescent="0.3">
      <c r="A956">
        <v>10609</v>
      </c>
      <c r="B956" t="s">
        <v>17</v>
      </c>
      <c r="C956">
        <v>10</v>
      </c>
      <c r="D956">
        <v>7</v>
      </c>
      <c r="E956" s="3">
        <v>44401</v>
      </c>
      <c r="F956" s="31">
        <f>YEAR(Order[[#This Row],[OrderDate]])</f>
        <v>2021</v>
      </c>
      <c r="G956" s="31">
        <f>MONTH(Order[[#This Row],[OrderDate]])</f>
        <v>7</v>
      </c>
      <c r="H956" s="31">
        <f>WEEKDAY(Order[[#This Row],[OrderDate]])</f>
        <v>7</v>
      </c>
      <c r="I956" s="31" t="str">
        <f>TEXT(Order[[#This Row],[WeekNumber]],"dddd")</f>
        <v>Saturday</v>
      </c>
      <c r="J956" s="14">
        <v>20210730</v>
      </c>
      <c r="K956" t="s">
        <v>484</v>
      </c>
      <c r="L956" s="4">
        <v>310</v>
      </c>
      <c r="M956" s="4">
        <v>31</v>
      </c>
      <c r="N956" s="4">
        <v>31</v>
      </c>
      <c r="O956">
        <v>10</v>
      </c>
      <c r="P956" s="8">
        <v>0</v>
      </c>
      <c r="Q956" t="s">
        <v>364</v>
      </c>
      <c r="R956">
        <v>4</v>
      </c>
      <c r="S956" s="4">
        <v>11.047328272500083</v>
      </c>
      <c r="T956" t="s">
        <v>106</v>
      </c>
      <c r="U956" t="s">
        <v>195</v>
      </c>
      <c r="V956" t="s">
        <v>284</v>
      </c>
      <c r="W956" t="s">
        <v>509</v>
      </c>
      <c r="X956" t="s">
        <v>519</v>
      </c>
      <c r="Y956" t="s">
        <v>514</v>
      </c>
    </row>
    <row r="957" spans="1:25" x14ac:dyDescent="0.3">
      <c r="A957">
        <v>10609</v>
      </c>
      <c r="B957" t="s">
        <v>17</v>
      </c>
      <c r="C957">
        <v>21</v>
      </c>
      <c r="D957">
        <v>7</v>
      </c>
      <c r="E957" s="3">
        <v>44401</v>
      </c>
      <c r="F957" s="31">
        <f>YEAR(Order[[#This Row],[OrderDate]])</f>
        <v>2021</v>
      </c>
      <c r="G957" s="31">
        <f>MONTH(Order[[#This Row],[OrderDate]])</f>
        <v>7</v>
      </c>
      <c r="H957" s="31">
        <f>WEEKDAY(Order[[#This Row],[OrderDate]])</f>
        <v>7</v>
      </c>
      <c r="I957" s="31" t="str">
        <f>TEXT(Order[[#This Row],[WeekNumber]],"dddd")</f>
        <v>Saturday</v>
      </c>
      <c r="J957" s="14">
        <v>20210806</v>
      </c>
      <c r="K957" t="s">
        <v>484</v>
      </c>
      <c r="L957" s="4">
        <v>60</v>
      </c>
      <c r="M957" s="4">
        <v>10</v>
      </c>
      <c r="N957" s="4">
        <v>10</v>
      </c>
      <c r="O957">
        <v>6</v>
      </c>
      <c r="P957" s="8">
        <v>0</v>
      </c>
      <c r="Q957" t="s">
        <v>375</v>
      </c>
      <c r="R957">
        <v>8</v>
      </c>
      <c r="S957" s="4">
        <v>8.5451596278118238</v>
      </c>
      <c r="T957" t="s">
        <v>106</v>
      </c>
      <c r="U957" t="s">
        <v>195</v>
      </c>
      <c r="V957" t="s">
        <v>284</v>
      </c>
      <c r="W957" t="s">
        <v>509</v>
      </c>
      <c r="X957" t="s">
        <v>519</v>
      </c>
      <c r="Y957" t="s">
        <v>516</v>
      </c>
    </row>
    <row r="958" spans="1:25" ht="15" customHeight="1" x14ac:dyDescent="0.3">
      <c r="A958">
        <v>10610</v>
      </c>
      <c r="B958" t="s">
        <v>39</v>
      </c>
      <c r="C958">
        <v>36</v>
      </c>
      <c r="D958">
        <v>8</v>
      </c>
      <c r="E958" s="3">
        <v>44402</v>
      </c>
      <c r="F958" s="31">
        <f>YEAR(Order[[#This Row],[OrderDate]])</f>
        <v>2021</v>
      </c>
      <c r="G958" s="31">
        <f>MONTH(Order[[#This Row],[OrderDate]])</f>
        <v>7</v>
      </c>
      <c r="H958" s="31">
        <f>WEEKDAY(Order[[#This Row],[OrderDate]])</f>
        <v>1</v>
      </c>
      <c r="I958" s="31" t="str">
        <f>TEXT(Order[[#This Row],[WeekNumber]],"dddd")</f>
        <v>Sunday</v>
      </c>
      <c r="J958" s="14">
        <v>20210801</v>
      </c>
      <c r="K958" t="s">
        <v>486</v>
      </c>
      <c r="L958" s="4">
        <v>299.25</v>
      </c>
      <c r="M958" s="4">
        <v>19</v>
      </c>
      <c r="N958" s="4">
        <v>14.25</v>
      </c>
      <c r="O958">
        <v>21</v>
      </c>
      <c r="P958" s="8">
        <v>0.25</v>
      </c>
      <c r="Q958" t="s">
        <v>390</v>
      </c>
      <c r="R958">
        <v>17</v>
      </c>
      <c r="S958" s="4">
        <v>14.515505674132482</v>
      </c>
      <c r="T958" t="s">
        <v>128</v>
      </c>
      <c r="U958" t="s">
        <v>217</v>
      </c>
      <c r="V958" t="s">
        <v>304</v>
      </c>
      <c r="W958" t="s">
        <v>509</v>
      </c>
      <c r="X958" t="s">
        <v>519</v>
      </c>
      <c r="Y958" t="s">
        <v>514</v>
      </c>
    </row>
    <row r="959" spans="1:25" x14ac:dyDescent="0.3">
      <c r="A959">
        <v>10611</v>
      </c>
      <c r="B959" t="s">
        <v>88</v>
      </c>
      <c r="C959">
        <v>1</v>
      </c>
      <c r="D959">
        <v>6</v>
      </c>
      <c r="E959" s="3">
        <v>44402</v>
      </c>
      <c r="F959" s="31">
        <f>YEAR(Order[[#This Row],[OrderDate]])</f>
        <v>2021</v>
      </c>
      <c r="G959" s="31">
        <f>MONTH(Order[[#This Row],[OrderDate]])</f>
        <v>7</v>
      </c>
      <c r="H959" s="31">
        <f>WEEKDAY(Order[[#This Row],[OrderDate]])</f>
        <v>1</v>
      </c>
      <c r="I959" s="31" t="str">
        <f>TEXT(Order[[#This Row],[WeekNumber]],"dddd")</f>
        <v>Sunday</v>
      </c>
      <c r="J959" s="14">
        <v>20210801</v>
      </c>
      <c r="K959" t="s">
        <v>484</v>
      </c>
      <c r="L959" s="4">
        <v>108</v>
      </c>
      <c r="M959" s="4">
        <v>18</v>
      </c>
      <c r="N959" s="4">
        <v>18</v>
      </c>
      <c r="O959">
        <v>6</v>
      </c>
      <c r="P959" s="8">
        <v>0</v>
      </c>
      <c r="Q959" t="s">
        <v>355</v>
      </c>
      <c r="R959">
        <v>1</v>
      </c>
      <c r="S959" s="4">
        <v>9.9412796083453241</v>
      </c>
      <c r="T959" t="s">
        <v>177</v>
      </c>
      <c r="U959" t="s">
        <v>266</v>
      </c>
      <c r="V959" t="s">
        <v>350</v>
      </c>
      <c r="W959" t="s">
        <v>509</v>
      </c>
      <c r="X959" t="s">
        <v>533</v>
      </c>
      <c r="Y959" t="s">
        <v>517</v>
      </c>
    </row>
    <row r="960" spans="1:25" x14ac:dyDescent="0.3">
      <c r="A960">
        <v>10611</v>
      </c>
      <c r="B960" t="s">
        <v>88</v>
      </c>
      <c r="C960">
        <v>2</v>
      </c>
      <c r="D960">
        <v>6</v>
      </c>
      <c r="E960" s="3">
        <v>44402</v>
      </c>
      <c r="F960" s="31">
        <f>YEAR(Order[[#This Row],[OrderDate]])</f>
        <v>2021</v>
      </c>
      <c r="G960" s="31">
        <f>MONTH(Order[[#This Row],[OrderDate]])</f>
        <v>7</v>
      </c>
      <c r="H960" s="31">
        <f>WEEKDAY(Order[[#This Row],[OrderDate]])</f>
        <v>1</v>
      </c>
      <c r="I960" s="31" t="str">
        <f>TEXT(Order[[#This Row],[WeekNumber]],"dddd")</f>
        <v>Sunday</v>
      </c>
      <c r="J960" s="14">
        <v>20210801</v>
      </c>
      <c r="K960" t="s">
        <v>484</v>
      </c>
      <c r="L960" s="4">
        <v>190</v>
      </c>
      <c r="M960" s="4">
        <v>19</v>
      </c>
      <c r="N960" s="4">
        <v>19</v>
      </c>
      <c r="O960">
        <v>10</v>
      </c>
      <c r="P960" s="8">
        <v>0</v>
      </c>
      <c r="Q960" t="s">
        <v>356</v>
      </c>
      <c r="R960">
        <v>1</v>
      </c>
      <c r="S960" s="4">
        <v>9.9064127385757743</v>
      </c>
      <c r="T960" t="s">
        <v>177</v>
      </c>
      <c r="U960" t="s">
        <v>266</v>
      </c>
      <c r="V960" t="s">
        <v>350</v>
      </c>
      <c r="W960" t="s">
        <v>509</v>
      </c>
      <c r="X960" t="s">
        <v>533</v>
      </c>
      <c r="Y960" t="s">
        <v>517</v>
      </c>
    </row>
    <row r="961" spans="1:25" x14ac:dyDescent="0.3">
      <c r="A961">
        <v>10611</v>
      </c>
      <c r="B961" t="s">
        <v>88</v>
      </c>
      <c r="C961">
        <v>60</v>
      </c>
      <c r="D961">
        <v>6</v>
      </c>
      <c r="E961" s="3">
        <v>44402</v>
      </c>
      <c r="F961" s="31">
        <f>YEAR(Order[[#This Row],[OrderDate]])</f>
        <v>2021</v>
      </c>
      <c r="G961" s="31">
        <f>MONTH(Order[[#This Row],[OrderDate]])</f>
        <v>7</v>
      </c>
      <c r="H961" s="31">
        <f>WEEKDAY(Order[[#This Row],[OrderDate]])</f>
        <v>1</v>
      </c>
      <c r="I961" s="31" t="str">
        <f>TEXT(Order[[#This Row],[WeekNumber]],"dddd")</f>
        <v>Sunday</v>
      </c>
      <c r="J961" s="14">
        <v>20210801</v>
      </c>
      <c r="K961" t="s">
        <v>484</v>
      </c>
      <c r="L961" s="4">
        <v>510</v>
      </c>
      <c r="M961" s="4">
        <v>34</v>
      </c>
      <c r="N961" s="4">
        <v>34</v>
      </c>
      <c r="O961">
        <v>15</v>
      </c>
      <c r="P961" s="8">
        <v>0</v>
      </c>
      <c r="Q961" t="s">
        <v>414</v>
      </c>
      <c r="R961">
        <v>28</v>
      </c>
      <c r="S961" s="4">
        <v>17.186056815854748</v>
      </c>
      <c r="T961" t="s">
        <v>177</v>
      </c>
      <c r="U961" t="s">
        <v>266</v>
      </c>
      <c r="V961" t="s">
        <v>350</v>
      </c>
      <c r="W961" t="s">
        <v>509</v>
      </c>
      <c r="X961" t="s">
        <v>533</v>
      </c>
      <c r="Y961" t="s">
        <v>511</v>
      </c>
    </row>
    <row r="962" spans="1:25" ht="15" customHeight="1" x14ac:dyDescent="0.3">
      <c r="A962">
        <v>10612</v>
      </c>
      <c r="B962" t="s">
        <v>68</v>
      </c>
      <c r="C962">
        <v>10</v>
      </c>
      <c r="D962">
        <v>1</v>
      </c>
      <c r="E962" s="3">
        <v>44405</v>
      </c>
      <c r="F962" s="31">
        <f>YEAR(Order[[#This Row],[OrderDate]])</f>
        <v>2021</v>
      </c>
      <c r="G962" s="31">
        <f>MONTH(Order[[#This Row],[OrderDate]])</f>
        <v>7</v>
      </c>
      <c r="H962" s="31">
        <f>WEEKDAY(Order[[#This Row],[OrderDate]])</f>
        <v>4</v>
      </c>
      <c r="I962" s="31" t="str">
        <f>TEXT(Order[[#This Row],[WeekNumber]],"dddd")</f>
        <v>Wednesday</v>
      </c>
      <c r="J962" s="14">
        <v>20210801</v>
      </c>
      <c r="K962" t="s">
        <v>484</v>
      </c>
      <c r="L962" s="4">
        <v>2170</v>
      </c>
      <c r="M962" s="4">
        <v>31</v>
      </c>
      <c r="N962" s="4">
        <v>31</v>
      </c>
      <c r="O962">
        <v>70</v>
      </c>
      <c r="P962" s="8">
        <v>0</v>
      </c>
      <c r="Q962" t="s">
        <v>364</v>
      </c>
      <c r="R962">
        <v>4</v>
      </c>
      <c r="S962" s="4">
        <v>11.047328272500083</v>
      </c>
      <c r="T962" t="s">
        <v>157</v>
      </c>
      <c r="U962" t="s">
        <v>246</v>
      </c>
      <c r="V962" t="s">
        <v>331</v>
      </c>
      <c r="W962" t="s">
        <v>510</v>
      </c>
      <c r="X962" t="s">
        <v>353</v>
      </c>
      <c r="Y962" t="s">
        <v>514</v>
      </c>
    </row>
    <row r="963" spans="1:25" ht="15" customHeight="1" x14ac:dyDescent="0.3">
      <c r="A963">
        <v>10612</v>
      </c>
      <c r="B963" t="s">
        <v>68</v>
      </c>
      <c r="C963">
        <v>36</v>
      </c>
      <c r="D963">
        <v>1</v>
      </c>
      <c r="E963" s="3">
        <v>44405</v>
      </c>
      <c r="F963" s="31">
        <f>YEAR(Order[[#This Row],[OrderDate]])</f>
        <v>2021</v>
      </c>
      <c r="G963" s="31">
        <f>MONTH(Order[[#This Row],[OrderDate]])</f>
        <v>7</v>
      </c>
      <c r="H963" s="31">
        <f>WEEKDAY(Order[[#This Row],[OrderDate]])</f>
        <v>4</v>
      </c>
      <c r="I963" s="31" t="str">
        <f>TEXT(Order[[#This Row],[WeekNumber]],"dddd")</f>
        <v>Wednesday</v>
      </c>
      <c r="J963" s="14">
        <v>20210801</v>
      </c>
      <c r="K963" t="s">
        <v>484</v>
      </c>
      <c r="L963" s="4">
        <v>1045</v>
      </c>
      <c r="M963" s="4">
        <v>19</v>
      </c>
      <c r="N963" s="4">
        <v>19</v>
      </c>
      <c r="O963">
        <v>55</v>
      </c>
      <c r="P963" s="8">
        <v>0</v>
      </c>
      <c r="Q963" t="s">
        <v>390</v>
      </c>
      <c r="R963">
        <v>17</v>
      </c>
      <c r="S963" s="4">
        <v>14.515505674132482</v>
      </c>
      <c r="T963" t="s">
        <v>157</v>
      </c>
      <c r="U963" t="s">
        <v>246</v>
      </c>
      <c r="V963" t="s">
        <v>331</v>
      </c>
      <c r="W963" t="s">
        <v>510</v>
      </c>
      <c r="X963" t="s">
        <v>353</v>
      </c>
      <c r="Y963" t="s">
        <v>514</v>
      </c>
    </row>
    <row r="964" spans="1:25" ht="15" customHeight="1" x14ac:dyDescent="0.3">
      <c r="A964">
        <v>10612</v>
      </c>
      <c r="B964" t="s">
        <v>68</v>
      </c>
      <c r="C964">
        <v>49</v>
      </c>
      <c r="D964">
        <v>1</v>
      </c>
      <c r="E964" s="3">
        <v>44405</v>
      </c>
      <c r="F964" s="31">
        <f>YEAR(Order[[#This Row],[OrderDate]])</f>
        <v>2021</v>
      </c>
      <c r="G964" s="31">
        <f>MONTH(Order[[#This Row],[OrderDate]])</f>
        <v>7</v>
      </c>
      <c r="H964" s="31">
        <f>WEEKDAY(Order[[#This Row],[OrderDate]])</f>
        <v>4</v>
      </c>
      <c r="I964" s="31" t="str">
        <f>TEXT(Order[[#This Row],[WeekNumber]],"dddd")</f>
        <v>Wednesday</v>
      </c>
      <c r="J964" s="14">
        <v>20210801</v>
      </c>
      <c r="K964" t="s">
        <v>484</v>
      </c>
      <c r="L964" s="4">
        <v>360</v>
      </c>
      <c r="M964" s="4">
        <v>20</v>
      </c>
      <c r="N964" s="4">
        <v>20</v>
      </c>
      <c r="O964">
        <v>18</v>
      </c>
      <c r="P964" s="8">
        <v>0</v>
      </c>
      <c r="Q964" t="s">
        <v>403</v>
      </c>
      <c r="R964">
        <v>23</v>
      </c>
      <c r="S964" s="4">
        <v>12.545683485741497</v>
      </c>
      <c r="T964" t="s">
        <v>157</v>
      </c>
      <c r="U964" t="s">
        <v>246</v>
      </c>
      <c r="V964" t="s">
        <v>331</v>
      </c>
      <c r="W964" t="s">
        <v>510</v>
      </c>
      <c r="X964" t="s">
        <v>353</v>
      </c>
      <c r="Y964" t="s">
        <v>516</v>
      </c>
    </row>
    <row r="965" spans="1:25" ht="15" customHeight="1" x14ac:dyDescent="0.3">
      <c r="A965">
        <v>10612</v>
      </c>
      <c r="B965" t="s">
        <v>68</v>
      </c>
      <c r="C965">
        <v>60</v>
      </c>
      <c r="D965">
        <v>1</v>
      </c>
      <c r="E965" s="3">
        <v>44405</v>
      </c>
      <c r="F965" s="31">
        <f>YEAR(Order[[#This Row],[OrderDate]])</f>
        <v>2021</v>
      </c>
      <c r="G965" s="31">
        <f>MONTH(Order[[#This Row],[OrderDate]])</f>
        <v>7</v>
      </c>
      <c r="H965" s="31">
        <f>WEEKDAY(Order[[#This Row],[OrderDate]])</f>
        <v>4</v>
      </c>
      <c r="I965" s="31" t="str">
        <f>TEXT(Order[[#This Row],[WeekNumber]],"dddd")</f>
        <v>Wednesday</v>
      </c>
      <c r="J965" s="14">
        <v>20210801</v>
      </c>
      <c r="K965" t="s">
        <v>484</v>
      </c>
      <c r="L965" s="4">
        <v>1360</v>
      </c>
      <c r="M965" s="4">
        <v>34</v>
      </c>
      <c r="N965" s="4">
        <v>34</v>
      </c>
      <c r="O965">
        <v>40</v>
      </c>
      <c r="P965" s="8">
        <v>0</v>
      </c>
      <c r="Q965" t="s">
        <v>414</v>
      </c>
      <c r="R965">
        <v>28</v>
      </c>
      <c r="S965" s="4">
        <v>17.186056815854748</v>
      </c>
      <c r="T965" t="s">
        <v>157</v>
      </c>
      <c r="U965" t="s">
        <v>246</v>
      </c>
      <c r="V965" t="s">
        <v>331</v>
      </c>
      <c r="W965" t="s">
        <v>510</v>
      </c>
      <c r="X965" t="s">
        <v>353</v>
      </c>
      <c r="Y965" t="s">
        <v>511</v>
      </c>
    </row>
    <row r="966" spans="1:25" ht="15" customHeight="1" x14ac:dyDescent="0.3">
      <c r="A966">
        <v>10612</v>
      </c>
      <c r="B966" t="s">
        <v>68</v>
      </c>
      <c r="C966">
        <v>76</v>
      </c>
      <c r="D966">
        <v>1</v>
      </c>
      <c r="E966" s="3">
        <v>44405</v>
      </c>
      <c r="F966" s="31">
        <f>YEAR(Order[[#This Row],[OrderDate]])</f>
        <v>2021</v>
      </c>
      <c r="G966" s="31">
        <f>MONTH(Order[[#This Row],[OrderDate]])</f>
        <v>7</v>
      </c>
      <c r="H966" s="31">
        <f>WEEKDAY(Order[[#This Row],[OrderDate]])</f>
        <v>4</v>
      </c>
      <c r="I966" s="31" t="str">
        <f>TEXT(Order[[#This Row],[WeekNumber]],"dddd")</f>
        <v>Wednesday</v>
      </c>
      <c r="J966" s="14">
        <v>20210801</v>
      </c>
      <c r="K966" t="s">
        <v>484</v>
      </c>
      <c r="L966" s="4">
        <v>1440</v>
      </c>
      <c r="M966" s="4">
        <v>18</v>
      </c>
      <c r="N966" s="4">
        <v>18</v>
      </c>
      <c r="O966">
        <v>80</v>
      </c>
      <c r="P966" s="8">
        <v>0</v>
      </c>
      <c r="Q966" t="s">
        <v>430</v>
      </c>
      <c r="R966">
        <v>23</v>
      </c>
      <c r="S966" s="4">
        <v>11.35067307451974</v>
      </c>
      <c r="T966" t="s">
        <v>157</v>
      </c>
      <c r="U966" t="s">
        <v>246</v>
      </c>
      <c r="V966" t="s">
        <v>331</v>
      </c>
      <c r="W966" t="s">
        <v>510</v>
      </c>
      <c r="X966" t="s">
        <v>353</v>
      </c>
      <c r="Y966" t="s">
        <v>517</v>
      </c>
    </row>
    <row r="967" spans="1:25" ht="15" customHeight="1" x14ac:dyDescent="0.3">
      <c r="A967">
        <v>10613</v>
      </c>
      <c r="B967" t="s">
        <v>33</v>
      </c>
      <c r="C967">
        <v>13</v>
      </c>
      <c r="D967">
        <v>4</v>
      </c>
      <c r="E967" s="3">
        <v>44406</v>
      </c>
      <c r="F967" s="31">
        <f>YEAR(Order[[#This Row],[OrderDate]])</f>
        <v>2021</v>
      </c>
      <c r="G967" s="31">
        <f>MONTH(Order[[#This Row],[OrderDate]])</f>
        <v>7</v>
      </c>
      <c r="H967" s="31">
        <f>WEEKDAY(Order[[#This Row],[OrderDate]])</f>
        <v>5</v>
      </c>
      <c r="I967" s="31" t="str">
        <f>TEXT(Order[[#This Row],[WeekNumber]],"dddd")</f>
        <v>Thursday</v>
      </c>
      <c r="J967" s="14">
        <v>20210801</v>
      </c>
      <c r="K967" t="s">
        <v>484</v>
      </c>
      <c r="L967" s="4">
        <v>43.199999928474426</v>
      </c>
      <c r="M967" s="4">
        <v>6</v>
      </c>
      <c r="N967" s="4">
        <v>5.3999999910593033</v>
      </c>
      <c r="O967">
        <v>8</v>
      </c>
      <c r="P967" s="8">
        <v>0.10000000149011611</v>
      </c>
      <c r="Q967" t="s">
        <v>367</v>
      </c>
      <c r="R967">
        <v>6</v>
      </c>
      <c r="S967" s="4">
        <v>2.1837851755325639</v>
      </c>
      <c r="T967" t="s">
        <v>122</v>
      </c>
      <c r="U967" t="s">
        <v>211</v>
      </c>
      <c r="V967" t="s">
        <v>299</v>
      </c>
      <c r="W967" t="s">
        <v>510</v>
      </c>
      <c r="X967" t="s">
        <v>354</v>
      </c>
      <c r="Y967" t="s">
        <v>514</v>
      </c>
    </row>
    <row r="968" spans="1:25" ht="15" customHeight="1" x14ac:dyDescent="0.3">
      <c r="A968">
        <v>10613</v>
      </c>
      <c r="B968" t="s">
        <v>33</v>
      </c>
      <c r="C968">
        <v>75</v>
      </c>
      <c r="D968">
        <v>4</v>
      </c>
      <c r="E968" s="3">
        <v>44406</v>
      </c>
      <c r="F968" s="31">
        <f>YEAR(Order[[#This Row],[OrderDate]])</f>
        <v>2021</v>
      </c>
      <c r="G968" s="31">
        <f>MONTH(Order[[#This Row],[OrderDate]])</f>
        <v>7</v>
      </c>
      <c r="H968" s="31">
        <f>WEEKDAY(Order[[#This Row],[OrderDate]])</f>
        <v>5</v>
      </c>
      <c r="I968" s="31" t="str">
        <f>TEXT(Order[[#This Row],[WeekNumber]],"dddd")</f>
        <v>Thursday</v>
      </c>
      <c r="J968" s="14">
        <v>20210801</v>
      </c>
      <c r="K968" t="s">
        <v>484</v>
      </c>
      <c r="L968" s="4">
        <v>310</v>
      </c>
      <c r="M968" s="4">
        <v>7.75</v>
      </c>
      <c r="N968" s="4">
        <v>7.75</v>
      </c>
      <c r="O968">
        <v>40</v>
      </c>
      <c r="P968" s="8">
        <v>0</v>
      </c>
      <c r="Q968" t="s">
        <v>429</v>
      </c>
      <c r="R968">
        <v>12</v>
      </c>
      <c r="S968" s="4">
        <v>3.8495729671919596</v>
      </c>
      <c r="T968" t="s">
        <v>122</v>
      </c>
      <c r="U968" t="s">
        <v>211</v>
      </c>
      <c r="V968" t="s">
        <v>299</v>
      </c>
      <c r="W968" t="s">
        <v>510</v>
      </c>
      <c r="X968" t="s">
        <v>354</v>
      </c>
      <c r="Y968" t="s">
        <v>517</v>
      </c>
    </row>
    <row r="969" spans="1:25" ht="15" customHeight="1" x14ac:dyDescent="0.3">
      <c r="A969">
        <v>10614</v>
      </c>
      <c r="B969" t="s">
        <v>5</v>
      </c>
      <c r="C969">
        <v>11</v>
      </c>
      <c r="D969">
        <v>8</v>
      </c>
      <c r="E969" s="3">
        <v>44406</v>
      </c>
      <c r="F969" s="31">
        <f>YEAR(Order[[#This Row],[OrderDate]])</f>
        <v>2021</v>
      </c>
      <c r="G969" s="31">
        <f>MONTH(Order[[#This Row],[OrderDate]])</f>
        <v>7</v>
      </c>
      <c r="H969" s="31">
        <f>WEEKDAY(Order[[#This Row],[OrderDate]])</f>
        <v>5</v>
      </c>
      <c r="I969" s="31" t="str">
        <f>TEXT(Order[[#This Row],[WeekNumber]],"dddd")</f>
        <v>Thursday</v>
      </c>
      <c r="J969" s="14">
        <v>20210801</v>
      </c>
      <c r="K969" t="s">
        <v>485</v>
      </c>
      <c r="L969" s="4">
        <v>294</v>
      </c>
      <c r="M969" s="4">
        <v>21</v>
      </c>
      <c r="N969" s="4">
        <v>21</v>
      </c>
      <c r="O969">
        <v>14</v>
      </c>
      <c r="P969" s="8">
        <v>0</v>
      </c>
      <c r="Q969" t="s">
        <v>365</v>
      </c>
      <c r="R969">
        <v>5</v>
      </c>
      <c r="S969" s="4">
        <v>7.3815383533820462</v>
      </c>
      <c r="T969" t="s">
        <v>94</v>
      </c>
      <c r="U969" t="s">
        <v>183</v>
      </c>
      <c r="V969" t="s">
        <v>272</v>
      </c>
      <c r="W969" t="s">
        <v>509</v>
      </c>
      <c r="X969" t="s">
        <v>520</v>
      </c>
      <c r="Y969" t="s">
        <v>511</v>
      </c>
    </row>
    <row r="970" spans="1:25" ht="15" customHeight="1" x14ac:dyDescent="0.3">
      <c r="A970">
        <v>10614</v>
      </c>
      <c r="B970" t="s">
        <v>5</v>
      </c>
      <c r="C970">
        <v>21</v>
      </c>
      <c r="D970">
        <v>8</v>
      </c>
      <c r="E970" s="3">
        <v>44406</v>
      </c>
      <c r="F970" s="31">
        <f>YEAR(Order[[#This Row],[OrderDate]])</f>
        <v>2021</v>
      </c>
      <c r="G970" s="31">
        <f>MONTH(Order[[#This Row],[OrderDate]])</f>
        <v>7</v>
      </c>
      <c r="H970" s="31">
        <f>WEEKDAY(Order[[#This Row],[OrderDate]])</f>
        <v>5</v>
      </c>
      <c r="I970" s="31" t="str">
        <f>TEXT(Order[[#This Row],[WeekNumber]],"dddd")</f>
        <v>Thursday</v>
      </c>
      <c r="J970" s="14">
        <v>20210801</v>
      </c>
      <c r="K970" t="s">
        <v>485</v>
      </c>
      <c r="L970" s="4">
        <v>80</v>
      </c>
      <c r="M970" s="4">
        <v>10</v>
      </c>
      <c r="N970" s="4">
        <v>10</v>
      </c>
      <c r="O970">
        <v>8</v>
      </c>
      <c r="P970" s="8">
        <v>0</v>
      </c>
      <c r="Q970" t="s">
        <v>375</v>
      </c>
      <c r="R970">
        <v>8</v>
      </c>
      <c r="S970" s="4">
        <v>8.5451596278118238</v>
      </c>
      <c r="T970" t="s">
        <v>94</v>
      </c>
      <c r="U970" t="s">
        <v>183</v>
      </c>
      <c r="V970" t="s">
        <v>272</v>
      </c>
      <c r="W970" t="s">
        <v>509</v>
      </c>
      <c r="X970" t="s">
        <v>520</v>
      </c>
      <c r="Y970" t="s">
        <v>516</v>
      </c>
    </row>
    <row r="971" spans="1:25" ht="15" customHeight="1" x14ac:dyDescent="0.3">
      <c r="A971">
        <v>10614</v>
      </c>
      <c r="B971" t="s">
        <v>5</v>
      </c>
      <c r="C971">
        <v>39</v>
      </c>
      <c r="D971">
        <v>8</v>
      </c>
      <c r="E971" s="3">
        <v>44406</v>
      </c>
      <c r="F971" s="31">
        <f>YEAR(Order[[#This Row],[OrderDate]])</f>
        <v>2021</v>
      </c>
      <c r="G971" s="31">
        <f>MONTH(Order[[#This Row],[OrderDate]])</f>
        <v>7</v>
      </c>
      <c r="H971" s="31">
        <f>WEEKDAY(Order[[#This Row],[OrderDate]])</f>
        <v>5</v>
      </c>
      <c r="I971" s="31" t="str">
        <f>TEXT(Order[[#This Row],[WeekNumber]],"dddd")</f>
        <v>Thursday</v>
      </c>
      <c r="J971" s="14">
        <v>20210806</v>
      </c>
      <c r="K971" t="s">
        <v>485</v>
      </c>
      <c r="L971" s="4">
        <v>90</v>
      </c>
      <c r="M971" s="4">
        <v>18</v>
      </c>
      <c r="N971" s="4">
        <v>18</v>
      </c>
      <c r="O971">
        <v>5</v>
      </c>
      <c r="P971" s="8">
        <v>0</v>
      </c>
      <c r="Q971" t="s">
        <v>393</v>
      </c>
      <c r="R971">
        <v>18</v>
      </c>
      <c r="S971" s="4">
        <v>13.522215154598831</v>
      </c>
      <c r="T971" t="s">
        <v>94</v>
      </c>
      <c r="U971" t="s">
        <v>183</v>
      </c>
      <c r="V971" t="s">
        <v>272</v>
      </c>
      <c r="W971" t="s">
        <v>509</v>
      </c>
      <c r="X971" t="s">
        <v>520</v>
      </c>
      <c r="Y971" t="s">
        <v>517</v>
      </c>
    </row>
    <row r="972" spans="1:25" ht="15" customHeight="1" x14ac:dyDescent="0.3">
      <c r="A972">
        <v>10615</v>
      </c>
      <c r="B972" t="s">
        <v>87</v>
      </c>
      <c r="C972">
        <v>55</v>
      </c>
      <c r="D972">
        <v>2</v>
      </c>
      <c r="E972" s="3">
        <v>44407</v>
      </c>
      <c r="F972" s="31">
        <f>YEAR(Order[[#This Row],[OrderDate]])</f>
        <v>2021</v>
      </c>
      <c r="G972" s="31">
        <f>MONTH(Order[[#This Row],[OrderDate]])</f>
        <v>7</v>
      </c>
      <c r="H972" s="31">
        <f>WEEKDAY(Order[[#This Row],[OrderDate]])</f>
        <v>6</v>
      </c>
      <c r="I972" s="31" t="str">
        <f>TEXT(Order[[#This Row],[WeekNumber]],"dddd")</f>
        <v>Friday</v>
      </c>
      <c r="J972" s="14">
        <v>20210805</v>
      </c>
      <c r="K972" t="s">
        <v>485</v>
      </c>
      <c r="L972" s="4">
        <v>120</v>
      </c>
      <c r="M972" s="4">
        <v>24</v>
      </c>
      <c r="N972" s="4">
        <v>24</v>
      </c>
      <c r="O972">
        <v>5</v>
      </c>
      <c r="P972" s="8">
        <v>0</v>
      </c>
      <c r="Q972" t="s">
        <v>409</v>
      </c>
      <c r="R972">
        <v>25</v>
      </c>
      <c r="S972" s="4">
        <v>18.144678468561601</v>
      </c>
      <c r="T972" t="s">
        <v>176</v>
      </c>
      <c r="U972" t="s">
        <v>265</v>
      </c>
      <c r="V972" t="s">
        <v>349</v>
      </c>
      <c r="W972" t="s">
        <v>509</v>
      </c>
      <c r="X972" t="s">
        <v>527</v>
      </c>
      <c r="Y972" t="s">
        <v>518</v>
      </c>
    </row>
    <row r="973" spans="1:25" ht="15" customHeight="1" x14ac:dyDescent="0.3">
      <c r="A973">
        <v>10616</v>
      </c>
      <c r="B973" t="s">
        <v>30</v>
      </c>
      <c r="C973">
        <v>38</v>
      </c>
      <c r="D973">
        <v>1</v>
      </c>
      <c r="E973" s="3">
        <v>44408</v>
      </c>
      <c r="F973" s="31">
        <f>YEAR(Order[[#This Row],[OrderDate]])</f>
        <v>2021</v>
      </c>
      <c r="G973" s="31">
        <f>MONTH(Order[[#This Row],[OrderDate]])</f>
        <v>7</v>
      </c>
      <c r="H973" s="31">
        <f>WEEKDAY(Order[[#This Row],[OrderDate]])</f>
        <v>7</v>
      </c>
      <c r="I973" s="31" t="str">
        <f>TEXT(Order[[#This Row],[WeekNumber]],"dddd")</f>
        <v>Saturday</v>
      </c>
      <c r="J973" s="14">
        <v>20210805</v>
      </c>
      <c r="K973" t="s">
        <v>484</v>
      </c>
      <c r="L973" s="4">
        <v>3754.874997055158</v>
      </c>
      <c r="M973" s="4">
        <v>263.5</v>
      </c>
      <c r="N973" s="4">
        <v>250.3249998036772</v>
      </c>
      <c r="O973">
        <v>15</v>
      </c>
      <c r="P973" s="8">
        <v>5.000000074505806E-2</v>
      </c>
      <c r="Q973" t="s">
        <v>392</v>
      </c>
      <c r="R973">
        <v>18</v>
      </c>
      <c r="S973" s="4">
        <v>194.17724636053271</v>
      </c>
      <c r="T973" t="s">
        <v>119</v>
      </c>
      <c r="U973" t="s">
        <v>208</v>
      </c>
      <c r="V973" t="s">
        <v>296</v>
      </c>
      <c r="W973" t="s">
        <v>510</v>
      </c>
      <c r="X973" t="s">
        <v>353</v>
      </c>
      <c r="Y973" t="s">
        <v>517</v>
      </c>
    </row>
    <row r="974" spans="1:25" ht="15" customHeight="1" x14ac:dyDescent="0.3">
      <c r="A974">
        <v>10616</v>
      </c>
      <c r="B974" t="s">
        <v>30</v>
      </c>
      <c r="C974">
        <v>56</v>
      </c>
      <c r="D974">
        <v>1</v>
      </c>
      <c r="E974" s="3">
        <v>44408</v>
      </c>
      <c r="F974" s="31">
        <f>YEAR(Order[[#This Row],[OrderDate]])</f>
        <v>2021</v>
      </c>
      <c r="G974" s="31">
        <f>MONTH(Order[[#This Row],[OrderDate]])</f>
        <v>7</v>
      </c>
      <c r="H974" s="31">
        <f>WEEKDAY(Order[[#This Row],[OrderDate]])</f>
        <v>7</v>
      </c>
      <c r="I974" s="31" t="str">
        <f>TEXT(Order[[#This Row],[WeekNumber]],"dddd")</f>
        <v>Saturday</v>
      </c>
      <c r="J974" s="14">
        <v>20210805</v>
      </c>
      <c r="K974" t="s">
        <v>484</v>
      </c>
      <c r="L974" s="4">
        <v>532</v>
      </c>
      <c r="M974" s="4">
        <v>38</v>
      </c>
      <c r="N974" s="4">
        <v>38</v>
      </c>
      <c r="O974">
        <v>14</v>
      </c>
      <c r="P974" s="8">
        <v>0</v>
      </c>
      <c r="Q974" t="s">
        <v>410</v>
      </c>
      <c r="R974">
        <v>26</v>
      </c>
      <c r="S974" s="4">
        <v>12.985049050340091</v>
      </c>
      <c r="T974" t="s">
        <v>119</v>
      </c>
      <c r="U974" t="s">
        <v>208</v>
      </c>
      <c r="V974" t="s">
        <v>296</v>
      </c>
      <c r="W974" t="s">
        <v>510</v>
      </c>
      <c r="X974" t="s">
        <v>353</v>
      </c>
      <c r="Y974" t="s">
        <v>512</v>
      </c>
    </row>
    <row r="975" spans="1:25" ht="15" customHeight="1" x14ac:dyDescent="0.3">
      <c r="A975">
        <v>10616</v>
      </c>
      <c r="B975" t="s">
        <v>30</v>
      </c>
      <c r="C975">
        <v>70</v>
      </c>
      <c r="D975">
        <v>1</v>
      </c>
      <c r="E975" s="3">
        <v>44408</v>
      </c>
      <c r="F975" s="31">
        <f>YEAR(Order[[#This Row],[OrderDate]])</f>
        <v>2021</v>
      </c>
      <c r="G975" s="31">
        <f>MONTH(Order[[#This Row],[OrderDate]])</f>
        <v>7</v>
      </c>
      <c r="H975" s="31">
        <f>WEEKDAY(Order[[#This Row],[OrderDate]])</f>
        <v>7</v>
      </c>
      <c r="I975" s="31" t="str">
        <f>TEXT(Order[[#This Row],[WeekNumber]],"dddd")</f>
        <v>Saturday</v>
      </c>
      <c r="J975" s="14">
        <v>20210805</v>
      </c>
      <c r="K975" t="s">
        <v>484</v>
      </c>
      <c r="L975" s="4">
        <v>213.74999983236194</v>
      </c>
      <c r="M975" s="4">
        <v>15</v>
      </c>
      <c r="N975" s="4">
        <v>14.249999988824129</v>
      </c>
      <c r="O975">
        <v>15</v>
      </c>
      <c r="P975" s="8">
        <v>5.000000074505806E-2</v>
      </c>
      <c r="Q975" t="s">
        <v>424</v>
      </c>
      <c r="R975">
        <v>7</v>
      </c>
      <c r="S975" s="4">
        <v>4.3219663299234155</v>
      </c>
      <c r="T975" t="s">
        <v>119</v>
      </c>
      <c r="U975" t="s">
        <v>208</v>
      </c>
      <c r="V975" t="s">
        <v>296</v>
      </c>
      <c r="W975" t="s">
        <v>510</v>
      </c>
      <c r="X975" t="s">
        <v>353</v>
      </c>
      <c r="Y975" t="s">
        <v>517</v>
      </c>
    </row>
    <row r="976" spans="1:25" ht="15" customHeight="1" x14ac:dyDescent="0.3">
      <c r="A976">
        <v>10616</v>
      </c>
      <c r="B976" t="s">
        <v>30</v>
      </c>
      <c r="C976">
        <v>71</v>
      </c>
      <c r="D976">
        <v>1</v>
      </c>
      <c r="E976" s="3">
        <v>44408</v>
      </c>
      <c r="F976" s="31">
        <f>YEAR(Order[[#This Row],[OrderDate]])</f>
        <v>2021</v>
      </c>
      <c r="G976" s="31">
        <f>MONTH(Order[[#This Row],[OrderDate]])</f>
        <v>7</v>
      </c>
      <c r="H976" s="31">
        <f>WEEKDAY(Order[[#This Row],[OrderDate]])</f>
        <v>7</v>
      </c>
      <c r="I976" s="31" t="str">
        <f>TEXT(Order[[#This Row],[WeekNumber]],"dddd")</f>
        <v>Saturday</v>
      </c>
      <c r="J976" s="14">
        <v>20210804</v>
      </c>
      <c r="K976" t="s">
        <v>484</v>
      </c>
      <c r="L976" s="4">
        <v>306.37499975971878</v>
      </c>
      <c r="M976" s="4">
        <v>21.5</v>
      </c>
      <c r="N976" s="4">
        <v>20.424999983981252</v>
      </c>
      <c r="O976">
        <v>15</v>
      </c>
      <c r="P976" s="8">
        <v>5.000000074505806E-2</v>
      </c>
      <c r="Q976" t="s">
        <v>425</v>
      </c>
      <c r="R976">
        <v>15</v>
      </c>
      <c r="S976" s="4">
        <v>15.813450604529082</v>
      </c>
      <c r="T976" t="s">
        <v>119</v>
      </c>
      <c r="U976" t="s">
        <v>208</v>
      </c>
      <c r="V976" t="s">
        <v>296</v>
      </c>
      <c r="W976" t="s">
        <v>510</v>
      </c>
      <c r="X976" t="s">
        <v>353</v>
      </c>
      <c r="Y976" t="s">
        <v>511</v>
      </c>
    </row>
    <row r="977" spans="1:25" ht="15" customHeight="1" x14ac:dyDescent="0.3">
      <c r="A977">
        <v>10617</v>
      </c>
      <c r="B977" t="s">
        <v>30</v>
      </c>
      <c r="C977">
        <v>59</v>
      </c>
      <c r="D977">
        <v>4</v>
      </c>
      <c r="E977" s="3">
        <v>44408</v>
      </c>
      <c r="F977" s="31">
        <f>YEAR(Order[[#This Row],[OrderDate]])</f>
        <v>2021</v>
      </c>
      <c r="G977" s="31">
        <f>MONTH(Order[[#This Row],[OrderDate]])</f>
        <v>7</v>
      </c>
      <c r="H977" s="31">
        <f>WEEKDAY(Order[[#This Row],[OrderDate]])</f>
        <v>7</v>
      </c>
      <c r="I977" s="31" t="str">
        <f>TEXT(Order[[#This Row],[WeekNumber]],"dddd")</f>
        <v>Saturday</v>
      </c>
      <c r="J977" s="14">
        <v>20210808</v>
      </c>
      <c r="K977" t="s">
        <v>484</v>
      </c>
      <c r="L977" s="4">
        <v>1402.4999901652336</v>
      </c>
      <c r="M977" s="4">
        <v>55</v>
      </c>
      <c r="N977" s="4">
        <v>46.749999672174454</v>
      </c>
      <c r="O977">
        <v>30</v>
      </c>
      <c r="P977" s="8">
        <v>0.15000000596046451</v>
      </c>
      <c r="Q977" t="s">
        <v>413</v>
      </c>
      <c r="R977">
        <v>28</v>
      </c>
      <c r="S977" s="4">
        <v>29.299646906924384</v>
      </c>
      <c r="T977" t="s">
        <v>119</v>
      </c>
      <c r="U977" t="s">
        <v>208</v>
      </c>
      <c r="V977" t="s">
        <v>296</v>
      </c>
      <c r="W977" t="s">
        <v>510</v>
      </c>
      <c r="X977" t="s">
        <v>353</v>
      </c>
      <c r="Y977" t="s">
        <v>511</v>
      </c>
    </row>
    <row r="978" spans="1:25" ht="15" customHeight="1" x14ac:dyDescent="0.3">
      <c r="A978">
        <v>10618</v>
      </c>
      <c r="B978" t="s">
        <v>49</v>
      </c>
      <c r="C978">
        <v>6</v>
      </c>
      <c r="D978">
        <v>1</v>
      </c>
      <c r="E978" s="3">
        <v>44409</v>
      </c>
      <c r="F978" s="31">
        <f>YEAR(Order[[#This Row],[OrderDate]])</f>
        <v>2021</v>
      </c>
      <c r="G978" s="31">
        <f>MONTH(Order[[#This Row],[OrderDate]])</f>
        <v>8</v>
      </c>
      <c r="H978" s="31">
        <f>WEEKDAY(Order[[#This Row],[OrderDate]])</f>
        <v>1</v>
      </c>
      <c r="I978" s="31" t="str">
        <f>TEXT(Order[[#This Row],[WeekNumber]],"dddd")</f>
        <v>Sunday</v>
      </c>
      <c r="J978" s="14">
        <v>20210808</v>
      </c>
      <c r="K978" t="s">
        <v>486</v>
      </c>
      <c r="L978" s="4">
        <v>1750</v>
      </c>
      <c r="M978" s="4">
        <v>25</v>
      </c>
      <c r="N978" s="4">
        <v>25</v>
      </c>
      <c r="O978">
        <v>70</v>
      </c>
      <c r="P978" s="8">
        <v>0</v>
      </c>
      <c r="Q978" t="s">
        <v>360</v>
      </c>
      <c r="R978">
        <v>3</v>
      </c>
      <c r="S978" s="4">
        <v>17.141683844381447</v>
      </c>
      <c r="T978" t="s">
        <v>138</v>
      </c>
      <c r="U978" t="s">
        <v>227</v>
      </c>
      <c r="V978" t="s">
        <v>314</v>
      </c>
      <c r="W978" t="s">
        <v>510</v>
      </c>
      <c r="X978" t="s">
        <v>531</v>
      </c>
      <c r="Y978" t="s">
        <v>515</v>
      </c>
    </row>
    <row r="979" spans="1:25" ht="15" customHeight="1" x14ac:dyDescent="0.3">
      <c r="A979">
        <v>10618</v>
      </c>
      <c r="B979" t="s">
        <v>49</v>
      </c>
      <c r="C979">
        <v>56</v>
      </c>
      <c r="D979">
        <v>1</v>
      </c>
      <c r="E979" s="3">
        <v>44409</v>
      </c>
      <c r="F979" s="31">
        <f>YEAR(Order[[#This Row],[OrderDate]])</f>
        <v>2021</v>
      </c>
      <c r="G979" s="31">
        <f>MONTH(Order[[#This Row],[OrderDate]])</f>
        <v>8</v>
      </c>
      <c r="H979" s="31">
        <f>WEEKDAY(Order[[#This Row],[OrderDate]])</f>
        <v>1</v>
      </c>
      <c r="I979" s="31" t="str">
        <f>TEXT(Order[[#This Row],[WeekNumber]],"dddd")</f>
        <v>Sunday</v>
      </c>
      <c r="J979" s="14">
        <v>20210808</v>
      </c>
      <c r="K979" t="s">
        <v>486</v>
      </c>
      <c r="L979" s="4">
        <v>760</v>
      </c>
      <c r="M979" s="4">
        <v>38</v>
      </c>
      <c r="N979" s="4">
        <v>38</v>
      </c>
      <c r="O979">
        <v>20</v>
      </c>
      <c r="P979" s="8">
        <v>0</v>
      </c>
      <c r="Q979" t="s">
        <v>410</v>
      </c>
      <c r="R979">
        <v>26</v>
      </c>
      <c r="S979" s="4">
        <v>12.985049050340091</v>
      </c>
      <c r="T979" t="s">
        <v>138</v>
      </c>
      <c r="U979" t="s">
        <v>227</v>
      </c>
      <c r="V979" t="s">
        <v>314</v>
      </c>
      <c r="W979" t="s">
        <v>510</v>
      </c>
      <c r="X979" t="s">
        <v>531</v>
      </c>
      <c r="Y979" t="s">
        <v>512</v>
      </c>
    </row>
    <row r="980" spans="1:25" ht="15" customHeight="1" x14ac:dyDescent="0.3">
      <c r="A980">
        <v>10618</v>
      </c>
      <c r="B980" t="s">
        <v>49</v>
      </c>
      <c r="C980">
        <v>68</v>
      </c>
      <c r="D980">
        <v>1</v>
      </c>
      <c r="E980" s="3">
        <v>44409</v>
      </c>
      <c r="F980" s="31">
        <f>YEAR(Order[[#This Row],[OrderDate]])</f>
        <v>2021</v>
      </c>
      <c r="G980" s="31">
        <f>MONTH(Order[[#This Row],[OrderDate]])</f>
        <v>8</v>
      </c>
      <c r="H980" s="31">
        <f>WEEKDAY(Order[[#This Row],[OrderDate]])</f>
        <v>1</v>
      </c>
      <c r="I980" s="31" t="str">
        <f>TEXT(Order[[#This Row],[WeekNumber]],"dddd")</f>
        <v>Sunday</v>
      </c>
      <c r="J980" s="14">
        <v>20210807</v>
      </c>
      <c r="K980" t="s">
        <v>486</v>
      </c>
      <c r="L980" s="4">
        <v>187.5</v>
      </c>
      <c r="M980" s="4">
        <v>12.5</v>
      </c>
      <c r="N980" s="4">
        <v>12.5</v>
      </c>
      <c r="O980">
        <v>15</v>
      </c>
      <c r="P980" s="8">
        <v>0</v>
      </c>
      <c r="Q980" t="s">
        <v>422</v>
      </c>
      <c r="R980">
        <v>8</v>
      </c>
      <c r="S980" s="4">
        <v>9.881917469522989</v>
      </c>
      <c r="T980" t="s">
        <v>138</v>
      </c>
      <c r="U980" t="s">
        <v>227</v>
      </c>
      <c r="V980" t="s">
        <v>314</v>
      </c>
      <c r="W980" t="s">
        <v>510</v>
      </c>
      <c r="X980" t="s">
        <v>531</v>
      </c>
      <c r="Y980" t="s">
        <v>516</v>
      </c>
    </row>
    <row r="981" spans="1:25" ht="15" customHeight="1" x14ac:dyDescent="0.3">
      <c r="A981">
        <v>10619</v>
      </c>
      <c r="B981" t="s">
        <v>49</v>
      </c>
      <c r="C981">
        <v>21</v>
      </c>
      <c r="D981">
        <v>3</v>
      </c>
      <c r="E981" s="3">
        <v>44412</v>
      </c>
      <c r="F981" s="31">
        <f>YEAR(Order[[#This Row],[OrderDate]])</f>
        <v>2021</v>
      </c>
      <c r="G981" s="31">
        <f>MONTH(Order[[#This Row],[OrderDate]])</f>
        <v>8</v>
      </c>
      <c r="H981" s="31">
        <f>WEEKDAY(Order[[#This Row],[OrderDate]])</f>
        <v>4</v>
      </c>
      <c r="I981" s="31" t="str">
        <f>TEXT(Order[[#This Row],[WeekNumber]],"dddd")</f>
        <v>Wednesday</v>
      </c>
      <c r="J981" s="14">
        <v>20210807</v>
      </c>
      <c r="K981" t="s">
        <v>485</v>
      </c>
      <c r="L981" s="4">
        <v>420</v>
      </c>
      <c r="M981" s="4">
        <v>10</v>
      </c>
      <c r="N981" s="4">
        <v>10</v>
      </c>
      <c r="O981">
        <v>42</v>
      </c>
      <c r="P981" s="8">
        <v>0</v>
      </c>
      <c r="Q981" t="s">
        <v>375</v>
      </c>
      <c r="R981">
        <v>8</v>
      </c>
      <c r="S981" s="4">
        <v>8.5451596278118238</v>
      </c>
      <c r="T981" t="s">
        <v>138</v>
      </c>
      <c r="U981" t="s">
        <v>227</v>
      </c>
      <c r="V981" t="s">
        <v>314</v>
      </c>
      <c r="W981" t="s">
        <v>510</v>
      </c>
      <c r="X981" t="s">
        <v>531</v>
      </c>
      <c r="Y981" t="s">
        <v>516</v>
      </c>
    </row>
    <row r="982" spans="1:25" ht="15" customHeight="1" x14ac:dyDescent="0.3">
      <c r="A982">
        <v>10619</v>
      </c>
      <c r="B982" t="s">
        <v>49</v>
      </c>
      <c r="C982">
        <v>22</v>
      </c>
      <c r="D982">
        <v>3</v>
      </c>
      <c r="E982" s="3">
        <v>44412</v>
      </c>
      <c r="F982" s="31">
        <f>YEAR(Order[[#This Row],[OrderDate]])</f>
        <v>2021</v>
      </c>
      <c r="G982" s="31">
        <f>MONTH(Order[[#This Row],[OrderDate]])</f>
        <v>8</v>
      </c>
      <c r="H982" s="31">
        <f>WEEKDAY(Order[[#This Row],[OrderDate]])</f>
        <v>4</v>
      </c>
      <c r="I982" s="31" t="str">
        <f>TEXT(Order[[#This Row],[WeekNumber]],"dddd")</f>
        <v>Wednesday</v>
      </c>
      <c r="J982" s="14">
        <v>20210814</v>
      </c>
      <c r="K982" t="s">
        <v>485</v>
      </c>
      <c r="L982" s="4">
        <v>840</v>
      </c>
      <c r="M982" s="4">
        <v>21</v>
      </c>
      <c r="N982" s="4">
        <v>21</v>
      </c>
      <c r="O982">
        <v>40</v>
      </c>
      <c r="P982" s="8">
        <v>0</v>
      </c>
      <c r="Q982" t="s">
        <v>376</v>
      </c>
      <c r="R982">
        <v>9</v>
      </c>
      <c r="S982" s="4">
        <v>6.5214240951904641</v>
      </c>
      <c r="T982" t="s">
        <v>138</v>
      </c>
      <c r="U982" t="s">
        <v>227</v>
      </c>
      <c r="V982" t="s">
        <v>314</v>
      </c>
      <c r="W982" t="s">
        <v>510</v>
      </c>
      <c r="X982" t="s">
        <v>531</v>
      </c>
      <c r="Y982" t="s">
        <v>512</v>
      </c>
    </row>
    <row r="983" spans="1:25" ht="15" customHeight="1" x14ac:dyDescent="0.3">
      <c r="A983">
        <v>10620</v>
      </c>
      <c r="B983" t="s">
        <v>40</v>
      </c>
      <c r="C983">
        <v>24</v>
      </c>
      <c r="D983">
        <v>2</v>
      </c>
      <c r="E983" s="3">
        <v>44413</v>
      </c>
      <c r="F983" s="31">
        <f>YEAR(Order[[#This Row],[OrderDate]])</f>
        <v>2021</v>
      </c>
      <c r="G983" s="31">
        <f>MONTH(Order[[#This Row],[OrderDate]])</f>
        <v>8</v>
      </c>
      <c r="H983" s="31">
        <f>WEEKDAY(Order[[#This Row],[OrderDate]])</f>
        <v>5</v>
      </c>
      <c r="I983" s="31" t="str">
        <f>TEXT(Order[[#This Row],[WeekNumber]],"dddd")</f>
        <v>Thursday</v>
      </c>
      <c r="J983" s="14">
        <v>20210814</v>
      </c>
      <c r="K983" t="s">
        <v>485</v>
      </c>
      <c r="L983" s="4">
        <v>22.5</v>
      </c>
      <c r="M983" s="4">
        <v>4.5</v>
      </c>
      <c r="N983" s="4">
        <v>4.5</v>
      </c>
      <c r="O983">
        <v>5</v>
      </c>
      <c r="P983" s="8">
        <v>0</v>
      </c>
      <c r="Q983" t="s">
        <v>378</v>
      </c>
      <c r="R983">
        <v>10</v>
      </c>
      <c r="S983" s="4">
        <v>2.1230577042655105</v>
      </c>
      <c r="T983" t="s">
        <v>129</v>
      </c>
      <c r="U983" t="s">
        <v>218</v>
      </c>
      <c r="V983" t="s">
        <v>305</v>
      </c>
      <c r="W983" t="s">
        <v>510</v>
      </c>
      <c r="X983" t="s">
        <v>531</v>
      </c>
      <c r="Y983" t="s">
        <v>517</v>
      </c>
    </row>
    <row r="984" spans="1:25" ht="15" customHeight="1" x14ac:dyDescent="0.3">
      <c r="A984">
        <v>10620</v>
      </c>
      <c r="B984" t="s">
        <v>40</v>
      </c>
      <c r="C984">
        <v>52</v>
      </c>
      <c r="D984">
        <v>2</v>
      </c>
      <c r="E984" s="3">
        <v>44413</v>
      </c>
      <c r="F984" s="31">
        <f>YEAR(Order[[#This Row],[OrderDate]])</f>
        <v>2021</v>
      </c>
      <c r="G984" s="31">
        <f>MONTH(Order[[#This Row],[OrderDate]])</f>
        <v>8</v>
      </c>
      <c r="H984" s="31">
        <f>WEEKDAY(Order[[#This Row],[OrderDate]])</f>
        <v>5</v>
      </c>
      <c r="I984" s="31" t="str">
        <f>TEXT(Order[[#This Row],[WeekNumber]],"dddd")</f>
        <v>Thursday</v>
      </c>
      <c r="J984" s="14">
        <v>20210811</v>
      </c>
      <c r="K984" t="s">
        <v>485</v>
      </c>
      <c r="L984" s="4">
        <v>35</v>
      </c>
      <c r="M984" s="4">
        <v>7</v>
      </c>
      <c r="N984" s="4">
        <v>7</v>
      </c>
      <c r="O984">
        <v>5</v>
      </c>
      <c r="P984" s="8">
        <v>0</v>
      </c>
      <c r="Q984" t="s">
        <v>406</v>
      </c>
      <c r="R984">
        <v>24</v>
      </c>
      <c r="S984" s="4">
        <v>2.7531089859539</v>
      </c>
      <c r="T984" t="s">
        <v>129</v>
      </c>
      <c r="U984" t="s">
        <v>218</v>
      </c>
      <c r="V984" t="s">
        <v>305</v>
      </c>
      <c r="W984" t="s">
        <v>510</v>
      </c>
      <c r="X984" t="s">
        <v>531</v>
      </c>
      <c r="Y984" t="s">
        <v>512</v>
      </c>
    </row>
    <row r="985" spans="1:25" ht="15" customHeight="1" x14ac:dyDescent="0.3">
      <c r="A985">
        <v>10621</v>
      </c>
      <c r="B985" t="s">
        <v>36</v>
      </c>
      <c r="C985">
        <v>19</v>
      </c>
      <c r="D985">
        <v>4</v>
      </c>
      <c r="E985" s="3">
        <v>44413</v>
      </c>
      <c r="F985" s="31">
        <f>YEAR(Order[[#This Row],[OrderDate]])</f>
        <v>2021</v>
      </c>
      <c r="G985" s="31">
        <f>MONTH(Order[[#This Row],[OrderDate]])</f>
        <v>8</v>
      </c>
      <c r="H985" s="31">
        <f>WEEKDAY(Order[[#This Row],[OrderDate]])</f>
        <v>5</v>
      </c>
      <c r="I985" s="31" t="str">
        <f>TEXT(Order[[#This Row],[WeekNumber]],"dddd")</f>
        <v>Thursday</v>
      </c>
      <c r="J985" s="14">
        <v>20210811</v>
      </c>
      <c r="K985" t="s">
        <v>484</v>
      </c>
      <c r="L985" s="4">
        <v>46</v>
      </c>
      <c r="M985" s="4">
        <v>9.1999999999999993</v>
      </c>
      <c r="N985" s="4">
        <v>9.1999999999999993</v>
      </c>
      <c r="O985">
        <v>5</v>
      </c>
      <c r="P985" s="8">
        <v>0</v>
      </c>
      <c r="Q985" t="s">
        <v>373</v>
      </c>
      <c r="R985">
        <v>8</v>
      </c>
      <c r="S985" s="4">
        <v>7.994614939930428</v>
      </c>
      <c r="T985" t="s">
        <v>125</v>
      </c>
      <c r="U985" t="s">
        <v>214</v>
      </c>
      <c r="V985" t="s">
        <v>301</v>
      </c>
      <c r="W985" t="s">
        <v>509</v>
      </c>
      <c r="X985" t="s">
        <v>351</v>
      </c>
      <c r="Y985" t="s">
        <v>516</v>
      </c>
    </row>
    <row r="986" spans="1:25" ht="15" customHeight="1" x14ac:dyDescent="0.3">
      <c r="A986">
        <v>10621</v>
      </c>
      <c r="B986" t="s">
        <v>36</v>
      </c>
      <c r="C986">
        <v>23</v>
      </c>
      <c r="D986">
        <v>4</v>
      </c>
      <c r="E986" s="3">
        <v>44413</v>
      </c>
      <c r="F986" s="31">
        <f>YEAR(Order[[#This Row],[OrderDate]])</f>
        <v>2021</v>
      </c>
      <c r="G986" s="31">
        <f>MONTH(Order[[#This Row],[OrderDate]])</f>
        <v>8</v>
      </c>
      <c r="H986" s="31">
        <f>WEEKDAY(Order[[#This Row],[OrderDate]])</f>
        <v>5</v>
      </c>
      <c r="I986" s="31" t="str">
        <f>TEXT(Order[[#This Row],[WeekNumber]],"dddd")</f>
        <v>Thursday</v>
      </c>
      <c r="J986" s="14">
        <v>20210811</v>
      </c>
      <c r="K986" t="s">
        <v>484</v>
      </c>
      <c r="L986" s="4">
        <v>90</v>
      </c>
      <c r="M986" s="4">
        <v>9</v>
      </c>
      <c r="N986" s="4">
        <v>9</v>
      </c>
      <c r="O986">
        <v>10</v>
      </c>
      <c r="P986" s="8">
        <v>0</v>
      </c>
      <c r="Q986" t="s">
        <v>377</v>
      </c>
      <c r="R986">
        <v>9</v>
      </c>
      <c r="S986" s="4">
        <v>5.2140991742329925</v>
      </c>
      <c r="T986" t="s">
        <v>125</v>
      </c>
      <c r="U986" t="s">
        <v>214</v>
      </c>
      <c r="V986" t="s">
        <v>301</v>
      </c>
      <c r="W986" t="s">
        <v>509</v>
      </c>
      <c r="X986" t="s">
        <v>351</v>
      </c>
      <c r="Y986" t="s">
        <v>512</v>
      </c>
    </row>
    <row r="987" spans="1:25" ht="15" customHeight="1" x14ac:dyDescent="0.3">
      <c r="A987">
        <v>10621</v>
      </c>
      <c r="B987" t="s">
        <v>36</v>
      </c>
      <c r="C987">
        <v>70</v>
      </c>
      <c r="D987">
        <v>4</v>
      </c>
      <c r="E987" s="3">
        <v>44413</v>
      </c>
      <c r="F987" s="31">
        <f>YEAR(Order[[#This Row],[OrderDate]])</f>
        <v>2021</v>
      </c>
      <c r="G987" s="31">
        <f>MONTH(Order[[#This Row],[OrderDate]])</f>
        <v>8</v>
      </c>
      <c r="H987" s="31">
        <f>WEEKDAY(Order[[#This Row],[OrderDate]])</f>
        <v>5</v>
      </c>
      <c r="I987" s="31" t="str">
        <f>TEXT(Order[[#This Row],[WeekNumber]],"dddd")</f>
        <v>Thursday</v>
      </c>
      <c r="J987" s="14">
        <v>20210811</v>
      </c>
      <c r="K987" t="s">
        <v>484</v>
      </c>
      <c r="L987" s="4">
        <v>300</v>
      </c>
      <c r="M987" s="4">
        <v>15</v>
      </c>
      <c r="N987" s="4">
        <v>15</v>
      </c>
      <c r="O987">
        <v>20</v>
      </c>
      <c r="P987" s="8">
        <v>0</v>
      </c>
      <c r="Q987" t="s">
        <v>424</v>
      </c>
      <c r="R987">
        <v>7</v>
      </c>
      <c r="S987" s="4">
        <v>4.3219663299234155</v>
      </c>
      <c r="T987" t="s">
        <v>125</v>
      </c>
      <c r="U987" t="s">
        <v>214</v>
      </c>
      <c r="V987" t="s">
        <v>301</v>
      </c>
      <c r="W987" t="s">
        <v>509</v>
      </c>
      <c r="X987" t="s">
        <v>351</v>
      </c>
      <c r="Y987" t="s">
        <v>517</v>
      </c>
    </row>
    <row r="988" spans="1:25" ht="15" customHeight="1" x14ac:dyDescent="0.3">
      <c r="A988">
        <v>10621</v>
      </c>
      <c r="B988" t="s">
        <v>36</v>
      </c>
      <c r="C988">
        <v>71</v>
      </c>
      <c r="D988">
        <v>4</v>
      </c>
      <c r="E988" s="3">
        <v>44413</v>
      </c>
      <c r="F988" s="31">
        <f>YEAR(Order[[#This Row],[OrderDate]])</f>
        <v>2021</v>
      </c>
      <c r="G988" s="31">
        <f>MONTH(Order[[#This Row],[OrderDate]])</f>
        <v>8</v>
      </c>
      <c r="H988" s="31">
        <f>WEEKDAY(Order[[#This Row],[OrderDate]])</f>
        <v>5</v>
      </c>
      <c r="I988" s="31" t="str">
        <f>TEXT(Order[[#This Row],[WeekNumber]],"dddd")</f>
        <v>Thursday</v>
      </c>
      <c r="J988" s="14">
        <v>20210811</v>
      </c>
      <c r="K988" t="s">
        <v>484</v>
      </c>
      <c r="L988" s="4">
        <v>322.5</v>
      </c>
      <c r="M988" s="4">
        <v>21.5</v>
      </c>
      <c r="N988" s="4">
        <v>21.5</v>
      </c>
      <c r="O988">
        <v>15</v>
      </c>
      <c r="P988" s="8">
        <v>0</v>
      </c>
      <c r="Q988" t="s">
        <v>425</v>
      </c>
      <c r="R988">
        <v>15</v>
      </c>
      <c r="S988" s="4">
        <v>15.813450604529082</v>
      </c>
      <c r="T988" t="s">
        <v>125</v>
      </c>
      <c r="U988" t="s">
        <v>214</v>
      </c>
      <c r="V988" t="s">
        <v>301</v>
      </c>
      <c r="W988" t="s">
        <v>509</v>
      </c>
      <c r="X988" t="s">
        <v>351</v>
      </c>
      <c r="Y988" t="s">
        <v>511</v>
      </c>
    </row>
    <row r="989" spans="1:25" ht="15" customHeight="1" x14ac:dyDescent="0.3">
      <c r="A989">
        <v>10622</v>
      </c>
      <c r="B989" t="s">
        <v>64</v>
      </c>
      <c r="C989">
        <v>2</v>
      </c>
      <c r="D989">
        <v>4</v>
      </c>
      <c r="E989" s="3">
        <v>44414</v>
      </c>
      <c r="F989" s="31">
        <f>YEAR(Order[[#This Row],[OrderDate]])</f>
        <v>2021</v>
      </c>
      <c r="G989" s="31">
        <f>MONTH(Order[[#This Row],[OrderDate]])</f>
        <v>8</v>
      </c>
      <c r="H989" s="31">
        <f>WEEKDAY(Order[[#This Row],[OrderDate]])</f>
        <v>6</v>
      </c>
      <c r="I989" s="31" t="str">
        <f>TEXT(Order[[#This Row],[WeekNumber]],"dddd")</f>
        <v>Friday</v>
      </c>
      <c r="J989" s="14">
        <v>20210811</v>
      </c>
      <c r="K989" t="s">
        <v>485</v>
      </c>
      <c r="L989" s="4">
        <v>380</v>
      </c>
      <c r="M989" s="4">
        <v>19</v>
      </c>
      <c r="N989" s="4">
        <v>19</v>
      </c>
      <c r="O989">
        <v>20</v>
      </c>
      <c r="P989" s="8">
        <v>0</v>
      </c>
      <c r="Q989" t="s">
        <v>356</v>
      </c>
      <c r="R989">
        <v>1</v>
      </c>
      <c r="S989" s="4">
        <v>9.9064127385757743</v>
      </c>
      <c r="T989" t="s">
        <v>153</v>
      </c>
      <c r="U989" t="s">
        <v>242</v>
      </c>
      <c r="V989" t="s">
        <v>327</v>
      </c>
      <c r="W989" t="s">
        <v>510</v>
      </c>
      <c r="X989" t="s">
        <v>521</v>
      </c>
      <c r="Y989" t="s">
        <v>517</v>
      </c>
    </row>
    <row r="990" spans="1:25" ht="15" customHeight="1" x14ac:dyDescent="0.3">
      <c r="A990">
        <v>10622</v>
      </c>
      <c r="B990" t="s">
        <v>64</v>
      </c>
      <c r="C990">
        <v>68</v>
      </c>
      <c r="D990">
        <v>4</v>
      </c>
      <c r="E990" s="3">
        <v>44414</v>
      </c>
      <c r="F990" s="31">
        <f>YEAR(Order[[#This Row],[OrderDate]])</f>
        <v>2021</v>
      </c>
      <c r="G990" s="31">
        <f>MONTH(Order[[#This Row],[OrderDate]])</f>
        <v>8</v>
      </c>
      <c r="H990" s="31">
        <f>WEEKDAY(Order[[#This Row],[OrderDate]])</f>
        <v>6</v>
      </c>
      <c r="I990" s="31" t="str">
        <f>TEXT(Order[[#This Row],[WeekNumber]],"dddd")</f>
        <v>Friday</v>
      </c>
      <c r="J990" s="14">
        <v>20210812</v>
      </c>
      <c r="K990" t="s">
        <v>485</v>
      </c>
      <c r="L990" s="4">
        <v>179.99999932944775</v>
      </c>
      <c r="M990" s="4">
        <v>12.5</v>
      </c>
      <c r="N990" s="4">
        <v>9.999999962747097</v>
      </c>
      <c r="O990">
        <v>18</v>
      </c>
      <c r="P990" s="8">
        <v>0.20000000298023221</v>
      </c>
      <c r="Q990" t="s">
        <v>422</v>
      </c>
      <c r="R990">
        <v>8</v>
      </c>
      <c r="S990" s="4">
        <v>9.881917469522989</v>
      </c>
      <c r="T990" t="s">
        <v>153</v>
      </c>
      <c r="U990" t="s">
        <v>242</v>
      </c>
      <c r="V990" t="s">
        <v>327</v>
      </c>
      <c r="W990" t="s">
        <v>510</v>
      </c>
      <c r="X990" t="s">
        <v>521</v>
      </c>
      <c r="Y990" t="s">
        <v>516</v>
      </c>
    </row>
    <row r="991" spans="1:25" ht="15" customHeight="1" x14ac:dyDescent="0.3">
      <c r="A991">
        <v>10623</v>
      </c>
      <c r="B991" t="s">
        <v>23</v>
      </c>
      <c r="C991">
        <v>14</v>
      </c>
      <c r="D991">
        <v>8</v>
      </c>
      <c r="E991" s="3">
        <v>44415</v>
      </c>
      <c r="F991" s="31">
        <f>YEAR(Order[[#This Row],[OrderDate]])</f>
        <v>2021</v>
      </c>
      <c r="G991" s="31">
        <f>MONTH(Order[[#This Row],[OrderDate]])</f>
        <v>8</v>
      </c>
      <c r="H991" s="31">
        <f>WEEKDAY(Order[[#This Row],[OrderDate]])</f>
        <v>7</v>
      </c>
      <c r="I991" s="31" t="str">
        <f>TEXT(Order[[#This Row],[WeekNumber]],"dddd")</f>
        <v>Saturday</v>
      </c>
      <c r="J991" s="14">
        <v>20210812</v>
      </c>
      <c r="K991" t="s">
        <v>484</v>
      </c>
      <c r="L991" s="4">
        <v>488.25</v>
      </c>
      <c r="M991" s="4">
        <v>23.25</v>
      </c>
      <c r="N991" s="4">
        <v>23.25</v>
      </c>
      <c r="O991">
        <v>21</v>
      </c>
      <c r="P991" s="8">
        <v>0</v>
      </c>
      <c r="Q991" t="s">
        <v>368</v>
      </c>
      <c r="R991">
        <v>6</v>
      </c>
      <c r="S991" s="4">
        <v>19.281771520737859</v>
      </c>
      <c r="T991" t="s">
        <v>112</v>
      </c>
      <c r="U991" t="s">
        <v>201</v>
      </c>
      <c r="V991" t="s">
        <v>290</v>
      </c>
      <c r="W991" t="s">
        <v>509</v>
      </c>
      <c r="X991" t="s">
        <v>520</v>
      </c>
      <c r="Y991" t="s">
        <v>513</v>
      </c>
    </row>
    <row r="992" spans="1:25" ht="15" customHeight="1" x14ac:dyDescent="0.3">
      <c r="A992">
        <v>10623</v>
      </c>
      <c r="B992" t="s">
        <v>23</v>
      </c>
      <c r="C992">
        <v>19</v>
      </c>
      <c r="D992">
        <v>8</v>
      </c>
      <c r="E992" s="3">
        <v>44415</v>
      </c>
      <c r="F992" s="31">
        <f>YEAR(Order[[#This Row],[OrderDate]])</f>
        <v>2021</v>
      </c>
      <c r="G992" s="31">
        <f>MONTH(Order[[#This Row],[OrderDate]])</f>
        <v>8</v>
      </c>
      <c r="H992" s="31">
        <f>WEEKDAY(Order[[#This Row],[OrderDate]])</f>
        <v>7</v>
      </c>
      <c r="I992" s="31" t="str">
        <f>TEXT(Order[[#This Row],[WeekNumber]],"dddd")</f>
        <v>Saturday</v>
      </c>
      <c r="J992" s="14">
        <v>20210812</v>
      </c>
      <c r="K992" t="s">
        <v>484</v>
      </c>
      <c r="L992" s="4">
        <v>124.19999979436398</v>
      </c>
      <c r="M992" s="4">
        <v>9.1999999999999993</v>
      </c>
      <c r="N992" s="4">
        <v>8.2799999862909317</v>
      </c>
      <c r="O992">
        <v>15</v>
      </c>
      <c r="P992" s="8">
        <v>0.10000000149011611</v>
      </c>
      <c r="Q992" t="s">
        <v>373</v>
      </c>
      <c r="R992">
        <v>8</v>
      </c>
      <c r="S992" s="4">
        <v>7.994614939930428</v>
      </c>
      <c r="T992" t="s">
        <v>112</v>
      </c>
      <c r="U992" t="s">
        <v>201</v>
      </c>
      <c r="V992" t="s">
        <v>290</v>
      </c>
      <c r="W992" t="s">
        <v>509</v>
      </c>
      <c r="X992" t="s">
        <v>520</v>
      </c>
      <c r="Y992" t="s">
        <v>516</v>
      </c>
    </row>
    <row r="993" spans="1:25" ht="15" customHeight="1" x14ac:dyDescent="0.3">
      <c r="A993">
        <v>10623</v>
      </c>
      <c r="B993" t="s">
        <v>23</v>
      </c>
      <c r="C993">
        <v>21</v>
      </c>
      <c r="D993">
        <v>8</v>
      </c>
      <c r="E993" s="3">
        <v>44415</v>
      </c>
      <c r="F993" s="31">
        <f>YEAR(Order[[#This Row],[OrderDate]])</f>
        <v>2021</v>
      </c>
      <c r="G993" s="31">
        <f>MONTH(Order[[#This Row],[OrderDate]])</f>
        <v>8</v>
      </c>
      <c r="H993" s="31">
        <f>WEEKDAY(Order[[#This Row],[OrderDate]])</f>
        <v>7</v>
      </c>
      <c r="I993" s="31" t="str">
        <f>TEXT(Order[[#This Row],[WeekNumber]],"dddd")</f>
        <v>Saturday</v>
      </c>
      <c r="J993" s="14">
        <v>20210812</v>
      </c>
      <c r="K993" t="s">
        <v>484</v>
      </c>
      <c r="L993" s="4">
        <v>224.99999962747097</v>
      </c>
      <c r="M993" s="4">
        <v>10</v>
      </c>
      <c r="N993" s="4">
        <v>8.9999999850988388</v>
      </c>
      <c r="O993">
        <v>25</v>
      </c>
      <c r="P993" s="8">
        <v>0.10000000149011611</v>
      </c>
      <c r="Q993" t="s">
        <v>375</v>
      </c>
      <c r="R993">
        <v>8</v>
      </c>
      <c r="S993" s="4">
        <v>8.5451596278118238</v>
      </c>
      <c r="T993" t="s">
        <v>112</v>
      </c>
      <c r="U993" t="s">
        <v>201</v>
      </c>
      <c r="V993" t="s">
        <v>290</v>
      </c>
      <c r="W993" t="s">
        <v>509</v>
      </c>
      <c r="X993" t="s">
        <v>520</v>
      </c>
      <c r="Y993" t="s">
        <v>516</v>
      </c>
    </row>
    <row r="994" spans="1:25" ht="15" customHeight="1" x14ac:dyDescent="0.3">
      <c r="A994">
        <v>10623</v>
      </c>
      <c r="B994" t="s">
        <v>23</v>
      </c>
      <c r="C994">
        <v>24</v>
      </c>
      <c r="D994">
        <v>8</v>
      </c>
      <c r="E994" s="3">
        <v>44415</v>
      </c>
      <c r="F994" s="31">
        <f>YEAR(Order[[#This Row],[OrderDate]])</f>
        <v>2021</v>
      </c>
      <c r="G994" s="31">
        <f>MONTH(Order[[#This Row],[OrderDate]])</f>
        <v>8</v>
      </c>
      <c r="H994" s="31">
        <f>WEEKDAY(Order[[#This Row],[OrderDate]])</f>
        <v>7</v>
      </c>
      <c r="I994" s="31" t="str">
        <f>TEXT(Order[[#This Row],[WeekNumber]],"dddd")</f>
        <v>Saturday</v>
      </c>
      <c r="J994" s="14">
        <v>20210812</v>
      </c>
      <c r="K994" t="s">
        <v>484</v>
      </c>
      <c r="L994" s="4">
        <v>13.5</v>
      </c>
      <c r="M994" s="4">
        <v>4.5</v>
      </c>
      <c r="N994" s="4">
        <v>4.5</v>
      </c>
      <c r="O994">
        <v>3</v>
      </c>
      <c r="P994" s="8">
        <v>0</v>
      </c>
      <c r="Q994" t="s">
        <v>378</v>
      </c>
      <c r="R994">
        <v>10</v>
      </c>
      <c r="S994" s="4">
        <v>2.1230577042655105</v>
      </c>
      <c r="T994" t="s">
        <v>112</v>
      </c>
      <c r="U994" t="s">
        <v>201</v>
      </c>
      <c r="V994" t="s">
        <v>290</v>
      </c>
      <c r="W994" t="s">
        <v>509</v>
      </c>
      <c r="X994" t="s">
        <v>520</v>
      </c>
      <c r="Y994" t="s">
        <v>517</v>
      </c>
    </row>
    <row r="995" spans="1:25" ht="15" customHeight="1" x14ac:dyDescent="0.3">
      <c r="A995">
        <v>10623</v>
      </c>
      <c r="B995" t="s">
        <v>23</v>
      </c>
      <c r="C995">
        <v>35</v>
      </c>
      <c r="D995">
        <v>8</v>
      </c>
      <c r="E995" s="3">
        <v>44415</v>
      </c>
      <c r="F995" s="31">
        <f>YEAR(Order[[#This Row],[OrderDate]])</f>
        <v>2021</v>
      </c>
      <c r="G995" s="31">
        <f>MONTH(Order[[#This Row],[OrderDate]])</f>
        <v>8</v>
      </c>
      <c r="H995" s="31">
        <f>WEEKDAY(Order[[#This Row],[OrderDate]])</f>
        <v>7</v>
      </c>
      <c r="I995" s="31" t="str">
        <f>TEXT(Order[[#This Row],[WeekNumber]],"dddd")</f>
        <v>Saturday</v>
      </c>
      <c r="J995" s="14">
        <v>20210819</v>
      </c>
      <c r="K995" t="s">
        <v>484</v>
      </c>
      <c r="L995" s="4">
        <v>485.9999991953373</v>
      </c>
      <c r="M995" s="4">
        <v>18</v>
      </c>
      <c r="N995" s="4">
        <v>16.19999997317791</v>
      </c>
      <c r="O995">
        <v>30</v>
      </c>
      <c r="P995" s="8">
        <v>0.10000000149011611</v>
      </c>
      <c r="Q995" t="s">
        <v>389</v>
      </c>
      <c r="R995">
        <v>16</v>
      </c>
      <c r="S995" s="4">
        <v>11.144616765926688</v>
      </c>
      <c r="T995" t="s">
        <v>112</v>
      </c>
      <c r="U995" t="s">
        <v>201</v>
      </c>
      <c r="V995" t="s">
        <v>290</v>
      </c>
      <c r="W995" t="s">
        <v>509</v>
      </c>
      <c r="X995" t="s">
        <v>520</v>
      </c>
      <c r="Y995" t="s">
        <v>517</v>
      </c>
    </row>
    <row r="996" spans="1:25" ht="15" customHeight="1" x14ac:dyDescent="0.3">
      <c r="A996">
        <v>10624</v>
      </c>
      <c r="B996" t="s">
        <v>75</v>
      </c>
      <c r="C996">
        <v>28</v>
      </c>
      <c r="D996">
        <v>4</v>
      </c>
      <c r="E996" s="3">
        <v>44415</v>
      </c>
      <c r="F996" s="31">
        <f>YEAR(Order[[#This Row],[OrderDate]])</f>
        <v>2021</v>
      </c>
      <c r="G996" s="31">
        <f>MONTH(Order[[#This Row],[OrderDate]])</f>
        <v>8</v>
      </c>
      <c r="H996" s="31">
        <f>WEEKDAY(Order[[#This Row],[OrderDate]])</f>
        <v>7</v>
      </c>
      <c r="I996" s="31" t="str">
        <f>TEXT(Order[[#This Row],[WeekNumber]],"dddd")</f>
        <v>Saturday</v>
      </c>
      <c r="J996" s="14">
        <v>20210819</v>
      </c>
      <c r="K996" t="s">
        <v>484</v>
      </c>
      <c r="L996" s="4">
        <v>456</v>
      </c>
      <c r="M996" s="4">
        <v>45.6</v>
      </c>
      <c r="N996" s="4">
        <v>45.6</v>
      </c>
      <c r="O996">
        <v>10</v>
      </c>
      <c r="P996" s="8">
        <v>0</v>
      </c>
      <c r="Q996" t="s">
        <v>382</v>
      </c>
      <c r="R996">
        <v>12</v>
      </c>
      <c r="S996" s="4">
        <v>23.763027335506571</v>
      </c>
      <c r="T996" t="s">
        <v>164</v>
      </c>
      <c r="U996" t="s">
        <v>253</v>
      </c>
      <c r="V996" t="s">
        <v>338</v>
      </c>
      <c r="W996" t="s">
        <v>510</v>
      </c>
      <c r="X996" t="s">
        <v>353</v>
      </c>
      <c r="Y996" t="s">
        <v>513</v>
      </c>
    </row>
    <row r="997" spans="1:25" ht="15" customHeight="1" x14ac:dyDescent="0.3">
      <c r="A997">
        <v>10624</v>
      </c>
      <c r="B997" t="s">
        <v>75</v>
      </c>
      <c r="C997">
        <v>29</v>
      </c>
      <c r="D997">
        <v>4</v>
      </c>
      <c r="E997" s="3">
        <v>44415</v>
      </c>
      <c r="F997" s="31">
        <f>YEAR(Order[[#This Row],[OrderDate]])</f>
        <v>2021</v>
      </c>
      <c r="G997" s="31">
        <f>MONTH(Order[[#This Row],[OrderDate]])</f>
        <v>8</v>
      </c>
      <c r="H997" s="31">
        <f>WEEKDAY(Order[[#This Row],[OrderDate]])</f>
        <v>7</v>
      </c>
      <c r="I997" s="31" t="str">
        <f>TEXT(Order[[#This Row],[WeekNumber]],"dddd")</f>
        <v>Saturday</v>
      </c>
      <c r="J997" s="14">
        <v>20210819</v>
      </c>
      <c r="K997" t="s">
        <v>484</v>
      </c>
      <c r="L997" s="4">
        <v>742.74</v>
      </c>
      <c r="M997" s="4">
        <v>123.79</v>
      </c>
      <c r="N997" s="4">
        <v>123.79</v>
      </c>
      <c r="O997">
        <v>6</v>
      </c>
      <c r="P997" s="8">
        <v>0</v>
      </c>
      <c r="Q997" t="s">
        <v>383</v>
      </c>
      <c r="R997">
        <v>12</v>
      </c>
      <c r="S997" s="4">
        <v>78.453085124436214</v>
      </c>
      <c r="T997" t="s">
        <v>164</v>
      </c>
      <c r="U997" t="s">
        <v>253</v>
      </c>
      <c r="V997" t="s">
        <v>338</v>
      </c>
      <c r="W997" t="s">
        <v>510</v>
      </c>
      <c r="X997" t="s">
        <v>353</v>
      </c>
      <c r="Y997" t="s">
        <v>518</v>
      </c>
    </row>
    <row r="998" spans="1:25" ht="15" customHeight="1" x14ac:dyDescent="0.3">
      <c r="A998">
        <v>10624</v>
      </c>
      <c r="B998" t="s">
        <v>75</v>
      </c>
      <c r="C998">
        <v>44</v>
      </c>
      <c r="D998">
        <v>4</v>
      </c>
      <c r="E998" s="3">
        <v>44415</v>
      </c>
      <c r="F998" s="31">
        <f>YEAR(Order[[#This Row],[OrderDate]])</f>
        <v>2021</v>
      </c>
      <c r="G998" s="31">
        <f>MONTH(Order[[#This Row],[OrderDate]])</f>
        <v>8</v>
      </c>
      <c r="H998" s="31">
        <f>WEEKDAY(Order[[#This Row],[OrderDate]])</f>
        <v>7</v>
      </c>
      <c r="I998" s="31" t="str">
        <f>TEXT(Order[[#This Row],[WeekNumber]],"dddd")</f>
        <v>Saturday</v>
      </c>
      <c r="J998" s="14">
        <v>20210814</v>
      </c>
      <c r="K998" t="s">
        <v>484</v>
      </c>
      <c r="L998" s="4">
        <v>194.5</v>
      </c>
      <c r="M998" s="4">
        <v>19.45</v>
      </c>
      <c r="N998" s="4">
        <v>19.45</v>
      </c>
      <c r="O998">
        <v>10</v>
      </c>
      <c r="P998" s="8">
        <v>0</v>
      </c>
      <c r="Q998" t="s">
        <v>398</v>
      </c>
      <c r="R998">
        <v>20</v>
      </c>
      <c r="S998" s="4">
        <v>10.842050263532254</v>
      </c>
      <c r="T998" t="s">
        <v>164</v>
      </c>
      <c r="U998" t="s">
        <v>253</v>
      </c>
      <c r="V998" t="s">
        <v>338</v>
      </c>
      <c r="W998" t="s">
        <v>510</v>
      </c>
      <c r="X998" t="s">
        <v>353</v>
      </c>
      <c r="Y998" t="s">
        <v>515</v>
      </c>
    </row>
    <row r="999" spans="1:25" ht="15" customHeight="1" x14ac:dyDescent="0.3">
      <c r="A999">
        <v>10625</v>
      </c>
      <c r="B999" t="s">
        <v>1</v>
      </c>
      <c r="C999">
        <v>14</v>
      </c>
      <c r="D999">
        <v>3</v>
      </c>
      <c r="E999" s="3">
        <v>44416</v>
      </c>
      <c r="F999" s="31">
        <f>YEAR(Order[[#This Row],[OrderDate]])</f>
        <v>2021</v>
      </c>
      <c r="G999" s="31">
        <f>MONTH(Order[[#This Row],[OrderDate]])</f>
        <v>8</v>
      </c>
      <c r="H999" s="31">
        <f>WEEKDAY(Order[[#This Row],[OrderDate]])</f>
        <v>1</v>
      </c>
      <c r="I999" s="31" t="str">
        <f>TEXT(Order[[#This Row],[WeekNumber]],"dddd")</f>
        <v>Sunday</v>
      </c>
      <c r="J999" s="14">
        <v>20210814</v>
      </c>
      <c r="K999" t="s">
        <v>486</v>
      </c>
      <c r="L999" s="4">
        <v>69.75</v>
      </c>
      <c r="M999" s="4">
        <v>23.25</v>
      </c>
      <c r="N999" s="4">
        <v>23.25</v>
      </c>
      <c r="O999">
        <v>3</v>
      </c>
      <c r="P999" s="8">
        <v>0</v>
      </c>
      <c r="Q999" t="s">
        <v>368</v>
      </c>
      <c r="R999">
        <v>6</v>
      </c>
      <c r="S999" s="4">
        <v>19.281771520737859</v>
      </c>
      <c r="T999" t="s">
        <v>90</v>
      </c>
      <c r="U999" t="s">
        <v>179</v>
      </c>
      <c r="V999" t="s">
        <v>268</v>
      </c>
      <c r="W999" t="s">
        <v>510</v>
      </c>
      <c r="X999" t="s">
        <v>525</v>
      </c>
      <c r="Y999" t="s">
        <v>513</v>
      </c>
    </row>
    <row r="1000" spans="1:25" ht="15" customHeight="1" x14ac:dyDescent="0.3">
      <c r="A1000">
        <v>10625</v>
      </c>
      <c r="B1000" t="s">
        <v>1</v>
      </c>
      <c r="C1000">
        <v>42</v>
      </c>
      <c r="D1000">
        <v>3</v>
      </c>
      <c r="E1000" s="3">
        <v>44416</v>
      </c>
      <c r="F1000" s="31">
        <f>YEAR(Order[[#This Row],[OrderDate]])</f>
        <v>2021</v>
      </c>
      <c r="G1000" s="31">
        <f>MONTH(Order[[#This Row],[OrderDate]])</f>
        <v>8</v>
      </c>
      <c r="H1000" s="31">
        <f>WEEKDAY(Order[[#This Row],[OrderDate]])</f>
        <v>1</v>
      </c>
      <c r="I1000" s="31" t="str">
        <f>TEXT(Order[[#This Row],[WeekNumber]],"dddd")</f>
        <v>Sunday</v>
      </c>
      <c r="J1000" s="14">
        <v>20210814</v>
      </c>
      <c r="K1000" t="s">
        <v>486</v>
      </c>
      <c r="L1000" s="4">
        <v>70</v>
      </c>
      <c r="M1000" s="4">
        <v>14</v>
      </c>
      <c r="N1000" s="4">
        <v>14</v>
      </c>
      <c r="O1000">
        <v>5</v>
      </c>
      <c r="P1000" s="8">
        <v>0</v>
      </c>
      <c r="Q1000" t="s">
        <v>396</v>
      </c>
      <c r="R1000">
        <v>20</v>
      </c>
      <c r="S1000" s="4">
        <v>10.762412487567216</v>
      </c>
      <c r="T1000" t="s">
        <v>90</v>
      </c>
      <c r="U1000" t="s">
        <v>179</v>
      </c>
      <c r="V1000" t="s">
        <v>268</v>
      </c>
      <c r="W1000" t="s">
        <v>510</v>
      </c>
      <c r="X1000" t="s">
        <v>525</v>
      </c>
      <c r="Y1000" t="s">
        <v>512</v>
      </c>
    </row>
    <row r="1001" spans="1:25" ht="15" customHeight="1" x14ac:dyDescent="0.3">
      <c r="A1001">
        <v>10625</v>
      </c>
      <c r="B1001" t="s">
        <v>1</v>
      </c>
      <c r="C1001">
        <v>60</v>
      </c>
      <c r="D1001">
        <v>3</v>
      </c>
      <c r="E1001" s="3">
        <v>44416</v>
      </c>
      <c r="F1001" s="31">
        <f>YEAR(Order[[#This Row],[OrderDate]])</f>
        <v>2021</v>
      </c>
      <c r="G1001" s="31">
        <f>MONTH(Order[[#This Row],[OrderDate]])</f>
        <v>8</v>
      </c>
      <c r="H1001" s="31">
        <f>WEEKDAY(Order[[#This Row],[OrderDate]])</f>
        <v>1</v>
      </c>
      <c r="I1001" s="31" t="str">
        <f>TEXT(Order[[#This Row],[WeekNumber]],"dddd")</f>
        <v>Sunday</v>
      </c>
      <c r="J1001" s="14">
        <v>20210820</v>
      </c>
      <c r="K1001" t="s">
        <v>486</v>
      </c>
      <c r="L1001" s="4">
        <v>340</v>
      </c>
      <c r="M1001" s="4">
        <v>34</v>
      </c>
      <c r="N1001" s="4">
        <v>34</v>
      </c>
      <c r="O1001">
        <v>10</v>
      </c>
      <c r="P1001" s="8">
        <v>0</v>
      </c>
      <c r="Q1001" t="s">
        <v>414</v>
      </c>
      <c r="R1001">
        <v>28</v>
      </c>
      <c r="S1001" s="4">
        <v>17.186056815854748</v>
      </c>
      <c r="T1001" t="s">
        <v>90</v>
      </c>
      <c r="U1001" t="s">
        <v>179</v>
      </c>
      <c r="V1001" t="s">
        <v>268</v>
      </c>
      <c r="W1001" t="s">
        <v>510</v>
      </c>
      <c r="X1001" t="s">
        <v>525</v>
      </c>
      <c r="Y1001" t="s">
        <v>511</v>
      </c>
    </row>
    <row r="1002" spans="1:25" ht="15" customHeight="1" x14ac:dyDescent="0.3">
      <c r="A1002">
        <v>10626</v>
      </c>
      <c r="B1002" t="s">
        <v>4</v>
      </c>
      <c r="C1002">
        <v>53</v>
      </c>
      <c r="D1002">
        <v>1</v>
      </c>
      <c r="E1002" s="3">
        <v>44419</v>
      </c>
      <c r="F1002" s="31">
        <f>YEAR(Order[[#This Row],[OrderDate]])</f>
        <v>2021</v>
      </c>
      <c r="G1002" s="31">
        <f>MONTH(Order[[#This Row],[OrderDate]])</f>
        <v>8</v>
      </c>
      <c r="H1002" s="31">
        <f>WEEKDAY(Order[[#This Row],[OrderDate]])</f>
        <v>4</v>
      </c>
      <c r="I1002" s="31" t="str">
        <f>TEXT(Order[[#This Row],[WeekNumber]],"dddd")</f>
        <v>Wednesday</v>
      </c>
      <c r="J1002" s="14">
        <v>20210820</v>
      </c>
      <c r="K1002" t="s">
        <v>484</v>
      </c>
      <c r="L1002" s="4">
        <v>393.59999999999997</v>
      </c>
      <c r="M1002" s="4">
        <v>32.799999999999997</v>
      </c>
      <c r="N1002" s="4">
        <v>32.799999999999997</v>
      </c>
      <c r="O1002">
        <v>12</v>
      </c>
      <c r="P1002" s="8">
        <v>0</v>
      </c>
      <c r="Q1002" t="s">
        <v>407</v>
      </c>
      <c r="R1002">
        <v>24</v>
      </c>
      <c r="S1002" s="4">
        <v>11.283141843590998</v>
      </c>
      <c r="T1002" t="s">
        <v>93</v>
      </c>
      <c r="U1002" t="s">
        <v>182</v>
      </c>
      <c r="V1002" t="s">
        <v>271</v>
      </c>
      <c r="W1002" t="s">
        <v>509</v>
      </c>
      <c r="X1002" t="s">
        <v>526</v>
      </c>
      <c r="Y1002" t="s">
        <v>518</v>
      </c>
    </row>
    <row r="1003" spans="1:25" ht="15" customHeight="1" x14ac:dyDescent="0.3">
      <c r="A1003">
        <v>10626</v>
      </c>
      <c r="B1003" t="s">
        <v>4</v>
      </c>
      <c r="C1003">
        <v>60</v>
      </c>
      <c r="D1003">
        <v>1</v>
      </c>
      <c r="E1003" s="3">
        <v>44419</v>
      </c>
      <c r="F1003" s="31">
        <f>YEAR(Order[[#This Row],[OrderDate]])</f>
        <v>2021</v>
      </c>
      <c r="G1003" s="31">
        <f>MONTH(Order[[#This Row],[OrderDate]])</f>
        <v>8</v>
      </c>
      <c r="H1003" s="31">
        <f>WEEKDAY(Order[[#This Row],[OrderDate]])</f>
        <v>4</v>
      </c>
      <c r="I1003" s="31" t="str">
        <f>TEXT(Order[[#This Row],[WeekNumber]],"dddd")</f>
        <v>Wednesday</v>
      </c>
      <c r="J1003" s="14">
        <v>20210820</v>
      </c>
      <c r="K1003" t="s">
        <v>484</v>
      </c>
      <c r="L1003" s="4">
        <v>680</v>
      </c>
      <c r="M1003" s="4">
        <v>34</v>
      </c>
      <c r="N1003" s="4">
        <v>34</v>
      </c>
      <c r="O1003">
        <v>20</v>
      </c>
      <c r="P1003" s="8">
        <v>0</v>
      </c>
      <c r="Q1003" t="s">
        <v>414</v>
      </c>
      <c r="R1003">
        <v>28</v>
      </c>
      <c r="S1003" s="4">
        <v>17.186056815854748</v>
      </c>
      <c r="T1003" t="s">
        <v>93</v>
      </c>
      <c r="U1003" t="s">
        <v>182</v>
      </c>
      <c r="V1003" t="s">
        <v>271</v>
      </c>
      <c r="W1003" t="s">
        <v>509</v>
      </c>
      <c r="X1003" t="s">
        <v>526</v>
      </c>
      <c r="Y1003" t="s">
        <v>511</v>
      </c>
    </row>
    <row r="1004" spans="1:25" ht="15" customHeight="1" x14ac:dyDescent="0.3">
      <c r="A1004">
        <v>10626</v>
      </c>
      <c r="B1004" t="s">
        <v>4</v>
      </c>
      <c r="C1004">
        <v>71</v>
      </c>
      <c r="D1004">
        <v>1</v>
      </c>
      <c r="E1004" s="3">
        <v>44419</v>
      </c>
      <c r="F1004" s="31">
        <f>YEAR(Order[[#This Row],[OrderDate]])</f>
        <v>2021</v>
      </c>
      <c r="G1004" s="31">
        <f>MONTH(Order[[#This Row],[OrderDate]])</f>
        <v>8</v>
      </c>
      <c r="H1004" s="31">
        <f>WEEKDAY(Order[[#This Row],[OrderDate]])</f>
        <v>4</v>
      </c>
      <c r="I1004" s="31" t="str">
        <f>TEXT(Order[[#This Row],[WeekNumber]],"dddd")</f>
        <v>Wednesday</v>
      </c>
      <c r="J1004" s="14">
        <v>20210821</v>
      </c>
      <c r="K1004" t="s">
        <v>484</v>
      </c>
      <c r="L1004" s="4">
        <v>430</v>
      </c>
      <c r="M1004" s="4">
        <v>21.5</v>
      </c>
      <c r="N1004" s="4">
        <v>21.5</v>
      </c>
      <c r="O1004">
        <v>20</v>
      </c>
      <c r="P1004" s="8">
        <v>0</v>
      </c>
      <c r="Q1004" t="s">
        <v>425</v>
      </c>
      <c r="R1004">
        <v>15</v>
      </c>
      <c r="S1004" s="4">
        <v>15.813450604529082</v>
      </c>
      <c r="T1004" t="s">
        <v>93</v>
      </c>
      <c r="U1004" t="s">
        <v>182</v>
      </c>
      <c r="V1004" t="s">
        <v>271</v>
      </c>
      <c r="W1004" t="s">
        <v>509</v>
      </c>
      <c r="X1004" t="s">
        <v>526</v>
      </c>
      <c r="Y1004" t="s">
        <v>511</v>
      </c>
    </row>
    <row r="1005" spans="1:25" ht="15" customHeight="1" x14ac:dyDescent="0.3">
      <c r="A1005">
        <v>10627</v>
      </c>
      <c r="B1005" t="s">
        <v>68</v>
      </c>
      <c r="C1005">
        <v>62</v>
      </c>
      <c r="D1005">
        <v>8</v>
      </c>
      <c r="E1005" s="3">
        <v>44419</v>
      </c>
      <c r="F1005" s="31">
        <f>YEAR(Order[[#This Row],[OrderDate]])</f>
        <v>2021</v>
      </c>
      <c r="G1005" s="31">
        <f>MONTH(Order[[#This Row],[OrderDate]])</f>
        <v>8</v>
      </c>
      <c r="H1005" s="31">
        <f>WEEKDAY(Order[[#This Row],[OrderDate]])</f>
        <v>4</v>
      </c>
      <c r="I1005" s="31" t="str">
        <f>TEXT(Order[[#This Row],[WeekNumber]],"dddd")</f>
        <v>Wednesday</v>
      </c>
      <c r="J1005" s="14">
        <v>20210821</v>
      </c>
      <c r="K1005" t="s">
        <v>485</v>
      </c>
      <c r="L1005" s="4">
        <v>739.5</v>
      </c>
      <c r="M1005" s="4">
        <v>49.3</v>
      </c>
      <c r="N1005" s="4">
        <v>49.3</v>
      </c>
      <c r="O1005">
        <v>15</v>
      </c>
      <c r="P1005" s="8">
        <v>0</v>
      </c>
      <c r="Q1005" t="s">
        <v>416</v>
      </c>
      <c r="R1005">
        <v>29</v>
      </c>
      <c r="S1005" s="4">
        <v>34.868075459270003</v>
      </c>
      <c r="T1005" t="s">
        <v>157</v>
      </c>
      <c r="U1005" t="s">
        <v>246</v>
      </c>
      <c r="V1005" t="s">
        <v>331</v>
      </c>
      <c r="W1005" t="s">
        <v>510</v>
      </c>
      <c r="X1005" t="s">
        <v>353</v>
      </c>
      <c r="Y1005" t="s">
        <v>516</v>
      </c>
    </row>
    <row r="1006" spans="1:25" ht="15" customHeight="1" x14ac:dyDescent="0.3">
      <c r="A1006">
        <v>10627</v>
      </c>
      <c r="B1006" t="s">
        <v>68</v>
      </c>
      <c r="C1006">
        <v>73</v>
      </c>
      <c r="D1006">
        <v>8</v>
      </c>
      <c r="E1006" s="3">
        <v>44419</v>
      </c>
      <c r="F1006" s="31">
        <f>YEAR(Order[[#This Row],[OrderDate]])</f>
        <v>2021</v>
      </c>
      <c r="G1006" s="31">
        <f>MONTH(Order[[#This Row],[OrderDate]])</f>
        <v>8</v>
      </c>
      <c r="H1006" s="31">
        <f>WEEKDAY(Order[[#This Row],[OrderDate]])</f>
        <v>4</v>
      </c>
      <c r="I1006" s="31" t="str">
        <f>TEXT(Order[[#This Row],[WeekNumber]],"dddd")</f>
        <v>Wednesday</v>
      </c>
      <c r="J1006" s="14">
        <v>20210820</v>
      </c>
      <c r="K1006" t="s">
        <v>485</v>
      </c>
      <c r="L1006" s="4">
        <v>446.24999687075615</v>
      </c>
      <c r="M1006" s="4">
        <v>15</v>
      </c>
      <c r="N1006" s="4">
        <v>12.749999910593033</v>
      </c>
      <c r="O1006">
        <v>35</v>
      </c>
      <c r="P1006" s="8">
        <v>0.15000000596046451</v>
      </c>
      <c r="Q1006" t="s">
        <v>427</v>
      </c>
      <c r="R1006">
        <v>17</v>
      </c>
      <c r="S1006" s="4">
        <v>4.6045134272414314</v>
      </c>
      <c r="T1006" t="s">
        <v>157</v>
      </c>
      <c r="U1006" t="s">
        <v>246</v>
      </c>
      <c r="V1006" t="s">
        <v>331</v>
      </c>
      <c r="W1006" t="s">
        <v>510</v>
      </c>
      <c r="X1006" t="s">
        <v>353</v>
      </c>
      <c r="Y1006" t="s">
        <v>514</v>
      </c>
    </row>
    <row r="1007" spans="1:25" ht="15" customHeight="1" x14ac:dyDescent="0.3">
      <c r="A1007">
        <v>10628</v>
      </c>
      <c r="B1007" t="s">
        <v>6</v>
      </c>
      <c r="C1007">
        <v>1</v>
      </c>
      <c r="D1007">
        <v>4</v>
      </c>
      <c r="E1007" s="3">
        <v>44420</v>
      </c>
      <c r="F1007" s="31">
        <f>YEAR(Order[[#This Row],[OrderDate]])</f>
        <v>2021</v>
      </c>
      <c r="G1007" s="31">
        <f>MONTH(Order[[#This Row],[OrderDate]])</f>
        <v>8</v>
      </c>
      <c r="H1007" s="31">
        <f>WEEKDAY(Order[[#This Row],[OrderDate]])</f>
        <v>5</v>
      </c>
      <c r="I1007" s="31" t="str">
        <f>TEXT(Order[[#This Row],[WeekNumber]],"dddd")</f>
        <v>Thursday</v>
      </c>
      <c r="J1007" s="14">
        <v>20210820</v>
      </c>
      <c r="K1007" t="s">
        <v>485</v>
      </c>
      <c r="L1007" s="4">
        <v>450</v>
      </c>
      <c r="M1007" s="4">
        <v>18</v>
      </c>
      <c r="N1007" s="4">
        <v>18</v>
      </c>
      <c r="O1007">
        <v>25</v>
      </c>
      <c r="P1007" s="8">
        <v>0</v>
      </c>
      <c r="Q1007" t="s">
        <v>355</v>
      </c>
      <c r="R1007">
        <v>1</v>
      </c>
      <c r="S1007" s="4">
        <v>9.9412796083453241</v>
      </c>
      <c r="T1007" t="s">
        <v>95</v>
      </c>
      <c r="U1007" t="s">
        <v>184</v>
      </c>
      <c r="V1007" t="s">
        <v>273</v>
      </c>
      <c r="W1007" t="s">
        <v>509</v>
      </c>
      <c r="X1007" t="s">
        <v>519</v>
      </c>
      <c r="Y1007" t="s">
        <v>517</v>
      </c>
    </row>
    <row r="1008" spans="1:25" ht="15" customHeight="1" x14ac:dyDescent="0.3">
      <c r="A1008">
        <v>10629</v>
      </c>
      <c r="B1008" t="s">
        <v>28</v>
      </c>
      <c r="C1008">
        <v>29</v>
      </c>
      <c r="D1008">
        <v>4</v>
      </c>
      <c r="E1008" s="3">
        <v>44420</v>
      </c>
      <c r="F1008" s="31">
        <f>YEAR(Order[[#This Row],[OrderDate]])</f>
        <v>2021</v>
      </c>
      <c r="G1008" s="31">
        <f>MONTH(Order[[#This Row],[OrderDate]])</f>
        <v>8</v>
      </c>
      <c r="H1008" s="31">
        <f>WEEKDAY(Order[[#This Row],[OrderDate]])</f>
        <v>5</v>
      </c>
      <c r="I1008" s="31" t="str">
        <f>TEXT(Order[[#This Row],[WeekNumber]],"dddd")</f>
        <v>Thursday</v>
      </c>
      <c r="J1008" s="14">
        <v>20210820</v>
      </c>
      <c r="K1008" t="s">
        <v>485</v>
      </c>
      <c r="L1008" s="4">
        <v>2475.8000000000002</v>
      </c>
      <c r="M1008" s="4">
        <v>123.79</v>
      </c>
      <c r="N1008" s="4">
        <v>123.79</v>
      </c>
      <c r="O1008">
        <v>20</v>
      </c>
      <c r="P1008" s="8">
        <v>0</v>
      </c>
      <c r="Q1008" t="s">
        <v>383</v>
      </c>
      <c r="R1008">
        <v>12</v>
      </c>
      <c r="S1008" s="4">
        <v>78.453085124436214</v>
      </c>
      <c r="T1008" t="s">
        <v>117</v>
      </c>
      <c r="U1008" t="s">
        <v>206</v>
      </c>
      <c r="V1008" t="s">
        <v>294</v>
      </c>
      <c r="W1008" t="s">
        <v>509</v>
      </c>
      <c r="X1008" t="s">
        <v>529</v>
      </c>
      <c r="Y1008" t="s">
        <v>518</v>
      </c>
    </row>
    <row r="1009" spans="1:25" ht="15" customHeight="1" x14ac:dyDescent="0.3">
      <c r="A1009">
        <v>10629</v>
      </c>
      <c r="B1009" t="s">
        <v>28</v>
      </c>
      <c r="C1009">
        <v>64</v>
      </c>
      <c r="D1009">
        <v>4</v>
      </c>
      <c r="E1009" s="3">
        <v>44420</v>
      </c>
      <c r="F1009" s="31">
        <f>YEAR(Order[[#This Row],[OrderDate]])</f>
        <v>2021</v>
      </c>
      <c r="G1009" s="31">
        <f>MONTH(Order[[#This Row],[OrderDate]])</f>
        <v>8</v>
      </c>
      <c r="H1009" s="31">
        <f>WEEKDAY(Order[[#This Row],[OrderDate]])</f>
        <v>5</v>
      </c>
      <c r="I1009" s="31" t="str">
        <f>TEXT(Order[[#This Row],[WeekNumber]],"dddd")</f>
        <v>Thursday</v>
      </c>
      <c r="J1009" s="14">
        <v>20210819</v>
      </c>
      <c r="K1009" t="s">
        <v>485</v>
      </c>
      <c r="L1009" s="4">
        <v>299.25</v>
      </c>
      <c r="M1009" s="4">
        <v>33.25</v>
      </c>
      <c r="N1009" s="4">
        <v>33.25</v>
      </c>
      <c r="O1009">
        <v>9</v>
      </c>
      <c r="P1009" s="8">
        <v>0</v>
      </c>
      <c r="Q1009" t="s">
        <v>418</v>
      </c>
      <c r="R1009">
        <v>12</v>
      </c>
      <c r="S1009" s="4">
        <v>21.348702933885775</v>
      </c>
      <c r="T1009" t="s">
        <v>117</v>
      </c>
      <c r="U1009" t="s">
        <v>206</v>
      </c>
      <c r="V1009" t="s">
        <v>294</v>
      </c>
      <c r="W1009" t="s">
        <v>509</v>
      </c>
      <c r="X1009" t="s">
        <v>529</v>
      </c>
      <c r="Y1009" t="s">
        <v>512</v>
      </c>
    </row>
    <row r="1010" spans="1:25" ht="15" customHeight="1" x14ac:dyDescent="0.3">
      <c r="A1010">
        <v>10630</v>
      </c>
      <c r="B1010" t="s">
        <v>37</v>
      </c>
      <c r="C1010">
        <v>55</v>
      </c>
      <c r="D1010">
        <v>1</v>
      </c>
      <c r="E1010" s="3">
        <v>44421</v>
      </c>
      <c r="F1010" s="31">
        <f>YEAR(Order[[#This Row],[OrderDate]])</f>
        <v>2021</v>
      </c>
      <c r="G1010" s="31">
        <f>MONTH(Order[[#This Row],[OrderDate]])</f>
        <v>8</v>
      </c>
      <c r="H1010" s="31">
        <f>WEEKDAY(Order[[#This Row],[OrderDate]])</f>
        <v>6</v>
      </c>
      <c r="I1010" s="31" t="str">
        <f>TEXT(Order[[#This Row],[WeekNumber]],"dddd")</f>
        <v>Friday</v>
      </c>
      <c r="J1010" s="14">
        <v>20210819</v>
      </c>
      <c r="K1010" t="s">
        <v>484</v>
      </c>
      <c r="L1010" s="4">
        <v>273.59999978542328</v>
      </c>
      <c r="M1010" s="4">
        <v>24</v>
      </c>
      <c r="N1010" s="4">
        <v>22.799999982118607</v>
      </c>
      <c r="O1010">
        <v>12</v>
      </c>
      <c r="P1010" s="8">
        <v>5.000000074505806E-2</v>
      </c>
      <c r="Q1010" t="s">
        <v>409</v>
      </c>
      <c r="R1010">
        <v>25</v>
      </c>
      <c r="S1010" s="4">
        <v>18.144678468561601</v>
      </c>
      <c r="T1010" t="s">
        <v>126</v>
      </c>
      <c r="U1010" t="s">
        <v>215</v>
      </c>
      <c r="V1010" t="s">
        <v>302</v>
      </c>
      <c r="W1010" t="s">
        <v>509</v>
      </c>
      <c r="X1010" t="s">
        <v>520</v>
      </c>
      <c r="Y1010" t="s">
        <v>518</v>
      </c>
    </row>
    <row r="1011" spans="1:25" ht="15" customHeight="1" x14ac:dyDescent="0.3">
      <c r="A1011">
        <v>10630</v>
      </c>
      <c r="B1011" t="s">
        <v>37</v>
      </c>
      <c r="C1011">
        <v>76</v>
      </c>
      <c r="D1011">
        <v>1</v>
      </c>
      <c r="E1011" s="3">
        <v>44421</v>
      </c>
      <c r="F1011" s="31">
        <f>YEAR(Order[[#This Row],[OrderDate]])</f>
        <v>2021</v>
      </c>
      <c r="G1011" s="31">
        <f>MONTH(Order[[#This Row],[OrderDate]])</f>
        <v>8</v>
      </c>
      <c r="H1011" s="31">
        <f>WEEKDAY(Order[[#This Row],[OrderDate]])</f>
        <v>6</v>
      </c>
      <c r="I1011" s="31" t="str">
        <f>TEXT(Order[[#This Row],[WeekNumber]],"dddd")</f>
        <v>Friday</v>
      </c>
      <c r="J1011" s="14">
        <v>20210815</v>
      </c>
      <c r="K1011" t="s">
        <v>484</v>
      </c>
      <c r="L1011" s="4">
        <v>630</v>
      </c>
      <c r="M1011" s="4">
        <v>18</v>
      </c>
      <c r="N1011" s="4">
        <v>18</v>
      </c>
      <c r="O1011">
        <v>35</v>
      </c>
      <c r="P1011" s="8">
        <v>0</v>
      </c>
      <c r="Q1011" t="s">
        <v>430</v>
      </c>
      <c r="R1011">
        <v>23</v>
      </c>
      <c r="S1011" s="4">
        <v>11.35067307451974</v>
      </c>
      <c r="T1011" t="s">
        <v>126</v>
      </c>
      <c r="U1011" t="s">
        <v>215</v>
      </c>
      <c r="V1011" t="s">
        <v>302</v>
      </c>
      <c r="W1011" t="s">
        <v>509</v>
      </c>
      <c r="X1011" t="s">
        <v>520</v>
      </c>
      <c r="Y1011" t="s">
        <v>517</v>
      </c>
    </row>
    <row r="1012" spans="1:25" ht="15" customHeight="1" x14ac:dyDescent="0.3">
      <c r="A1012">
        <v>10631</v>
      </c>
      <c r="B1012" t="s">
        <v>39</v>
      </c>
      <c r="C1012">
        <v>75</v>
      </c>
      <c r="D1012">
        <v>8</v>
      </c>
      <c r="E1012" s="3">
        <v>44422</v>
      </c>
      <c r="F1012" s="31">
        <f>YEAR(Order[[#This Row],[OrderDate]])</f>
        <v>2021</v>
      </c>
      <c r="G1012" s="31">
        <f>MONTH(Order[[#This Row],[OrderDate]])</f>
        <v>8</v>
      </c>
      <c r="H1012" s="31">
        <f>WEEKDAY(Order[[#This Row],[OrderDate]])</f>
        <v>7</v>
      </c>
      <c r="I1012" s="31" t="str">
        <f>TEXT(Order[[#This Row],[WeekNumber]],"dddd")</f>
        <v>Saturday</v>
      </c>
      <c r="J1012" s="14">
        <v>20210819</v>
      </c>
      <c r="K1012" t="s">
        <v>486</v>
      </c>
      <c r="L1012" s="4">
        <v>55.799999907612801</v>
      </c>
      <c r="M1012" s="4">
        <v>7.75</v>
      </c>
      <c r="N1012" s="4">
        <v>6.9749999884516001</v>
      </c>
      <c r="O1012">
        <v>8</v>
      </c>
      <c r="P1012" s="8">
        <v>0.10000000149011611</v>
      </c>
      <c r="Q1012" t="s">
        <v>429</v>
      </c>
      <c r="R1012">
        <v>12</v>
      </c>
      <c r="S1012" s="4">
        <v>3.8495729671919596</v>
      </c>
      <c r="T1012" t="s">
        <v>128</v>
      </c>
      <c r="U1012" t="s">
        <v>217</v>
      </c>
      <c r="V1012" t="s">
        <v>304</v>
      </c>
      <c r="W1012" t="s">
        <v>509</v>
      </c>
      <c r="X1012" t="s">
        <v>519</v>
      </c>
      <c r="Y1012" t="s">
        <v>517</v>
      </c>
    </row>
    <row r="1013" spans="1:25" ht="15" customHeight="1" x14ac:dyDescent="0.3">
      <c r="A1013">
        <v>10632</v>
      </c>
      <c r="B1013" t="s">
        <v>83</v>
      </c>
      <c r="C1013">
        <v>2</v>
      </c>
      <c r="D1013">
        <v>8</v>
      </c>
      <c r="E1013" s="3">
        <v>44422</v>
      </c>
      <c r="F1013" s="31">
        <f>YEAR(Order[[#This Row],[OrderDate]])</f>
        <v>2021</v>
      </c>
      <c r="G1013" s="31">
        <f>MONTH(Order[[#This Row],[OrderDate]])</f>
        <v>8</v>
      </c>
      <c r="H1013" s="31">
        <f>WEEKDAY(Order[[#This Row],[OrderDate]])</f>
        <v>7</v>
      </c>
      <c r="I1013" s="31" t="str">
        <f>TEXT(Order[[#This Row],[WeekNumber]],"dddd")</f>
        <v>Saturday</v>
      </c>
      <c r="J1013" s="14">
        <v>20210819</v>
      </c>
      <c r="K1013" t="s">
        <v>486</v>
      </c>
      <c r="L1013" s="4">
        <v>541.49999957531691</v>
      </c>
      <c r="M1013" s="4">
        <v>19</v>
      </c>
      <c r="N1013" s="4">
        <v>18.049999985843897</v>
      </c>
      <c r="O1013">
        <v>30</v>
      </c>
      <c r="P1013" s="8">
        <v>5.000000074505806E-2</v>
      </c>
      <c r="Q1013" t="s">
        <v>356</v>
      </c>
      <c r="R1013">
        <v>1</v>
      </c>
      <c r="S1013" s="4">
        <v>9.9064127385757743</v>
      </c>
      <c r="T1013" t="s">
        <v>172</v>
      </c>
      <c r="U1013" t="s">
        <v>261</v>
      </c>
      <c r="V1013" t="s">
        <v>345</v>
      </c>
      <c r="W1013" t="s">
        <v>509</v>
      </c>
      <c r="X1013" t="s">
        <v>520</v>
      </c>
      <c r="Y1013" t="s">
        <v>517</v>
      </c>
    </row>
    <row r="1014" spans="1:25" ht="15" customHeight="1" x14ac:dyDescent="0.3">
      <c r="A1014">
        <v>10632</v>
      </c>
      <c r="B1014" t="s">
        <v>83</v>
      </c>
      <c r="C1014">
        <v>33</v>
      </c>
      <c r="D1014">
        <v>8</v>
      </c>
      <c r="E1014" s="3">
        <v>44422</v>
      </c>
      <c r="F1014" s="31">
        <f>YEAR(Order[[#This Row],[OrderDate]])</f>
        <v>2021</v>
      </c>
      <c r="G1014" s="31">
        <f>MONTH(Order[[#This Row],[OrderDate]])</f>
        <v>8</v>
      </c>
      <c r="H1014" s="31">
        <f>WEEKDAY(Order[[#This Row],[OrderDate]])</f>
        <v>7</v>
      </c>
      <c r="I1014" s="31" t="str">
        <f>TEXT(Order[[#This Row],[WeekNumber]],"dddd")</f>
        <v>Saturday</v>
      </c>
      <c r="J1014" s="14">
        <v>20210818</v>
      </c>
      <c r="K1014" t="s">
        <v>486</v>
      </c>
      <c r="L1014" s="4">
        <v>47.499999962747097</v>
      </c>
      <c r="M1014" s="4">
        <v>2.5</v>
      </c>
      <c r="N1014" s="4">
        <v>2.3749999981373549</v>
      </c>
      <c r="O1014">
        <v>20</v>
      </c>
      <c r="P1014" s="8">
        <v>5.000000074505806E-2</v>
      </c>
      <c r="Q1014" t="s">
        <v>387</v>
      </c>
      <c r="R1014">
        <v>15</v>
      </c>
      <c r="S1014" s="4">
        <v>1.3985746153494198</v>
      </c>
      <c r="T1014" t="s">
        <v>172</v>
      </c>
      <c r="U1014" t="s">
        <v>261</v>
      </c>
      <c r="V1014" t="s">
        <v>345</v>
      </c>
      <c r="W1014" t="s">
        <v>509</v>
      </c>
      <c r="X1014" t="s">
        <v>520</v>
      </c>
      <c r="Y1014" t="s">
        <v>511</v>
      </c>
    </row>
    <row r="1015" spans="1:25" x14ac:dyDescent="0.3">
      <c r="A1015">
        <v>10633</v>
      </c>
      <c r="B1015" t="s">
        <v>19</v>
      </c>
      <c r="C1015">
        <v>12</v>
      </c>
      <c r="D1015">
        <v>7</v>
      </c>
      <c r="E1015" s="3">
        <v>44423</v>
      </c>
      <c r="F1015" s="31">
        <f>YEAR(Order[[#This Row],[OrderDate]])</f>
        <v>2021</v>
      </c>
      <c r="G1015" s="31">
        <f>MONTH(Order[[#This Row],[OrderDate]])</f>
        <v>8</v>
      </c>
      <c r="H1015" s="31">
        <f>WEEKDAY(Order[[#This Row],[OrderDate]])</f>
        <v>1</v>
      </c>
      <c r="I1015" s="31" t="str">
        <f>TEXT(Order[[#This Row],[WeekNumber]],"dddd")</f>
        <v>Sunday</v>
      </c>
      <c r="J1015" s="14">
        <v>20210818</v>
      </c>
      <c r="K1015" t="s">
        <v>485</v>
      </c>
      <c r="L1015" s="4">
        <v>1162.7999918460846</v>
      </c>
      <c r="M1015" s="4">
        <v>38</v>
      </c>
      <c r="N1015" s="4">
        <v>32.29999977350235</v>
      </c>
      <c r="O1015">
        <v>36</v>
      </c>
      <c r="P1015" s="8">
        <v>0.15000000596046451</v>
      </c>
      <c r="Q1015" t="s">
        <v>366</v>
      </c>
      <c r="R1015">
        <v>5</v>
      </c>
      <c r="S1015" s="4">
        <v>30.407974809079235</v>
      </c>
      <c r="T1015" t="s">
        <v>108</v>
      </c>
      <c r="U1015" t="s">
        <v>197</v>
      </c>
      <c r="V1015" t="s">
        <v>286</v>
      </c>
      <c r="W1015" t="s">
        <v>509</v>
      </c>
      <c r="X1015" t="s">
        <v>524</v>
      </c>
      <c r="Y1015" t="s">
        <v>511</v>
      </c>
    </row>
    <row r="1016" spans="1:25" x14ac:dyDescent="0.3">
      <c r="A1016">
        <v>10633</v>
      </c>
      <c r="B1016" t="s">
        <v>19</v>
      </c>
      <c r="C1016">
        <v>13</v>
      </c>
      <c r="D1016">
        <v>7</v>
      </c>
      <c r="E1016" s="3">
        <v>44423</v>
      </c>
      <c r="F1016" s="31">
        <f>YEAR(Order[[#This Row],[OrderDate]])</f>
        <v>2021</v>
      </c>
      <c r="G1016" s="31">
        <f>MONTH(Order[[#This Row],[OrderDate]])</f>
        <v>8</v>
      </c>
      <c r="H1016" s="31">
        <f>WEEKDAY(Order[[#This Row],[OrderDate]])</f>
        <v>1</v>
      </c>
      <c r="I1016" s="31" t="str">
        <f>TEXT(Order[[#This Row],[WeekNumber]],"dddd")</f>
        <v>Sunday</v>
      </c>
      <c r="J1016" s="14">
        <v>20210818</v>
      </c>
      <c r="K1016" t="s">
        <v>485</v>
      </c>
      <c r="L1016" s="4">
        <v>66.299999535083771</v>
      </c>
      <c r="M1016" s="4">
        <v>6</v>
      </c>
      <c r="N1016" s="4">
        <v>5.0999999642372131</v>
      </c>
      <c r="O1016">
        <v>13</v>
      </c>
      <c r="P1016" s="8">
        <v>0.15000000596046451</v>
      </c>
      <c r="Q1016" t="s">
        <v>367</v>
      </c>
      <c r="R1016">
        <v>6</v>
      </c>
      <c r="S1016" s="4">
        <v>2.1837851755325639</v>
      </c>
      <c r="T1016" t="s">
        <v>108</v>
      </c>
      <c r="U1016" t="s">
        <v>197</v>
      </c>
      <c r="V1016" t="s">
        <v>286</v>
      </c>
      <c r="W1016" t="s">
        <v>509</v>
      </c>
      <c r="X1016" t="s">
        <v>524</v>
      </c>
      <c r="Y1016" t="s">
        <v>514</v>
      </c>
    </row>
    <row r="1017" spans="1:25" x14ac:dyDescent="0.3">
      <c r="A1017">
        <v>10633</v>
      </c>
      <c r="B1017" t="s">
        <v>19</v>
      </c>
      <c r="C1017">
        <v>26</v>
      </c>
      <c r="D1017">
        <v>7</v>
      </c>
      <c r="E1017" s="3">
        <v>44423</v>
      </c>
      <c r="F1017" s="31">
        <f>YEAR(Order[[#This Row],[OrderDate]])</f>
        <v>2021</v>
      </c>
      <c r="G1017" s="31">
        <f>MONTH(Order[[#This Row],[OrderDate]])</f>
        <v>8</v>
      </c>
      <c r="H1017" s="31">
        <f>WEEKDAY(Order[[#This Row],[OrderDate]])</f>
        <v>1</v>
      </c>
      <c r="I1017" s="31" t="str">
        <f>TEXT(Order[[#This Row],[WeekNumber]],"dddd")</f>
        <v>Sunday</v>
      </c>
      <c r="J1017" s="14">
        <v>20210818</v>
      </c>
      <c r="K1017" t="s">
        <v>485</v>
      </c>
      <c r="L1017" s="4">
        <v>929.09249348491426</v>
      </c>
      <c r="M1017" s="4">
        <v>31.23</v>
      </c>
      <c r="N1017" s="4">
        <v>26.545499813854693</v>
      </c>
      <c r="O1017">
        <v>35</v>
      </c>
      <c r="P1017" s="8">
        <v>0.15000000596046451</v>
      </c>
      <c r="Q1017" t="s">
        <v>380</v>
      </c>
      <c r="R1017">
        <v>11</v>
      </c>
      <c r="S1017" s="4">
        <v>12.929370209027901</v>
      </c>
      <c r="T1017" t="s">
        <v>108</v>
      </c>
      <c r="U1017" t="s">
        <v>197</v>
      </c>
      <c r="V1017" t="s">
        <v>286</v>
      </c>
      <c r="W1017" t="s">
        <v>509</v>
      </c>
      <c r="X1017" t="s">
        <v>524</v>
      </c>
      <c r="Y1017" t="s">
        <v>516</v>
      </c>
    </row>
    <row r="1018" spans="1:25" x14ac:dyDescent="0.3">
      <c r="A1018">
        <v>10633</v>
      </c>
      <c r="B1018" t="s">
        <v>19</v>
      </c>
      <c r="C1018">
        <v>62</v>
      </c>
      <c r="D1018">
        <v>7</v>
      </c>
      <c r="E1018" s="3">
        <v>44423</v>
      </c>
      <c r="F1018" s="31">
        <f>YEAR(Order[[#This Row],[OrderDate]])</f>
        <v>2021</v>
      </c>
      <c r="G1018" s="31">
        <f>MONTH(Order[[#This Row],[OrderDate]])</f>
        <v>8</v>
      </c>
      <c r="H1018" s="31">
        <f>WEEKDAY(Order[[#This Row],[OrderDate]])</f>
        <v>1</v>
      </c>
      <c r="I1018" s="31" t="str">
        <f>TEXT(Order[[#This Row],[WeekNumber]],"dddd")</f>
        <v>Sunday</v>
      </c>
      <c r="J1018" s="14">
        <v>20210821</v>
      </c>
      <c r="K1018" t="s">
        <v>485</v>
      </c>
      <c r="L1018" s="4">
        <v>3052.3999764919199</v>
      </c>
      <c r="M1018" s="4">
        <v>49.3</v>
      </c>
      <c r="N1018" s="4">
        <v>41.904999706149098</v>
      </c>
      <c r="O1018">
        <v>80</v>
      </c>
      <c r="P1018" s="8">
        <v>0.15000000596046451</v>
      </c>
      <c r="Q1018" t="s">
        <v>416</v>
      </c>
      <c r="R1018">
        <v>29</v>
      </c>
      <c r="S1018" s="4">
        <v>34.868075459270003</v>
      </c>
      <c r="T1018" t="s">
        <v>108</v>
      </c>
      <c r="U1018" t="s">
        <v>197</v>
      </c>
      <c r="V1018" t="s">
        <v>286</v>
      </c>
      <c r="W1018" t="s">
        <v>509</v>
      </c>
      <c r="X1018" t="s">
        <v>524</v>
      </c>
      <c r="Y1018" t="s">
        <v>516</v>
      </c>
    </row>
    <row r="1019" spans="1:25" ht="15" customHeight="1" x14ac:dyDescent="0.3">
      <c r="A1019">
        <v>10634</v>
      </c>
      <c r="B1019" t="s">
        <v>21</v>
      </c>
      <c r="C1019">
        <v>7</v>
      </c>
      <c r="D1019">
        <v>4</v>
      </c>
      <c r="E1019" s="3">
        <v>44423</v>
      </c>
      <c r="F1019" s="31">
        <f>YEAR(Order[[#This Row],[OrderDate]])</f>
        <v>2021</v>
      </c>
      <c r="G1019" s="31">
        <f>MONTH(Order[[#This Row],[OrderDate]])</f>
        <v>8</v>
      </c>
      <c r="H1019" s="31">
        <f>WEEKDAY(Order[[#This Row],[OrderDate]])</f>
        <v>1</v>
      </c>
      <c r="I1019" s="31" t="str">
        <f>TEXT(Order[[#This Row],[WeekNumber]],"dddd")</f>
        <v>Sunday</v>
      </c>
      <c r="J1019" s="14">
        <v>20210821</v>
      </c>
      <c r="K1019" t="s">
        <v>485</v>
      </c>
      <c r="L1019" s="4">
        <v>1050</v>
      </c>
      <c r="M1019" s="4">
        <v>30</v>
      </c>
      <c r="N1019" s="4">
        <v>30</v>
      </c>
      <c r="O1019">
        <v>35</v>
      </c>
      <c r="P1019" s="8">
        <v>0</v>
      </c>
      <c r="Q1019" t="s">
        <v>361</v>
      </c>
      <c r="R1019">
        <v>3</v>
      </c>
      <c r="S1019" s="4">
        <v>16.995648153812226</v>
      </c>
      <c r="T1019" t="s">
        <v>110</v>
      </c>
      <c r="U1019" t="s">
        <v>199</v>
      </c>
      <c r="V1019" t="s">
        <v>288</v>
      </c>
      <c r="W1019" t="s">
        <v>509</v>
      </c>
      <c r="X1019" t="s">
        <v>519</v>
      </c>
      <c r="Y1019" t="s">
        <v>513</v>
      </c>
    </row>
    <row r="1020" spans="1:25" ht="15" customHeight="1" x14ac:dyDescent="0.3">
      <c r="A1020">
        <v>10634</v>
      </c>
      <c r="B1020" t="s">
        <v>21</v>
      </c>
      <c r="C1020">
        <v>18</v>
      </c>
      <c r="D1020">
        <v>4</v>
      </c>
      <c r="E1020" s="3">
        <v>44423</v>
      </c>
      <c r="F1020" s="31">
        <f>YEAR(Order[[#This Row],[OrderDate]])</f>
        <v>2021</v>
      </c>
      <c r="G1020" s="31">
        <f>MONTH(Order[[#This Row],[OrderDate]])</f>
        <v>8</v>
      </c>
      <c r="H1020" s="31">
        <f>WEEKDAY(Order[[#This Row],[OrderDate]])</f>
        <v>1</v>
      </c>
      <c r="I1020" s="31" t="str">
        <f>TEXT(Order[[#This Row],[WeekNumber]],"dddd")</f>
        <v>Sunday</v>
      </c>
      <c r="J1020" s="14">
        <v>20210821</v>
      </c>
      <c r="K1020" t="s">
        <v>485</v>
      </c>
      <c r="L1020" s="4">
        <v>3125</v>
      </c>
      <c r="M1020" s="4">
        <v>62.5</v>
      </c>
      <c r="N1020" s="4">
        <v>62.5</v>
      </c>
      <c r="O1020">
        <v>50</v>
      </c>
      <c r="P1020" s="8">
        <v>0</v>
      </c>
      <c r="Q1020" t="s">
        <v>372</v>
      </c>
      <c r="R1020">
        <v>7</v>
      </c>
      <c r="S1020" s="4">
        <v>20.144415838276313</v>
      </c>
      <c r="T1020" t="s">
        <v>110</v>
      </c>
      <c r="U1020" t="s">
        <v>199</v>
      </c>
      <c r="V1020" t="s">
        <v>288</v>
      </c>
      <c r="W1020" t="s">
        <v>509</v>
      </c>
      <c r="X1020" t="s">
        <v>519</v>
      </c>
      <c r="Y1020" t="s">
        <v>514</v>
      </c>
    </row>
    <row r="1021" spans="1:25" ht="15" customHeight="1" x14ac:dyDescent="0.3">
      <c r="A1021">
        <v>10634</v>
      </c>
      <c r="B1021" t="s">
        <v>21</v>
      </c>
      <c r="C1021">
        <v>51</v>
      </c>
      <c r="D1021">
        <v>4</v>
      </c>
      <c r="E1021" s="3">
        <v>44423</v>
      </c>
      <c r="F1021" s="31">
        <f>YEAR(Order[[#This Row],[OrderDate]])</f>
        <v>2021</v>
      </c>
      <c r="G1021" s="31">
        <f>MONTH(Order[[#This Row],[OrderDate]])</f>
        <v>8</v>
      </c>
      <c r="H1021" s="31">
        <f>WEEKDAY(Order[[#This Row],[OrderDate]])</f>
        <v>1</v>
      </c>
      <c r="I1021" s="31" t="str">
        <f>TEXT(Order[[#This Row],[WeekNumber]],"dddd")</f>
        <v>Sunday</v>
      </c>
      <c r="J1021" s="14">
        <v>20210821</v>
      </c>
      <c r="K1021" t="s">
        <v>485</v>
      </c>
      <c r="L1021" s="4">
        <v>795</v>
      </c>
      <c r="M1021" s="4">
        <v>53</v>
      </c>
      <c r="N1021" s="4">
        <v>53</v>
      </c>
      <c r="O1021">
        <v>15</v>
      </c>
      <c r="P1021" s="8">
        <v>0</v>
      </c>
      <c r="Q1021" t="s">
        <v>405</v>
      </c>
      <c r="R1021">
        <v>24</v>
      </c>
      <c r="S1021" s="4">
        <v>18.835525116961144</v>
      </c>
      <c r="T1021" t="s">
        <v>110</v>
      </c>
      <c r="U1021" t="s">
        <v>199</v>
      </c>
      <c r="V1021" t="s">
        <v>288</v>
      </c>
      <c r="W1021" t="s">
        <v>509</v>
      </c>
      <c r="X1021" t="s">
        <v>519</v>
      </c>
      <c r="Y1021" t="s">
        <v>513</v>
      </c>
    </row>
    <row r="1022" spans="1:25" ht="15" customHeight="1" x14ac:dyDescent="0.3">
      <c r="A1022">
        <v>10634</v>
      </c>
      <c r="B1022" t="s">
        <v>21</v>
      </c>
      <c r="C1022">
        <v>75</v>
      </c>
      <c r="D1022">
        <v>4</v>
      </c>
      <c r="E1022" s="3">
        <v>44423</v>
      </c>
      <c r="F1022" s="31">
        <f>YEAR(Order[[#This Row],[OrderDate]])</f>
        <v>2021</v>
      </c>
      <c r="G1022" s="31">
        <f>MONTH(Order[[#This Row],[OrderDate]])</f>
        <v>8</v>
      </c>
      <c r="H1022" s="31">
        <f>WEEKDAY(Order[[#This Row],[OrderDate]])</f>
        <v>1</v>
      </c>
      <c r="I1022" s="31" t="str">
        <f>TEXT(Order[[#This Row],[WeekNumber]],"dddd")</f>
        <v>Sunday</v>
      </c>
      <c r="J1022" s="14">
        <v>20210821</v>
      </c>
      <c r="K1022" t="s">
        <v>485</v>
      </c>
      <c r="L1022" s="4">
        <v>15.5</v>
      </c>
      <c r="M1022" s="4">
        <v>7.75</v>
      </c>
      <c r="N1022" s="4">
        <v>7.75</v>
      </c>
      <c r="O1022">
        <v>2</v>
      </c>
      <c r="P1022" s="8">
        <v>0</v>
      </c>
      <c r="Q1022" t="s">
        <v>429</v>
      </c>
      <c r="R1022">
        <v>12</v>
      </c>
      <c r="S1022" s="4">
        <v>3.8495729671919596</v>
      </c>
      <c r="T1022" t="s">
        <v>110</v>
      </c>
      <c r="U1022" t="s">
        <v>199</v>
      </c>
      <c r="V1022" t="s">
        <v>288</v>
      </c>
      <c r="W1022" t="s">
        <v>509</v>
      </c>
      <c r="X1022" t="s">
        <v>519</v>
      </c>
      <c r="Y1022" t="s">
        <v>517</v>
      </c>
    </row>
    <row r="1023" spans="1:25" ht="15" customHeight="1" x14ac:dyDescent="0.3">
      <c r="A1023">
        <v>10635</v>
      </c>
      <c r="B1023" t="s">
        <v>47</v>
      </c>
      <c r="C1023">
        <v>4</v>
      </c>
      <c r="D1023">
        <v>8</v>
      </c>
      <c r="E1023" s="3">
        <v>44426</v>
      </c>
      <c r="F1023" s="31">
        <f>YEAR(Order[[#This Row],[OrderDate]])</f>
        <v>2021</v>
      </c>
      <c r="G1023" s="31">
        <f>MONTH(Order[[#This Row],[OrderDate]])</f>
        <v>8</v>
      </c>
      <c r="H1023" s="31">
        <f>WEEKDAY(Order[[#This Row],[OrderDate]])</f>
        <v>4</v>
      </c>
      <c r="I1023" s="31" t="str">
        <f>TEXT(Order[[#This Row],[WeekNumber]],"dddd")</f>
        <v>Wednesday</v>
      </c>
      <c r="J1023" s="14">
        <v>20210821</v>
      </c>
      <c r="K1023" t="s">
        <v>485</v>
      </c>
      <c r="L1023" s="4">
        <v>197.99999967217445</v>
      </c>
      <c r="M1023" s="4">
        <v>22</v>
      </c>
      <c r="N1023" s="4">
        <v>19.799999967217445</v>
      </c>
      <c r="O1023">
        <v>10</v>
      </c>
      <c r="P1023" s="8">
        <v>0.10000000149011611</v>
      </c>
      <c r="Q1023" t="s">
        <v>358</v>
      </c>
      <c r="R1023">
        <v>2</v>
      </c>
      <c r="S1023" s="4">
        <v>13.396192586104789</v>
      </c>
      <c r="T1023" t="s">
        <v>136</v>
      </c>
      <c r="U1023" t="s">
        <v>225</v>
      </c>
      <c r="V1023" t="s">
        <v>312</v>
      </c>
      <c r="W1023" t="s">
        <v>509</v>
      </c>
      <c r="X1023" t="s">
        <v>528</v>
      </c>
      <c r="Y1023" t="s">
        <v>515</v>
      </c>
    </row>
    <row r="1024" spans="1:25" ht="15" customHeight="1" x14ac:dyDescent="0.3">
      <c r="A1024">
        <v>10635</v>
      </c>
      <c r="B1024" t="s">
        <v>47</v>
      </c>
      <c r="C1024">
        <v>5</v>
      </c>
      <c r="D1024">
        <v>8</v>
      </c>
      <c r="E1024" s="3">
        <v>44426</v>
      </c>
      <c r="F1024" s="31">
        <f>YEAR(Order[[#This Row],[OrderDate]])</f>
        <v>2021</v>
      </c>
      <c r="G1024" s="31">
        <f>MONTH(Order[[#This Row],[OrderDate]])</f>
        <v>8</v>
      </c>
      <c r="H1024" s="31">
        <f>WEEKDAY(Order[[#This Row],[OrderDate]])</f>
        <v>4</v>
      </c>
      <c r="I1024" s="31" t="str">
        <f>TEXT(Order[[#This Row],[WeekNumber]],"dddd")</f>
        <v>Wednesday</v>
      </c>
      <c r="J1024" s="14">
        <v>20210821</v>
      </c>
      <c r="K1024" t="s">
        <v>485</v>
      </c>
      <c r="L1024" s="4">
        <v>288.22499952279031</v>
      </c>
      <c r="M1024" s="4">
        <v>21.35</v>
      </c>
      <c r="N1024" s="4">
        <v>19.214999968186021</v>
      </c>
      <c r="O1024">
        <v>15</v>
      </c>
      <c r="P1024" s="8">
        <v>0.10000000149011611</v>
      </c>
      <c r="Q1024" t="s">
        <v>359</v>
      </c>
      <c r="R1024">
        <v>2</v>
      </c>
      <c r="S1024" s="4">
        <v>13.896353834121228</v>
      </c>
      <c r="T1024" t="s">
        <v>136</v>
      </c>
      <c r="U1024" t="s">
        <v>225</v>
      </c>
      <c r="V1024" t="s">
        <v>312</v>
      </c>
      <c r="W1024" t="s">
        <v>509</v>
      </c>
      <c r="X1024" t="s">
        <v>528</v>
      </c>
      <c r="Y1024" t="s">
        <v>515</v>
      </c>
    </row>
    <row r="1025" spans="1:25" ht="15" customHeight="1" x14ac:dyDescent="0.3">
      <c r="A1025">
        <v>10635</v>
      </c>
      <c r="B1025" t="s">
        <v>47</v>
      </c>
      <c r="C1025">
        <v>22</v>
      </c>
      <c r="D1025">
        <v>8</v>
      </c>
      <c r="E1025" s="3">
        <v>44426</v>
      </c>
      <c r="F1025" s="31">
        <f>YEAR(Order[[#This Row],[OrderDate]])</f>
        <v>2021</v>
      </c>
      <c r="G1025" s="31">
        <f>MONTH(Order[[#This Row],[OrderDate]])</f>
        <v>8</v>
      </c>
      <c r="H1025" s="31">
        <f>WEEKDAY(Order[[#This Row],[OrderDate]])</f>
        <v>4</v>
      </c>
      <c r="I1025" s="31" t="str">
        <f>TEXT(Order[[#This Row],[WeekNumber]],"dddd")</f>
        <v>Wednesday</v>
      </c>
      <c r="J1025" s="14">
        <v>20210826</v>
      </c>
      <c r="K1025" t="s">
        <v>485</v>
      </c>
      <c r="L1025" s="4">
        <v>840</v>
      </c>
      <c r="M1025" s="4">
        <v>21</v>
      </c>
      <c r="N1025" s="4">
        <v>21</v>
      </c>
      <c r="O1025">
        <v>40</v>
      </c>
      <c r="P1025" s="8">
        <v>0</v>
      </c>
      <c r="Q1025" t="s">
        <v>376</v>
      </c>
      <c r="R1025">
        <v>9</v>
      </c>
      <c r="S1025" s="4">
        <v>6.5214240951904641</v>
      </c>
      <c r="T1025" t="s">
        <v>136</v>
      </c>
      <c r="U1025" t="s">
        <v>225</v>
      </c>
      <c r="V1025" t="s">
        <v>312</v>
      </c>
      <c r="W1025" t="s">
        <v>509</v>
      </c>
      <c r="X1025" t="s">
        <v>528</v>
      </c>
      <c r="Y1025" t="s">
        <v>512</v>
      </c>
    </row>
    <row r="1026" spans="1:25" ht="15" customHeight="1" x14ac:dyDescent="0.3">
      <c r="A1026">
        <v>10636</v>
      </c>
      <c r="B1026" t="s">
        <v>84</v>
      </c>
      <c r="C1026">
        <v>4</v>
      </c>
      <c r="D1026">
        <v>4</v>
      </c>
      <c r="E1026" s="3">
        <v>44427</v>
      </c>
      <c r="F1026" s="31">
        <f>YEAR(Order[[#This Row],[OrderDate]])</f>
        <v>2021</v>
      </c>
      <c r="G1026" s="31">
        <f>MONTH(Order[[#This Row],[OrderDate]])</f>
        <v>8</v>
      </c>
      <c r="H1026" s="31">
        <f>WEEKDAY(Order[[#This Row],[OrderDate]])</f>
        <v>5</v>
      </c>
      <c r="I1026" s="31" t="str">
        <f>TEXT(Order[[#This Row],[WeekNumber]],"dddd")</f>
        <v>Thursday</v>
      </c>
      <c r="J1026" s="14">
        <v>20210826</v>
      </c>
      <c r="K1026" t="s">
        <v>486</v>
      </c>
      <c r="L1026" s="4">
        <v>550</v>
      </c>
      <c r="M1026" s="4">
        <v>22</v>
      </c>
      <c r="N1026" s="4">
        <v>22</v>
      </c>
      <c r="O1026">
        <v>25</v>
      </c>
      <c r="P1026" s="8">
        <v>0</v>
      </c>
      <c r="Q1026" t="s">
        <v>358</v>
      </c>
      <c r="R1026">
        <v>2</v>
      </c>
      <c r="S1026" s="4">
        <v>13.396192586104789</v>
      </c>
      <c r="T1026" t="s">
        <v>173</v>
      </c>
      <c r="U1026" t="s">
        <v>262</v>
      </c>
      <c r="V1026" t="s">
        <v>346</v>
      </c>
      <c r="W1026" t="s">
        <v>509</v>
      </c>
      <c r="X1026" t="s">
        <v>527</v>
      </c>
      <c r="Y1026" t="s">
        <v>515</v>
      </c>
    </row>
    <row r="1027" spans="1:25" ht="15" customHeight="1" x14ac:dyDescent="0.3">
      <c r="A1027">
        <v>10636</v>
      </c>
      <c r="B1027" t="s">
        <v>84</v>
      </c>
      <c r="C1027">
        <v>58</v>
      </c>
      <c r="D1027">
        <v>4</v>
      </c>
      <c r="E1027" s="3">
        <v>44427</v>
      </c>
      <c r="F1027" s="31">
        <f>YEAR(Order[[#This Row],[OrderDate]])</f>
        <v>2021</v>
      </c>
      <c r="G1027" s="31">
        <f>MONTH(Order[[#This Row],[OrderDate]])</f>
        <v>8</v>
      </c>
      <c r="H1027" s="31">
        <f>WEEKDAY(Order[[#This Row],[OrderDate]])</f>
        <v>5</v>
      </c>
      <c r="I1027" s="31" t="str">
        <f>TEXT(Order[[#This Row],[WeekNumber]],"dddd")</f>
        <v>Thursday</v>
      </c>
      <c r="J1027" s="14">
        <v>20210826</v>
      </c>
      <c r="K1027" t="s">
        <v>486</v>
      </c>
      <c r="L1027" s="4">
        <v>79.5</v>
      </c>
      <c r="M1027" s="4">
        <v>13.25</v>
      </c>
      <c r="N1027" s="4">
        <v>13.25</v>
      </c>
      <c r="O1027">
        <v>6</v>
      </c>
      <c r="P1027" s="8">
        <v>0</v>
      </c>
      <c r="Q1027" t="s">
        <v>412</v>
      </c>
      <c r="R1027">
        <v>27</v>
      </c>
      <c r="S1027" s="4">
        <v>5.9992715692376155</v>
      </c>
      <c r="T1027" t="s">
        <v>173</v>
      </c>
      <c r="U1027" t="s">
        <v>262</v>
      </c>
      <c r="V1027" t="s">
        <v>346</v>
      </c>
      <c r="W1027" t="s">
        <v>509</v>
      </c>
      <c r="X1027" t="s">
        <v>527</v>
      </c>
      <c r="Y1027" t="s">
        <v>514</v>
      </c>
    </row>
    <row r="1028" spans="1:25" x14ac:dyDescent="0.3">
      <c r="A1028">
        <v>10637</v>
      </c>
      <c r="B1028" t="s">
        <v>59</v>
      </c>
      <c r="C1028">
        <v>11</v>
      </c>
      <c r="D1028">
        <v>6</v>
      </c>
      <c r="E1028" s="3">
        <v>44427</v>
      </c>
      <c r="F1028" s="31">
        <f>YEAR(Order[[#This Row],[OrderDate]])</f>
        <v>2021</v>
      </c>
      <c r="G1028" s="31">
        <f>MONTH(Order[[#This Row],[OrderDate]])</f>
        <v>8</v>
      </c>
      <c r="H1028" s="31">
        <f>WEEKDAY(Order[[#This Row],[OrderDate]])</f>
        <v>5</v>
      </c>
      <c r="I1028" s="31" t="str">
        <f>TEXT(Order[[#This Row],[WeekNumber]],"dddd")</f>
        <v>Thursday</v>
      </c>
      <c r="J1028" s="14">
        <v>20210826</v>
      </c>
      <c r="K1028" t="s">
        <v>486</v>
      </c>
      <c r="L1028" s="4">
        <v>210</v>
      </c>
      <c r="M1028" s="4">
        <v>21</v>
      </c>
      <c r="N1028" s="4">
        <v>21</v>
      </c>
      <c r="O1028">
        <v>10</v>
      </c>
      <c r="P1028" s="8">
        <v>0</v>
      </c>
      <c r="Q1028" t="s">
        <v>365</v>
      </c>
      <c r="R1028">
        <v>5</v>
      </c>
      <c r="S1028" s="4">
        <v>7.3815383533820462</v>
      </c>
      <c r="T1028" t="s">
        <v>148</v>
      </c>
      <c r="U1028" t="s">
        <v>237</v>
      </c>
      <c r="V1028" t="s">
        <v>323</v>
      </c>
      <c r="W1028" t="s">
        <v>510</v>
      </c>
      <c r="X1028" t="s">
        <v>521</v>
      </c>
      <c r="Y1028" t="s">
        <v>511</v>
      </c>
    </row>
    <row r="1029" spans="1:25" x14ac:dyDescent="0.3">
      <c r="A1029">
        <v>10637</v>
      </c>
      <c r="B1029" t="s">
        <v>59</v>
      </c>
      <c r="C1029">
        <v>50</v>
      </c>
      <c r="D1029">
        <v>6</v>
      </c>
      <c r="E1029" s="3">
        <v>44427</v>
      </c>
      <c r="F1029" s="31">
        <f>YEAR(Order[[#This Row],[OrderDate]])</f>
        <v>2021</v>
      </c>
      <c r="G1029" s="31">
        <f>MONTH(Order[[#This Row],[OrderDate]])</f>
        <v>8</v>
      </c>
      <c r="H1029" s="31">
        <f>WEEKDAY(Order[[#This Row],[OrderDate]])</f>
        <v>5</v>
      </c>
      <c r="I1029" s="31" t="str">
        <f>TEXT(Order[[#This Row],[WeekNumber]],"dddd")</f>
        <v>Thursday</v>
      </c>
      <c r="J1029" s="14">
        <v>20210826</v>
      </c>
      <c r="K1029" t="s">
        <v>486</v>
      </c>
      <c r="L1029" s="4">
        <v>385.93749969732016</v>
      </c>
      <c r="M1029" s="4">
        <v>16.25</v>
      </c>
      <c r="N1029" s="4">
        <v>15.437499987892807</v>
      </c>
      <c r="O1029">
        <v>25</v>
      </c>
      <c r="P1029" s="8">
        <v>5.000000074505806E-2</v>
      </c>
      <c r="Q1029" t="s">
        <v>404</v>
      </c>
      <c r="R1029">
        <v>23</v>
      </c>
      <c r="S1029" s="4">
        <v>6.542170529867021</v>
      </c>
      <c r="T1029" t="s">
        <v>148</v>
      </c>
      <c r="U1029" t="s">
        <v>237</v>
      </c>
      <c r="V1029" t="s">
        <v>323</v>
      </c>
      <c r="W1029" t="s">
        <v>510</v>
      </c>
      <c r="X1029" t="s">
        <v>521</v>
      </c>
      <c r="Y1029" t="s">
        <v>516</v>
      </c>
    </row>
    <row r="1030" spans="1:25" x14ac:dyDescent="0.3">
      <c r="A1030">
        <v>10637</v>
      </c>
      <c r="B1030" t="s">
        <v>59</v>
      </c>
      <c r="C1030">
        <v>56</v>
      </c>
      <c r="D1030">
        <v>6</v>
      </c>
      <c r="E1030" s="3">
        <v>44427</v>
      </c>
      <c r="F1030" s="31">
        <f>YEAR(Order[[#This Row],[OrderDate]])</f>
        <v>2021</v>
      </c>
      <c r="G1030" s="31">
        <f>MONTH(Order[[#This Row],[OrderDate]])</f>
        <v>8</v>
      </c>
      <c r="H1030" s="31">
        <f>WEEKDAY(Order[[#This Row],[OrderDate]])</f>
        <v>5</v>
      </c>
      <c r="I1030" s="31" t="str">
        <f>TEXT(Order[[#This Row],[WeekNumber]],"dddd")</f>
        <v>Thursday</v>
      </c>
      <c r="J1030" s="14">
        <v>20210901</v>
      </c>
      <c r="K1030" t="s">
        <v>486</v>
      </c>
      <c r="L1030" s="4">
        <v>2165.9999983012676</v>
      </c>
      <c r="M1030" s="4">
        <v>38</v>
      </c>
      <c r="N1030" s="4">
        <v>36.099999971687794</v>
      </c>
      <c r="O1030">
        <v>60</v>
      </c>
      <c r="P1030" s="8">
        <v>5.000000074505806E-2</v>
      </c>
      <c r="Q1030" t="s">
        <v>410</v>
      </c>
      <c r="R1030">
        <v>26</v>
      </c>
      <c r="S1030" s="4">
        <v>12.985049050340091</v>
      </c>
      <c r="T1030" t="s">
        <v>148</v>
      </c>
      <c r="U1030" t="s">
        <v>237</v>
      </c>
      <c r="V1030" t="s">
        <v>323</v>
      </c>
      <c r="W1030" t="s">
        <v>510</v>
      </c>
      <c r="X1030" t="s">
        <v>521</v>
      </c>
      <c r="Y1030" t="s">
        <v>512</v>
      </c>
    </row>
    <row r="1031" spans="1:25" ht="15" customHeight="1" x14ac:dyDescent="0.3">
      <c r="A1031">
        <v>10638</v>
      </c>
      <c r="B1031" t="s">
        <v>45</v>
      </c>
      <c r="C1031">
        <v>45</v>
      </c>
      <c r="D1031">
        <v>3</v>
      </c>
      <c r="E1031" s="3">
        <v>44428</v>
      </c>
      <c r="F1031" s="31">
        <f>YEAR(Order[[#This Row],[OrderDate]])</f>
        <v>2021</v>
      </c>
      <c r="G1031" s="31">
        <f>MONTH(Order[[#This Row],[OrderDate]])</f>
        <v>8</v>
      </c>
      <c r="H1031" s="31">
        <f>WEEKDAY(Order[[#This Row],[OrderDate]])</f>
        <v>6</v>
      </c>
      <c r="I1031" s="31" t="str">
        <f>TEXT(Order[[#This Row],[WeekNumber]],"dddd")</f>
        <v>Friday</v>
      </c>
      <c r="J1031" s="14">
        <v>20210901</v>
      </c>
      <c r="K1031" t="s">
        <v>486</v>
      </c>
      <c r="L1031" s="4">
        <v>190</v>
      </c>
      <c r="M1031" s="4">
        <v>9.5</v>
      </c>
      <c r="N1031" s="4">
        <v>9.5</v>
      </c>
      <c r="O1031">
        <v>20</v>
      </c>
      <c r="P1031" s="8">
        <v>0</v>
      </c>
      <c r="Q1031" t="s">
        <v>399</v>
      </c>
      <c r="R1031">
        <v>21</v>
      </c>
      <c r="S1031" s="4">
        <v>4.5986324879657294</v>
      </c>
      <c r="T1031" t="s">
        <v>134</v>
      </c>
      <c r="U1031" t="s">
        <v>223</v>
      </c>
      <c r="V1031" t="s">
        <v>310</v>
      </c>
      <c r="W1031" t="s">
        <v>510</v>
      </c>
      <c r="X1031" t="s">
        <v>354</v>
      </c>
      <c r="Y1031" t="s">
        <v>514</v>
      </c>
    </row>
    <row r="1032" spans="1:25" ht="15" customHeight="1" x14ac:dyDescent="0.3">
      <c r="A1032">
        <v>10638</v>
      </c>
      <c r="B1032" t="s">
        <v>45</v>
      </c>
      <c r="C1032">
        <v>65</v>
      </c>
      <c r="D1032">
        <v>3</v>
      </c>
      <c r="E1032" s="3">
        <v>44428</v>
      </c>
      <c r="F1032" s="31">
        <f>YEAR(Order[[#This Row],[OrderDate]])</f>
        <v>2021</v>
      </c>
      <c r="G1032" s="31">
        <f>MONTH(Order[[#This Row],[OrderDate]])</f>
        <v>8</v>
      </c>
      <c r="H1032" s="31">
        <f>WEEKDAY(Order[[#This Row],[OrderDate]])</f>
        <v>6</v>
      </c>
      <c r="I1032" s="31" t="str">
        <f>TEXT(Order[[#This Row],[WeekNumber]],"dddd")</f>
        <v>Friday</v>
      </c>
      <c r="J1032" s="14">
        <v>20210901</v>
      </c>
      <c r="K1032" t="s">
        <v>486</v>
      </c>
      <c r="L1032" s="4">
        <v>442.05</v>
      </c>
      <c r="M1032" s="4">
        <v>21.05</v>
      </c>
      <c r="N1032" s="4">
        <v>21.05</v>
      </c>
      <c r="O1032">
        <v>21</v>
      </c>
      <c r="P1032" s="8">
        <v>0</v>
      </c>
      <c r="Q1032" t="s">
        <v>419</v>
      </c>
      <c r="R1032">
        <v>2</v>
      </c>
      <c r="S1032" s="4">
        <v>12.356901002694999</v>
      </c>
      <c r="T1032" t="s">
        <v>134</v>
      </c>
      <c r="U1032" t="s">
        <v>223</v>
      </c>
      <c r="V1032" t="s">
        <v>310</v>
      </c>
      <c r="W1032" t="s">
        <v>510</v>
      </c>
      <c r="X1032" t="s">
        <v>354</v>
      </c>
      <c r="Y1032" t="s">
        <v>515</v>
      </c>
    </row>
    <row r="1033" spans="1:25" ht="15" customHeight="1" x14ac:dyDescent="0.3">
      <c r="A1033">
        <v>10638</v>
      </c>
      <c r="B1033" t="s">
        <v>45</v>
      </c>
      <c r="C1033">
        <v>72</v>
      </c>
      <c r="D1033">
        <v>3</v>
      </c>
      <c r="E1033" s="3">
        <v>44428</v>
      </c>
      <c r="F1033" s="31">
        <f>YEAR(Order[[#This Row],[OrderDate]])</f>
        <v>2021</v>
      </c>
      <c r="G1033" s="31">
        <f>MONTH(Order[[#This Row],[OrderDate]])</f>
        <v>8</v>
      </c>
      <c r="H1033" s="31">
        <f>WEEKDAY(Order[[#This Row],[OrderDate]])</f>
        <v>6</v>
      </c>
      <c r="I1033" s="31" t="str">
        <f>TEXT(Order[[#This Row],[WeekNumber]],"dddd")</f>
        <v>Friday</v>
      </c>
      <c r="J1033" s="14">
        <v>20210827</v>
      </c>
      <c r="K1033" t="s">
        <v>486</v>
      </c>
      <c r="L1033" s="4">
        <v>2088</v>
      </c>
      <c r="M1033" s="4">
        <v>34.799999999999997</v>
      </c>
      <c r="N1033" s="4">
        <v>34.799999999999997</v>
      </c>
      <c r="O1033">
        <v>60</v>
      </c>
      <c r="P1033" s="8">
        <v>0</v>
      </c>
      <c r="Q1033" t="s">
        <v>426</v>
      </c>
      <c r="R1033">
        <v>14</v>
      </c>
      <c r="S1033" s="4">
        <v>14.902797245173618</v>
      </c>
      <c r="T1033" t="s">
        <v>134</v>
      </c>
      <c r="U1033" t="s">
        <v>223</v>
      </c>
      <c r="V1033" t="s">
        <v>310</v>
      </c>
      <c r="W1033" t="s">
        <v>510</v>
      </c>
      <c r="X1033" t="s">
        <v>354</v>
      </c>
      <c r="Y1033" t="s">
        <v>511</v>
      </c>
    </row>
    <row r="1034" spans="1:25" x14ac:dyDescent="0.3">
      <c r="A1034">
        <v>10639</v>
      </c>
      <c r="B1034" t="s">
        <v>67</v>
      </c>
      <c r="C1034">
        <v>18</v>
      </c>
      <c r="D1034">
        <v>7</v>
      </c>
      <c r="E1034" s="3">
        <v>44428</v>
      </c>
      <c r="F1034" s="31">
        <f>YEAR(Order[[#This Row],[OrderDate]])</f>
        <v>2021</v>
      </c>
      <c r="G1034" s="31">
        <f>MONTH(Order[[#This Row],[OrderDate]])</f>
        <v>8</v>
      </c>
      <c r="H1034" s="31">
        <f>WEEKDAY(Order[[#This Row],[OrderDate]])</f>
        <v>6</v>
      </c>
      <c r="I1034" s="31" t="str">
        <f>TEXT(Order[[#This Row],[WeekNumber]],"dddd")</f>
        <v>Friday</v>
      </c>
      <c r="J1034" s="14">
        <v>20210828</v>
      </c>
      <c r="K1034" t="s">
        <v>485</v>
      </c>
      <c r="L1034" s="4">
        <v>500</v>
      </c>
      <c r="M1034" s="4">
        <v>62.5</v>
      </c>
      <c r="N1034" s="4">
        <v>62.5</v>
      </c>
      <c r="O1034">
        <v>8</v>
      </c>
      <c r="P1034" s="8">
        <v>0</v>
      </c>
      <c r="Q1034" t="s">
        <v>372</v>
      </c>
      <c r="R1034">
        <v>7</v>
      </c>
      <c r="S1034" s="4">
        <v>20.144415838276313</v>
      </c>
      <c r="T1034" t="s">
        <v>156</v>
      </c>
      <c r="U1034" t="s">
        <v>245</v>
      </c>
      <c r="V1034" t="s">
        <v>330</v>
      </c>
      <c r="W1034" t="s">
        <v>509</v>
      </c>
      <c r="X1034" t="s">
        <v>534</v>
      </c>
      <c r="Y1034" t="s">
        <v>514</v>
      </c>
    </row>
    <row r="1035" spans="1:25" ht="15" customHeight="1" x14ac:dyDescent="0.3">
      <c r="A1035">
        <v>10640</v>
      </c>
      <c r="B1035" t="s">
        <v>83</v>
      </c>
      <c r="C1035">
        <v>69</v>
      </c>
      <c r="D1035">
        <v>4</v>
      </c>
      <c r="E1035" s="3">
        <v>44429</v>
      </c>
      <c r="F1035" s="31">
        <f>YEAR(Order[[#This Row],[OrderDate]])</f>
        <v>2021</v>
      </c>
      <c r="G1035" s="31">
        <f>MONTH(Order[[#This Row],[OrderDate]])</f>
        <v>8</v>
      </c>
      <c r="H1035" s="31">
        <f>WEEKDAY(Order[[#This Row],[OrderDate]])</f>
        <v>7</v>
      </c>
      <c r="I1035" s="31" t="str">
        <f>TEXT(Order[[#This Row],[WeekNumber]],"dddd")</f>
        <v>Saturday</v>
      </c>
      <c r="J1035" s="14">
        <v>20210828</v>
      </c>
      <c r="K1035" t="s">
        <v>486</v>
      </c>
      <c r="L1035" s="4">
        <v>540</v>
      </c>
      <c r="M1035" s="4">
        <v>36</v>
      </c>
      <c r="N1035" s="4">
        <v>27</v>
      </c>
      <c r="O1035">
        <v>20</v>
      </c>
      <c r="P1035" s="8">
        <v>0.25</v>
      </c>
      <c r="Q1035" t="s">
        <v>423</v>
      </c>
      <c r="R1035">
        <v>15</v>
      </c>
      <c r="S1035" s="4">
        <v>12.894008605174344</v>
      </c>
      <c r="T1035" t="s">
        <v>172</v>
      </c>
      <c r="U1035" t="s">
        <v>261</v>
      </c>
      <c r="V1035" t="s">
        <v>345</v>
      </c>
      <c r="W1035" t="s">
        <v>509</v>
      </c>
      <c r="X1035" t="s">
        <v>520</v>
      </c>
      <c r="Y1035" t="s">
        <v>511</v>
      </c>
    </row>
    <row r="1036" spans="1:25" ht="15" customHeight="1" x14ac:dyDescent="0.3">
      <c r="A1036">
        <v>10640</v>
      </c>
      <c r="B1036" t="s">
        <v>83</v>
      </c>
      <c r="C1036">
        <v>70</v>
      </c>
      <c r="D1036">
        <v>4</v>
      </c>
      <c r="E1036" s="3">
        <v>44429</v>
      </c>
      <c r="F1036" s="31">
        <f>YEAR(Order[[#This Row],[OrderDate]])</f>
        <v>2021</v>
      </c>
      <c r="G1036" s="31">
        <f>MONTH(Order[[#This Row],[OrderDate]])</f>
        <v>8</v>
      </c>
      <c r="H1036" s="31">
        <f>WEEKDAY(Order[[#This Row],[OrderDate]])</f>
        <v>7</v>
      </c>
      <c r="I1036" s="31" t="str">
        <f>TEXT(Order[[#This Row],[WeekNumber]],"dddd")</f>
        <v>Saturday</v>
      </c>
      <c r="J1036" s="14">
        <v>20210826</v>
      </c>
      <c r="K1036" t="s">
        <v>486</v>
      </c>
      <c r="L1036" s="4">
        <v>168.75</v>
      </c>
      <c r="M1036" s="4">
        <v>15</v>
      </c>
      <c r="N1036" s="4">
        <v>11.25</v>
      </c>
      <c r="O1036">
        <v>15</v>
      </c>
      <c r="P1036" s="8">
        <v>0.25</v>
      </c>
      <c r="Q1036" t="s">
        <v>424</v>
      </c>
      <c r="R1036">
        <v>7</v>
      </c>
      <c r="S1036" s="4">
        <v>4.3219663299234155</v>
      </c>
      <c r="T1036" t="s">
        <v>172</v>
      </c>
      <c r="U1036" t="s">
        <v>261</v>
      </c>
      <c r="V1036" t="s">
        <v>345</v>
      </c>
      <c r="W1036" t="s">
        <v>509</v>
      </c>
      <c r="X1036" t="s">
        <v>520</v>
      </c>
      <c r="Y1036" t="s">
        <v>517</v>
      </c>
    </row>
    <row r="1037" spans="1:25" ht="15" customHeight="1" x14ac:dyDescent="0.3">
      <c r="A1037">
        <v>10641</v>
      </c>
      <c r="B1037" t="s">
        <v>33</v>
      </c>
      <c r="C1037">
        <v>2</v>
      </c>
      <c r="D1037">
        <v>4</v>
      </c>
      <c r="E1037" s="3">
        <v>44430</v>
      </c>
      <c r="F1037" s="31">
        <f>YEAR(Order[[#This Row],[OrderDate]])</f>
        <v>2021</v>
      </c>
      <c r="G1037" s="31">
        <f>MONTH(Order[[#This Row],[OrderDate]])</f>
        <v>8</v>
      </c>
      <c r="H1037" s="31">
        <f>WEEKDAY(Order[[#This Row],[OrderDate]])</f>
        <v>1</v>
      </c>
      <c r="I1037" s="31" t="str">
        <f>TEXT(Order[[#This Row],[WeekNumber]],"dddd")</f>
        <v>Sunday</v>
      </c>
      <c r="J1037" s="14">
        <v>20210826</v>
      </c>
      <c r="K1037" t="s">
        <v>484</v>
      </c>
      <c r="L1037" s="4">
        <v>950</v>
      </c>
      <c r="M1037" s="4">
        <v>19</v>
      </c>
      <c r="N1037" s="4">
        <v>19</v>
      </c>
      <c r="O1037">
        <v>50</v>
      </c>
      <c r="P1037" s="8">
        <v>0</v>
      </c>
      <c r="Q1037" t="s">
        <v>356</v>
      </c>
      <c r="R1037">
        <v>1</v>
      </c>
      <c r="S1037" s="4">
        <v>9.9064127385757743</v>
      </c>
      <c r="T1037" t="s">
        <v>122</v>
      </c>
      <c r="U1037" t="s">
        <v>211</v>
      </c>
      <c r="V1037" t="s">
        <v>299</v>
      </c>
      <c r="W1037" t="s">
        <v>510</v>
      </c>
      <c r="X1037" t="s">
        <v>354</v>
      </c>
      <c r="Y1037" t="s">
        <v>517</v>
      </c>
    </row>
    <row r="1038" spans="1:25" ht="15" customHeight="1" x14ac:dyDescent="0.3">
      <c r="A1038">
        <v>10641</v>
      </c>
      <c r="B1038" t="s">
        <v>33</v>
      </c>
      <c r="C1038">
        <v>40</v>
      </c>
      <c r="D1038">
        <v>4</v>
      </c>
      <c r="E1038" s="3">
        <v>44430</v>
      </c>
      <c r="F1038" s="31">
        <f>YEAR(Order[[#This Row],[OrderDate]])</f>
        <v>2021</v>
      </c>
      <c r="G1038" s="31">
        <f>MONTH(Order[[#This Row],[OrderDate]])</f>
        <v>8</v>
      </c>
      <c r="H1038" s="31">
        <f>WEEKDAY(Order[[#This Row],[OrderDate]])</f>
        <v>1</v>
      </c>
      <c r="I1038" s="31" t="str">
        <f>TEXT(Order[[#This Row],[WeekNumber]],"dddd")</f>
        <v>Sunday</v>
      </c>
      <c r="J1038" s="14">
        <v>20210905</v>
      </c>
      <c r="K1038" t="s">
        <v>484</v>
      </c>
      <c r="L1038" s="4">
        <v>1104</v>
      </c>
      <c r="M1038" s="4">
        <v>18.399999999999999</v>
      </c>
      <c r="N1038" s="4">
        <v>18.399999999999999</v>
      </c>
      <c r="O1038">
        <v>60</v>
      </c>
      <c r="P1038" s="8">
        <v>0</v>
      </c>
      <c r="Q1038" t="s">
        <v>394</v>
      </c>
      <c r="R1038">
        <v>19</v>
      </c>
      <c r="S1038" s="4">
        <v>11.939905659925371</v>
      </c>
      <c r="T1038" t="s">
        <v>122</v>
      </c>
      <c r="U1038" t="s">
        <v>211</v>
      </c>
      <c r="V1038" t="s">
        <v>299</v>
      </c>
      <c r="W1038" t="s">
        <v>510</v>
      </c>
      <c r="X1038" t="s">
        <v>354</v>
      </c>
      <c r="Y1038" t="s">
        <v>514</v>
      </c>
    </row>
    <row r="1039" spans="1:25" x14ac:dyDescent="0.3">
      <c r="A1039">
        <v>10642</v>
      </c>
      <c r="B1039" t="s">
        <v>70</v>
      </c>
      <c r="C1039">
        <v>21</v>
      </c>
      <c r="D1039">
        <v>7</v>
      </c>
      <c r="E1039" s="3">
        <v>44430</v>
      </c>
      <c r="F1039" s="31">
        <f>YEAR(Order[[#This Row],[OrderDate]])</f>
        <v>2021</v>
      </c>
      <c r="G1039" s="31">
        <f>MONTH(Order[[#This Row],[OrderDate]])</f>
        <v>8</v>
      </c>
      <c r="H1039" s="31">
        <f>WEEKDAY(Order[[#This Row],[OrderDate]])</f>
        <v>1</v>
      </c>
      <c r="I1039" s="31" t="str">
        <f>TEXT(Order[[#This Row],[WeekNumber]],"dddd")</f>
        <v>Sunday</v>
      </c>
      <c r="J1039" s="14">
        <v>20210905</v>
      </c>
      <c r="K1039" t="s">
        <v>485</v>
      </c>
      <c r="L1039" s="4">
        <v>239.99999910593033</v>
      </c>
      <c r="M1039" s="4">
        <v>10</v>
      </c>
      <c r="N1039" s="4">
        <v>7.9999999701976776</v>
      </c>
      <c r="O1039">
        <v>30</v>
      </c>
      <c r="P1039" s="8">
        <v>0.20000000298023221</v>
      </c>
      <c r="Q1039" t="s">
        <v>375</v>
      </c>
      <c r="R1039">
        <v>8</v>
      </c>
      <c r="S1039" s="4">
        <v>8.5451596278118238</v>
      </c>
      <c r="T1039" t="s">
        <v>159</v>
      </c>
      <c r="U1039" t="s">
        <v>248</v>
      </c>
      <c r="V1039" t="s">
        <v>333</v>
      </c>
      <c r="W1039" t="s">
        <v>509</v>
      </c>
      <c r="X1039" t="s">
        <v>532</v>
      </c>
      <c r="Y1039" t="s">
        <v>516</v>
      </c>
    </row>
    <row r="1040" spans="1:25" x14ac:dyDescent="0.3">
      <c r="A1040">
        <v>10642</v>
      </c>
      <c r="B1040" t="s">
        <v>70</v>
      </c>
      <c r="C1040">
        <v>61</v>
      </c>
      <c r="D1040">
        <v>7</v>
      </c>
      <c r="E1040" s="3">
        <v>44430</v>
      </c>
      <c r="F1040" s="31">
        <f>YEAR(Order[[#This Row],[OrderDate]])</f>
        <v>2021</v>
      </c>
      <c r="G1040" s="31">
        <f>MONTH(Order[[#This Row],[OrderDate]])</f>
        <v>8</v>
      </c>
      <c r="H1040" s="31">
        <f>WEEKDAY(Order[[#This Row],[OrderDate]])</f>
        <v>1</v>
      </c>
      <c r="I1040" s="31" t="str">
        <f>TEXT(Order[[#This Row],[WeekNumber]],"dddd")</f>
        <v>Sunday</v>
      </c>
      <c r="J1040" s="14">
        <v>20210902</v>
      </c>
      <c r="K1040" t="s">
        <v>485</v>
      </c>
      <c r="L1040" s="4">
        <v>455.99999830126762</v>
      </c>
      <c r="M1040" s="4">
        <v>28.5</v>
      </c>
      <c r="N1040" s="4">
        <v>22.799999915063381</v>
      </c>
      <c r="O1040">
        <v>20</v>
      </c>
      <c r="P1040" s="8">
        <v>0.20000000298023221</v>
      </c>
      <c r="Q1040" t="s">
        <v>415</v>
      </c>
      <c r="R1040">
        <v>29</v>
      </c>
      <c r="S1040" s="4">
        <v>10.457549197381082</v>
      </c>
      <c r="T1040" t="s">
        <v>159</v>
      </c>
      <c r="U1040" t="s">
        <v>248</v>
      </c>
      <c r="V1040" t="s">
        <v>333</v>
      </c>
      <c r="W1040" t="s">
        <v>509</v>
      </c>
      <c r="X1040" t="s">
        <v>532</v>
      </c>
      <c r="Y1040" t="s">
        <v>515</v>
      </c>
    </row>
    <row r="1041" spans="1:25" x14ac:dyDescent="0.3">
      <c r="A1041">
        <v>10643</v>
      </c>
      <c r="B1041" t="s">
        <v>0</v>
      </c>
      <c r="C1041">
        <v>28</v>
      </c>
      <c r="D1041">
        <v>6</v>
      </c>
      <c r="E1041" s="3">
        <v>44433</v>
      </c>
      <c r="F1041" s="31">
        <f>YEAR(Order[[#This Row],[OrderDate]])</f>
        <v>2021</v>
      </c>
      <c r="G1041" s="31">
        <f>MONTH(Order[[#This Row],[OrderDate]])</f>
        <v>8</v>
      </c>
      <c r="H1041" s="31">
        <f>WEEKDAY(Order[[#This Row],[OrderDate]])</f>
        <v>4</v>
      </c>
      <c r="I1041" s="31" t="str">
        <f>TEXT(Order[[#This Row],[WeekNumber]],"dddd")</f>
        <v>Wednesday</v>
      </c>
      <c r="J1041" s="14">
        <v>20210902</v>
      </c>
      <c r="K1041" t="s">
        <v>486</v>
      </c>
      <c r="L1041" s="4">
        <v>513</v>
      </c>
      <c r="M1041" s="4">
        <v>45.6</v>
      </c>
      <c r="N1041" s="4">
        <v>34.200000000000003</v>
      </c>
      <c r="O1041">
        <v>15</v>
      </c>
      <c r="P1041" s="8">
        <v>0.25</v>
      </c>
      <c r="Q1041" t="s">
        <v>382</v>
      </c>
      <c r="R1041">
        <v>12</v>
      </c>
      <c r="S1041" s="4">
        <v>23.763027335506571</v>
      </c>
      <c r="T1041" t="s">
        <v>89</v>
      </c>
      <c r="U1041" t="s">
        <v>178</v>
      </c>
      <c r="V1041" t="s">
        <v>267</v>
      </c>
      <c r="W1041" t="s">
        <v>509</v>
      </c>
      <c r="X1041" t="s">
        <v>520</v>
      </c>
      <c r="Y1041" t="s">
        <v>513</v>
      </c>
    </row>
    <row r="1042" spans="1:25" x14ac:dyDescent="0.3">
      <c r="A1042">
        <v>10643</v>
      </c>
      <c r="B1042" t="s">
        <v>0</v>
      </c>
      <c r="C1042">
        <v>39</v>
      </c>
      <c r="D1042">
        <v>6</v>
      </c>
      <c r="E1042" s="3">
        <v>44433</v>
      </c>
      <c r="F1042" s="31">
        <f>YEAR(Order[[#This Row],[OrderDate]])</f>
        <v>2021</v>
      </c>
      <c r="G1042" s="31">
        <f>MONTH(Order[[#This Row],[OrderDate]])</f>
        <v>8</v>
      </c>
      <c r="H1042" s="31">
        <f>WEEKDAY(Order[[#This Row],[OrderDate]])</f>
        <v>4</v>
      </c>
      <c r="I1042" s="31" t="str">
        <f>TEXT(Order[[#This Row],[WeekNumber]],"dddd")</f>
        <v>Wednesday</v>
      </c>
      <c r="J1042" s="14">
        <v>20210902</v>
      </c>
      <c r="K1042" t="s">
        <v>486</v>
      </c>
      <c r="L1042" s="4">
        <v>283.5</v>
      </c>
      <c r="M1042" s="4">
        <v>18</v>
      </c>
      <c r="N1042" s="4">
        <v>13.5</v>
      </c>
      <c r="O1042">
        <v>21</v>
      </c>
      <c r="P1042" s="8">
        <v>0.25</v>
      </c>
      <c r="Q1042" t="s">
        <v>393</v>
      </c>
      <c r="R1042">
        <v>18</v>
      </c>
      <c r="S1042" s="4">
        <v>13.522215154598831</v>
      </c>
      <c r="T1042" t="s">
        <v>89</v>
      </c>
      <c r="U1042" t="s">
        <v>178</v>
      </c>
      <c r="V1042" t="s">
        <v>267</v>
      </c>
      <c r="W1042" t="s">
        <v>509</v>
      </c>
      <c r="X1042" t="s">
        <v>520</v>
      </c>
      <c r="Y1042" t="s">
        <v>517</v>
      </c>
    </row>
    <row r="1043" spans="1:25" x14ac:dyDescent="0.3">
      <c r="A1043">
        <v>10643</v>
      </c>
      <c r="B1043" t="s">
        <v>0</v>
      </c>
      <c r="C1043">
        <v>46</v>
      </c>
      <c r="D1043">
        <v>6</v>
      </c>
      <c r="E1043" s="3">
        <v>44433</v>
      </c>
      <c r="F1043" s="31">
        <f>YEAR(Order[[#This Row],[OrderDate]])</f>
        <v>2021</v>
      </c>
      <c r="G1043" s="31">
        <f>MONTH(Order[[#This Row],[OrderDate]])</f>
        <v>8</v>
      </c>
      <c r="H1043" s="31">
        <f>WEEKDAY(Order[[#This Row],[OrderDate]])</f>
        <v>4</v>
      </c>
      <c r="I1043" s="31" t="str">
        <f>TEXT(Order[[#This Row],[WeekNumber]],"dddd")</f>
        <v>Wednesday</v>
      </c>
      <c r="J1043" s="14">
        <v>20210901</v>
      </c>
      <c r="K1043" t="s">
        <v>486</v>
      </c>
      <c r="L1043" s="4">
        <v>18</v>
      </c>
      <c r="M1043" s="4">
        <v>12</v>
      </c>
      <c r="N1043" s="4">
        <v>9</v>
      </c>
      <c r="O1043">
        <v>2</v>
      </c>
      <c r="P1043" s="8">
        <v>0.25</v>
      </c>
      <c r="Q1043" t="s">
        <v>400</v>
      </c>
      <c r="R1043">
        <v>21</v>
      </c>
      <c r="S1043" s="4">
        <v>5.504627786254181</v>
      </c>
      <c r="T1043" t="s">
        <v>89</v>
      </c>
      <c r="U1043" t="s">
        <v>178</v>
      </c>
      <c r="V1043" t="s">
        <v>267</v>
      </c>
      <c r="W1043" t="s">
        <v>509</v>
      </c>
      <c r="X1043" t="s">
        <v>520</v>
      </c>
      <c r="Y1043" t="s">
        <v>514</v>
      </c>
    </row>
    <row r="1044" spans="1:25" ht="15" customHeight="1" x14ac:dyDescent="0.3">
      <c r="A1044">
        <v>10644</v>
      </c>
      <c r="B1044" t="s">
        <v>85</v>
      </c>
      <c r="C1044">
        <v>18</v>
      </c>
      <c r="D1044">
        <v>3</v>
      </c>
      <c r="E1044" s="3">
        <v>44433</v>
      </c>
      <c r="F1044" s="31">
        <f>YEAR(Order[[#This Row],[OrderDate]])</f>
        <v>2021</v>
      </c>
      <c r="G1044" s="31">
        <f>MONTH(Order[[#This Row],[OrderDate]])</f>
        <v>8</v>
      </c>
      <c r="H1044" s="31">
        <f>WEEKDAY(Order[[#This Row],[OrderDate]])</f>
        <v>4</v>
      </c>
      <c r="I1044" s="31" t="str">
        <f>TEXT(Order[[#This Row],[WeekNumber]],"dddd")</f>
        <v>Wednesday</v>
      </c>
      <c r="J1044" s="14">
        <v>20210901</v>
      </c>
      <c r="K1044" t="s">
        <v>484</v>
      </c>
      <c r="L1044" s="4">
        <v>224.99999962747097</v>
      </c>
      <c r="M1044" s="4">
        <v>62.5</v>
      </c>
      <c r="N1044" s="4">
        <v>56.249999906867743</v>
      </c>
      <c r="O1044">
        <v>4</v>
      </c>
      <c r="P1044" s="8">
        <v>0.10000000149011611</v>
      </c>
      <c r="Q1044" t="s">
        <v>372</v>
      </c>
      <c r="R1044">
        <v>7</v>
      </c>
      <c r="S1044" s="4">
        <v>20.144415838276313</v>
      </c>
      <c r="T1044" t="s">
        <v>174</v>
      </c>
      <c r="U1044" t="s">
        <v>263</v>
      </c>
      <c r="V1044" t="s">
        <v>347</v>
      </c>
      <c r="W1044" t="s">
        <v>510</v>
      </c>
      <c r="X1044" t="s">
        <v>521</v>
      </c>
      <c r="Y1044" t="s">
        <v>514</v>
      </c>
    </row>
    <row r="1045" spans="1:25" ht="15" customHeight="1" x14ac:dyDescent="0.3">
      <c r="A1045">
        <v>10644</v>
      </c>
      <c r="B1045" t="s">
        <v>85</v>
      </c>
      <c r="C1045">
        <v>43</v>
      </c>
      <c r="D1045">
        <v>3</v>
      </c>
      <c r="E1045" s="3">
        <v>44433</v>
      </c>
      <c r="F1045" s="31">
        <f>YEAR(Order[[#This Row],[OrderDate]])</f>
        <v>2021</v>
      </c>
      <c r="G1045" s="31">
        <f>MONTH(Order[[#This Row],[OrderDate]])</f>
        <v>8</v>
      </c>
      <c r="H1045" s="31">
        <f>WEEKDAY(Order[[#This Row],[OrderDate]])</f>
        <v>4</v>
      </c>
      <c r="I1045" s="31" t="str">
        <f>TEXT(Order[[#This Row],[WeekNumber]],"dddd")</f>
        <v>Wednesday</v>
      </c>
      <c r="J1045" s="14">
        <v>20210901</v>
      </c>
      <c r="K1045" t="s">
        <v>484</v>
      </c>
      <c r="L1045" s="4">
        <v>920</v>
      </c>
      <c r="M1045" s="4">
        <v>46</v>
      </c>
      <c r="N1045" s="4">
        <v>46</v>
      </c>
      <c r="O1045">
        <v>20</v>
      </c>
      <c r="P1045" s="8">
        <v>0</v>
      </c>
      <c r="Q1045" t="s">
        <v>397</v>
      </c>
      <c r="R1045">
        <v>20</v>
      </c>
      <c r="S1045" s="4">
        <v>33.719701744549674</v>
      </c>
      <c r="T1045" t="s">
        <v>174</v>
      </c>
      <c r="U1045" t="s">
        <v>263</v>
      </c>
      <c r="V1045" t="s">
        <v>347</v>
      </c>
      <c r="W1045" t="s">
        <v>510</v>
      </c>
      <c r="X1045" t="s">
        <v>521</v>
      </c>
      <c r="Y1045" t="s">
        <v>517</v>
      </c>
    </row>
    <row r="1046" spans="1:25" ht="15" customHeight="1" x14ac:dyDescent="0.3">
      <c r="A1046">
        <v>10644</v>
      </c>
      <c r="B1046" t="s">
        <v>85</v>
      </c>
      <c r="C1046">
        <v>46</v>
      </c>
      <c r="D1046">
        <v>3</v>
      </c>
      <c r="E1046" s="3">
        <v>44433</v>
      </c>
      <c r="F1046" s="31">
        <f>YEAR(Order[[#This Row],[OrderDate]])</f>
        <v>2021</v>
      </c>
      <c r="G1046" s="31">
        <f>MONTH(Order[[#This Row],[OrderDate]])</f>
        <v>8</v>
      </c>
      <c r="H1046" s="31">
        <f>WEEKDAY(Order[[#This Row],[OrderDate]])</f>
        <v>4</v>
      </c>
      <c r="I1046" s="31" t="str">
        <f>TEXT(Order[[#This Row],[WeekNumber]],"dddd")</f>
        <v>Wednesday</v>
      </c>
      <c r="J1046" s="14">
        <v>20210902</v>
      </c>
      <c r="K1046" t="s">
        <v>484</v>
      </c>
      <c r="L1046" s="4">
        <v>226.79999962449074</v>
      </c>
      <c r="M1046" s="4">
        <v>12</v>
      </c>
      <c r="N1046" s="4">
        <v>10.799999982118607</v>
      </c>
      <c r="O1046">
        <v>21</v>
      </c>
      <c r="P1046" s="8">
        <v>0.10000000149011611</v>
      </c>
      <c r="Q1046" t="s">
        <v>400</v>
      </c>
      <c r="R1046">
        <v>21</v>
      </c>
      <c r="S1046" s="4">
        <v>5.504627786254181</v>
      </c>
      <c r="T1046" t="s">
        <v>174</v>
      </c>
      <c r="U1046" t="s">
        <v>263</v>
      </c>
      <c r="V1046" t="s">
        <v>347</v>
      </c>
      <c r="W1046" t="s">
        <v>510</v>
      </c>
      <c r="X1046" t="s">
        <v>521</v>
      </c>
      <c r="Y1046" t="s">
        <v>514</v>
      </c>
    </row>
    <row r="1047" spans="1:25" ht="15" customHeight="1" x14ac:dyDescent="0.3">
      <c r="A1047">
        <v>10645</v>
      </c>
      <c r="B1047" t="s">
        <v>32</v>
      </c>
      <c r="C1047">
        <v>18</v>
      </c>
      <c r="D1047">
        <v>4</v>
      </c>
      <c r="E1047" s="3">
        <v>44434</v>
      </c>
      <c r="F1047" s="31">
        <f>YEAR(Order[[#This Row],[OrderDate]])</f>
        <v>2021</v>
      </c>
      <c r="G1047" s="31">
        <f>MONTH(Order[[#This Row],[OrderDate]])</f>
        <v>8</v>
      </c>
      <c r="H1047" s="31">
        <f>WEEKDAY(Order[[#This Row],[OrderDate]])</f>
        <v>5</v>
      </c>
      <c r="I1047" s="31" t="str">
        <f>TEXT(Order[[#This Row],[WeekNumber]],"dddd")</f>
        <v>Thursday</v>
      </c>
      <c r="J1047" s="14">
        <v>20210902</v>
      </c>
      <c r="K1047" t="s">
        <v>486</v>
      </c>
      <c r="L1047" s="4">
        <v>1250</v>
      </c>
      <c r="M1047" s="4">
        <v>62.5</v>
      </c>
      <c r="N1047" s="4">
        <v>62.5</v>
      </c>
      <c r="O1047">
        <v>20</v>
      </c>
      <c r="P1047" s="8">
        <v>0</v>
      </c>
      <c r="Q1047" t="s">
        <v>372</v>
      </c>
      <c r="R1047">
        <v>7</v>
      </c>
      <c r="S1047" s="4">
        <v>20.144415838276313</v>
      </c>
      <c r="T1047" t="s">
        <v>121</v>
      </c>
      <c r="U1047" t="s">
        <v>210</v>
      </c>
      <c r="V1047" t="s">
        <v>298</v>
      </c>
      <c r="W1047" t="s">
        <v>510</v>
      </c>
      <c r="X1047" t="s">
        <v>521</v>
      </c>
      <c r="Y1047" t="s">
        <v>514</v>
      </c>
    </row>
    <row r="1048" spans="1:25" ht="15" customHeight="1" x14ac:dyDescent="0.3">
      <c r="A1048">
        <v>10645</v>
      </c>
      <c r="B1048" t="s">
        <v>32</v>
      </c>
      <c r="C1048">
        <v>36</v>
      </c>
      <c r="D1048">
        <v>4</v>
      </c>
      <c r="E1048" s="3">
        <v>44434</v>
      </c>
      <c r="F1048" s="31">
        <f>YEAR(Order[[#This Row],[OrderDate]])</f>
        <v>2021</v>
      </c>
      <c r="G1048" s="31">
        <f>MONTH(Order[[#This Row],[OrderDate]])</f>
        <v>8</v>
      </c>
      <c r="H1048" s="31">
        <f>WEEKDAY(Order[[#This Row],[OrderDate]])</f>
        <v>5</v>
      </c>
      <c r="I1048" s="31" t="str">
        <f>TEXT(Order[[#This Row],[WeekNumber]],"dddd")</f>
        <v>Thursday</v>
      </c>
      <c r="J1048" s="14">
        <v>20210903</v>
      </c>
      <c r="K1048" t="s">
        <v>486</v>
      </c>
      <c r="L1048" s="4">
        <v>285</v>
      </c>
      <c r="M1048" s="4">
        <v>19</v>
      </c>
      <c r="N1048" s="4">
        <v>19</v>
      </c>
      <c r="O1048">
        <v>15</v>
      </c>
      <c r="P1048" s="8">
        <v>0</v>
      </c>
      <c r="Q1048" t="s">
        <v>390</v>
      </c>
      <c r="R1048">
        <v>17</v>
      </c>
      <c r="S1048" s="4">
        <v>14.515505674132482</v>
      </c>
      <c r="T1048" t="s">
        <v>121</v>
      </c>
      <c r="U1048" t="s">
        <v>210</v>
      </c>
      <c r="V1048" t="s">
        <v>298</v>
      </c>
      <c r="W1048" t="s">
        <v>510</v>
      </c>
      <c r="X1048" t="s">
        <v>521</v>
      </c>
      <c r="Y1048" t="s">
        <v>514</v>
      </c>
    </row>
    <row r="1049" spans="1:25" ht="15" customHeight="1" x14ac:dyDescent="0.3">
      <c r="A1049">
        <v>10646</v>
      </c>
      <c r="B1049" t="s">
        <v>35</v>
      </c>
      <c r="C1049">
        <v>1</v>
      </c>
      <c r="D1049">
        <v>9</v>
      </c>
      <c r="E1049" s="3">
        <v>44435</v>
      </c>
      <c r="F1049" s="31">
        <f>YEAR(Order[[#This Row],[OrderDate]])</f>
        <v>2021</v>
      </c>
      <c r="G1049" s="31">
        <f>MONTH(Order[[#This Row],[OrderDate]])</f>
        <v>8</v>
      </c>
      <c r="H1049" s="31">
        <f>WEEKDAY(Order[[#This Row],[OrderDate]])</f>
        <v>6</v>
      </c>
      <c r="I1049" s="31" t="str">
        <f>TEXT(Order[[#This Row],[WeekNumber]],"dddd")</f>
        <v>Friday</v>
      </c>
      <c r="J1049" s="14">
        <v>20210903</v>
      </c>
      <c r="K1049" t="s">
        <v>485</v>
      </c>
      <c r="L1049" s="4">
        <v>202.5</v>
      </c>
      <c r="M1049" s="4">
        <v>18</v>
      </c>
      <c r="N1049" s="4">
        <v>13.5</v>
      </c>
      <c r="O1049">
        <v>15</v>
      </c>
      <c r="P1049" s="8">
        <v>0.25</v>
      </c>
      <c r="Q1049" t="s">
        <v>355</v>
      </c>
      <c r="R1049">
        <v>1</v>
      </c>
      <c r="S1049" s="4">
        <v>9.9412796083453241</v>
      </c>
      <c r="T1049" t="s">
        <v>124</v>
      </c>
      <c r="U1049" t="s">
        <v>213</v>
      </c>
      <c r="W1049" t="s">
        <v>509</v>
      </c>
      <c r="X1049" t="s">
        <v>530</v>
      </c>
      <c r="Y1049" t="s">
        <v>517</v>
      </c>
    </row>
    <row r="1050" spans="1:25" ht="15" customHeight="1" x14ac:dyDescent="0.3">
      <c r="A1050">
        <v>10646</v>
      </c>
      <c r="B1050" t="s">
        <v>35</v>
      </c>
      <c r="C1050">
        <v>10</v>
      </c>
      <c r="D1050">
        <v>9</v>
      </c>
      <c r="E1050" s="3">
        <v>44435</v>
      </c>
      <c r="F1050" s="31">
        <f>YEAR(Order[[#This Row],[OrderDate]])</f>
        <v>2021</v>
      </c>
      <c r="G1050" s="31">
        <f>MONTH(Order[[#This Row],[OrderDate]])</f>
        <v>8</v>
      </c>
      <c r="H1050" s="31">
        <f>WEEKDAY(Order[[#This Row],[OrderDate]])</f>
        <v>6</v>
      </c>
      <c r="I1050" s="31" t="str">
        <f>TEXT(Order[[#This Row],[WeekNumber]],"dddd")</f>
        <v>Friday</v>
      </c>
      <c r="J1050" s="14">
        <v>20210903</v>
      </c>
      <c r="K1050" t="s">
        <v>485</v>
      </c>
      <c r="L1050" s="4">
        <v>418.5</v>
      </c>
      <c r="M1050" s="4">
        <v>31</v>
      </c>
      <c r="N1050" s="4">
        <v>23.25</v>
      </c>
      <c r="O1050">
        <v>18</v>
      </c>
      <c r="P1050" s="8">
        <v>0.25</v>
      </c>
      <c r="Q1050" t="s">
        <v>364</v>
      </c>
      <c r="R1050">
        <v>4</v>
      </c>
      <c r="S1050" s="4">
        <v>11.047328272500083</v>
      </c>
      <c r="T1050" t="s">
        <v>124</v>
      </c>
      <c r="U1050" t="s">
        <v>213</v>
      </c>
      <c r="W1050" t="s">
        <v>509</v>
      </c>
      <c r="X1050" t="s">
        <v>530</v>
      </c>
      <c r="Y1050" t="s">
        <v>514</v>
      </c>
    </row>
    <row r="1051" spans="1:25" ht="15" customHeight="1" x14ac:dyDescent="0.3">
      <c r="A1051">
        <v>10646</v>
      </c>
      <c r="B1051" t="s">
        <v>35</v>
      </c>
      <c r="C1051">
        <v>71</v>
      </c>
      <c r="D1051">
        <v>9</v>
      </c>
      <c r="E1051" s="3">
        <v>44435</v>
      </c>
      <c r="F1051" s="31">
        <f>YEAR(Order[[#This Row],[OrderDate]])</f>
        <v>2021</v>
      </c>
      <c r="G1051" s="31">
        <f>MONTH(Order[[#This Row],[OrderDate]])</f>
        <v>8</v>
      </c>
      <c r="H1051" s="31">
        <f>WEEKDAY(Order[[#This Row],[OrderDate]])</f>
        <v>6</v>
      </c>
      <c r="I1051" s="31" t="str">
        <f>TEXT(Order[[#This Row],[WeekNumber]],"dddd")</f>
        <v>Friday</v>
      </c>
      <c r="J1051" s="14">
        <v>20210903</v>
      </c>
      <c r="K1051" t="s">
        <v>485</v>
      </c>
      <c r="L1051" s="4">
        <v>483.75</v>
      </c>
      <c r="M1051" s="4">
        <v>21.5</v>
      </c>
      <c r="N1051" s="4">
        <v>16.125</v>
      </c>
      <c r="O1051">
        <v>30</v>
      </c>
      <c r="P1051" s="8">
        <v>0.25</v>
      </c>
      <c r="Q1051" t="s">
        <v>425</v>
      </c>
      <c r="R1051">
        <v>15</v>
      </c>
      <c r="S1051" s="4">
        <v>15.813450604529082</v>
      </c>
      <c r="T1051" t="s">
        <v>124</v>
      </c>
      <c r="U1051" t="s">
        <v>213</v>
      </c>
      <c r="W1051" t="s">
        <v>509</v>
      </c>
      <c r="X1051" t="s">
        <v>530</v>
      </c>
      <c r="Y1051" t="s">
        <v>511</v>
      </c>
    </row>
    <row r="1052" spans="1:25" ht="15" customHeight="1" x14ac:dyDescent="0.3">
      <c r="A1052">
        <v>10646</v>
      </c>
      <c r="B1052" t="s">
        <v>35</v>
      </c>
      <c r="C1052">
        <v>77</v>
      </c>
      <c r="D1052">
        <v>9</v>
      </c>
      <c r="E1052" s="3">
        <v>44435</v>
      </c>
      <c r="F1052" s="31">
        <f>YEAR(Order[[#This Row],[OrderDate]])</f>
        <v>2021</v>
      </c>
      <c r="G1052" s="31">
        <f>MONTH(Order[[#This Row],[OrderDate]])</f>
        <v>8</v>
      </c>
      <c r="H1052" s="31">
        <f>WEEKDAY(Order[[#This Row],[OrderDate]])</f>
        <v>6</v>
      </c>
      <c r="I1052" s="31" t="str">
        <f>TEXT(Order[[#This Row],[WeekNumber]],"dddd")</f>
        <v>Friday</v>
      </c>
      <c r="J1052" s="14">
        <v>20210903</v>
      </c>
      <c r="K1052" t="s">
        <v>485</v>
      </c>
      <c r="L1052" s="4">
        <v>341.25</v>
      </c>
      <c r="M1052" s="4">
        <v>13</v>
      </c>
      <c r="N1052" s="4">
        <v>9.75</v>
      </c>
      <c r="O1052">
        <v>35</v>
      </c>
      <c r="P1052" s="8">
        <v>0.25</v>
      </c>
      <c r="Q1052" t="s">
        <v>431</v>
      </c>
      <c r="R1052">
        <v>12</v>
      </c>
      <c r="S1052" s="4">
        <v>9.7871799999999993</v>
      </c>
      <c r="T1052" t="s">
        <v>124</v>
      </c>
      <c r="U1052" t="s">
        <v>213</v>
      </c>
      <c r="W1052" t="s">
        <v>509</v>
      </c>
      <c r="X1052" t="s">
        <v>530</v>
      </c>
      <c r="Y1052" t="s">
        <v>515</v>
      </c>
    </row>
    <row r="1053" spans="1:25" ht="15" customHeight="1" x14ac:dyDescent="0.3">
      <c r="A1053">
        <v>10647</v>
      </c>
      <c r="B1053" t="s">
        <v>58</v>
      </c>
      <c r="C1053">
        <v>19</v>
      </c>
      <c r="D1053">
        <v>4</v>
      </c>
      <c r="E1053" s="3">
        <v>44435</v>
      </c>
      <c r="F1053" s="31">
        <f>YEAR(Order[[#This Row],[OrderDate]])</f>
        <v>2021</v>
      </c>
      <c r="G1053" s="31">
        <f>MONTH(Order[[#This Row],[OrderDate]])</f>
        <v>8</v>
      </c>
      <c r="H1053" s="31">
        <f>WEEKDAY(Order[[#This Row],[OrderDate]])</f>
        <v>6</v>
      </c>
      <c r="I1053" s="31" t="str">
        <f>TEXT(Order[[#This Row],[WeekNumber]],"dddd")</f>
        <v>Friday</v>
      </c>
      <c r="J1053" s="14">
        <v>20210903</v>
      </c>
      <c r="K1053" t="s">
        <v>484</v>
      </c>
      <c r="L1053" s="4">
        <v>276</v>
      </c>
      <c r="M1053" s="4">
        <v>9.1999999999999993</v>
      </c>
      <c r="N1053" s="4">
        <v>9.1999999999999993</v>
      </c>
      <c r="O1053">
        <v>30</v>
      </c>
      <c r="P1053" s="8">
        <v>0</v>
      </c>
      <c r="Q1053" t="s">
        <v>373</v>
      </c>
      <c r="R1053">
        <v>8</v>
      </c>
      <c r="S1053" s="4">
        <v>7.994614939930428</v>
      </c>
      <c r="T1053" t="s">
        <v>147</v>
      </c>
      <c r="U1053" t="s">
        <v>236</v>
      </c>
      <c r="V1053" t="s">
        <v>322</v>
      </c>
      <c r="W1053" t="s">
        <v>510</v>
      </c>
      <c r="X1053" t="s">
        <v>521</v>
      </c>
      <c r="Y1053" t="s">
        <v>516</v>
      </c>
    </row>
    <row r="1054" spans="1:25" ht="15" customHeight="1" x14ac:dyDescent="0.3">
      <c r="A1054">
        <v>10647</v>
      </c>
      <c r="B1054" t="s">
        <v>58</v>
      </c>
      <c r="C1054">
        <v>39</v>
      </c>
      <c r="D1054">
        <v>4</v>
      </c>
      <c r="E1054" s="3">
        <v>44435</v>
      </c>
      <c r="F1054" s="31">
        <f>YEAR(Order[[#This Row],[OrderDate]])</f>
        <v>2021</v>
      </c>
      <c r="G1054" s="31">
        <f>MONTH(Order[[#This Row],[OrderDate]])</f>
        <v>8</v>
      </c>
      <c r="H1054" s="31">
        <f>WEEKDAY(Order[[#This Row],[OrderDate]])</f>
        <v>6</v>
      </c>
      <c r="I1054" s="31" t="str">
        <f>TEXT(Order[[#This Row],[WeekNumber]],"dddd")</f>
        <v>Friday</v>
      </c>
      <c r="J1054" s="14">
        <v>20210909</v>
      </c>
      <c r="K1054" t="s">
        <v>484</v>
      </c>
      <c r="L1054" s="4">
        <v>360</v>
      </c>
      <c r="M1054" s="4">
        <v>18</v>
      </c>
      <c r="N1054" s="4">
        <v>18</v>
      </c>
      <c r="O1054">
        <v>20</v>
      </c>
      <c r="P1054" s="8">
        <v>0</v>
      </c>
      <c r="Q1054" t="s">
        <v>393</v>
      </c>
      <c r="R1054">
        <v>18</v>
      </c>
      <c r="S1054" s="4">
        <v>13.522215154598831</v>
      </c>
      <c r="T1054" t="s">
        <v>147</v>
      </c>
      <c r="U1054" t="s">
        <v>236</v>
      </c>
      <c r="V1054" t="s">
        <v>322</v>
      </c>
      <c r="W1054" t="s">
        <v>510</v>
      </c>
      <c r="X1054" t="s">
        <v>521</v>
      </c>
      <c r="Y1054" t="s">
        <v>517</v>
      </c>
    </row>
    <row r="1055" spans="1:25" ht="15" customHeight="1" x14ac:dyDescent="0.3">
      <c r="A1055">
        <v>10648</v>
      </c>
      <c r="B1055" t="s">
        <v>64</v>
      </c>
      <c r="C1055">
        <v>22</v>
      </c>
      <c r="D1055">
        <v>5</v>
      </c>
      <c r="E1055" s="3">
        <v>44436</v>
      </c>
      <c r="F1055" s="31">
        <f>YEAR(Order[[#This Row],[OrderDate]])</f>
        <v>2021</v>
      </c>
      <c r="G1055" s="31">
        <f>MONTH(Order[[#This Row],[OrderDate]])</f>
        <v>8</v>
      </c>
      <c r="H1055" s="31">
        <f>WEEKDAY(Order[[#This Row],[OrderDate]])</f>
        <v>7</v>
      </c>
      <c r="I1055" s="31" t="str">
        <f>TEXT(Order[[#This Row],[WeekNumber]],"dddd")</f>
        <v>Saturday</v>
      </c>
      <c r="J1055" s="14">
        <v>20210909</v>
      </c>
      <c r="K1055" t="s">
        <v>484</v>
      </c>
      <c r="L1055" s="4">
        <v>315</v>
      </c>
      <c r="M1055" s="4">
        <v>21</v>
      </c>
      <c r="N1055" s="4">
        <v>21</v>
      </c>
      <c r="O1055">
        <v>15</v>
      </c>
      <c r="P1055" s="8">
        <v>0</v>
      </c>
      <c r="Q1055" t="s">
        <v>376</v>
      </c>
      <c r="R1055">
        <v>9</v>
      </c>
      <c r="S1055" s="4">
        <v>6.5214240951904641</v>
      </c>
      <c r="T1055" t="s">
        <v>153</v>
      </c>
      <c r="U1055" t="s">
        <v>242</v>
      </c>
      <c r="V1055" t="s">
        <v>327</v>
      </c>
      <c r="W1055" t="s">
        <v>510</v>
      </c>
      <c r="X1055" t="s">
        <v>521</v>
      </c>
      <c r="Y1055" t="s">
        <v>512</v>
      </c>
    </row>
    <row r="1056" spans="1:25" ht="15" customHeight="1" x14ac:dyDescent="0.3">
      <c r="A1056">
        <v>10648</v>
      </c>
      <c r="B1056" t="s">
        <v>64</v>
      </c>
      <c r="C1056">
        <v>24</v>
      </c>
      <c r="D1056">
        <v>5</v>
      </c>
      <c r="E1056" s="3">
        <v>44436</v>
      </c>
      <c r="F1056" s="31">
        <f>YEAR(Order[[#This Row],[OrderDate]])</f>
        <v>2021</v>
      </c>
      <c r="G1056" s="31">
        <f>MONTH(Order[[#This Row],[OrderDate]])</f>
        <v>8</v>
      </c>
      <c r="H1056" s="31">
        <f>WEEKDAY(Order[[#This Row],[OrderDate]])</f>
        <v>7</v>
      </c>
      <c r="I1056" s="31" t="str">
        <f>TEXT(Order[[#This Row],[WeekNumber]],"dddd")</f>
        <v>Saturday</v>
      </c>
      <c r="J1056" s="14">
        <v>20210829</v>
      </c>
      <c r="K1056" t="s">
        <v>484</v>
      </c>
      <c r="L1056" s="4">
        <v>57.374999597668648</v>
      </c>
      <c r="M1056" s="4">
        <v>4.5</v>
      </c>
      <c r="N1056" s="4">
        <v>3.8249999731779099</v>
      </c>
      <c r="O1056">
        <v>15</v>
      </c>
      <c r="P1056" s="8">
        <v>0.15000000596046451</v>
      </c>
      <c r="Q1056" t="s">
        <v>378</v>
      </c>
      <c r="R1056">
        <v>10</v>
      </c>
      <c r="S1056" s="4">
        <v>2.1230577042655105</v>
      </c>
      <c r="T1056" t="s">
        <v>153</v>
      </c>
      <c r="U1056" t="s">
        <v>242</v>
      </c>
      <c r="V1056" t="s">
        <v>327</v>
      </c>
      <c r="W1056" t="s">
        <v>510</v>
      </c>
      <c r="X1056" t="s">
        <v>521</v>
      </c>
      <c r="Y1056" t="s">
        <v>517</v>
      </c>
    </row>
    <row r="1057" spans="1:25" ht="15" customHeight="1" x14ac:dyDescent="0.3">
      <c r="A1057">
        <v>10649</v>
      </c>
      <c r="B1057" t="s">
        <v>48</v>
      </c>
      <c r="C1057">
        <v>28</v>
      </c>
      <c r="D1057">
        <v>5</v>
      </c>
      <c r="E1057" s="3">
        <v>44436</v>
      </c>
      <c r="F1057" s="31">
        <f>YEAR(Order[[#This Row],[OrderDate]])</f>
        <v>2021</v>
      </c>
      <c r="G1057" s="31">
        <f>MONTH(Order[[#This Row],[OrderDate]])</f>
        <v>8</v>
      </c>
      <c r="H1057" s="31">
        <f>WEEKDAY(Order[[#This Row],[OrderDate]])</f>
        <v>7</v>
      </c>
      <c r="I1057" s="31" t="str">
        <f>TEXT(Order[[#This Row],[WeekNumber]],"dddd")</f>
        <v>Saturday</v>
      </c>
      <c r="J1057" s="14">
        <v>20210829</v>
      </c>
      <c r="K1057" t="s">
        <v>485</v>
      </c>
      <c r="L1057" s="4">
        <v>912</v>
      </c>
      <c r="M1057" s="4">
        <v>45.6</v>
      </c>
      <c r="N1057" s="4">
        <v>45.6</v>
      </c>
      <c r="O1057">
        <v>20</v>
      </c>
      <c r="P1057" s="8">
        <v>0</v>
      </c>
      <c r="Q1057" t="s">
        <v>382</v>
      </c>
      <c r="R1057">
        <v>12</v>
      </c>
      <c r="S1057" s="4">
        <v>23.763027335506571</v>
      </c>
      <c r="T1057" t="s">
        <v>137</v>
      </c>
      <c r="U1057" t="s">
        <v>226</v>
      </c>
      <c r="V1057" t="s">
        <v>313</v>
      </c>
      <c r="W1057" t="s">
        <v>509</v>
      </c>
      <c r="X1057" t="s">
        <v>522</v>
      </c>
      <c r="Y1057" t="s">
        <v>513</v>
      </c>
    </row>
    <row r="1058" spans="1:25" ht="15" customHeight="1" x14ac:dyDescent="0.3">
      <c r="A1058">
        <v>10649</v>
      </c>
      <c r="B1058" t="s">
        <v>48</v>
      </c>
      <c r="C1058">
        <v>72</v>
      </c>
      <c r="D1058">
        <v>5</v>
      </c>
      <c r="E1058" s="3">
        <v>44436</v>
      </c>
      <c r="F1058" s="31">
        <f>YEAR(Order[[#This Row],[OrderDate]])</f>
        <v>2021</v>
      </c>
      <c r="G1058" s="31">
        <f>MONTH(Order[[#This Row],[OrderDate]])</f>
        <v>8</v>
      </c>
      <c r="H1058" s="31">
        <f>WEEKDAY(Order[[#This Row],[OrderDate]])</f>
        <v>7</v>
      </c>
      <c r="I1058" s="31" t="str">
        <f>TEXT(Order[[#This Row],[WeekNumber]],"dddd")</f>
        <v>Saturday</v>
      </c>
      <c r="J1058" s="14">
        <v>20210903</v>
      </c>
      <c r="K1058" t="s">
        <v>485</v>
      </c>
      <c r="L1058" s="4">
        <v>522</v>
      </c>
      <c r="M1058" s="4">
        <v>34.799999999999997</v>
      </c>
      <c r="N1058" s="4">
        <v>34.799999999999997</v>
      </c>
      <c r="O1058">
        <v>15</v>
      </c>
      <c r="P1058" s="8">
        <v>0</v>
      </c>
      <c r="Q1058" t="s">
        <v>426</v>
      </c>
      <c r="R1058">
        <v>14</v>
      </c>
      <c r="S1058" s="4">
        <v>14.902797245173618</v>
      </c>
      <c r="T1058" t="s">
        <v>137</v>
      </c>
      <c r="U1058" t="s">
        <v>226</v>
      </c>
      <c r="V1058" t="s">
        <v>313</v>
      </c>
      <c r="W1058" t="s">
        <v>509</v>
      </c>
      <c r="X1058" t="s">
        <v>522</v>
      </c>
      <c r="Y1058" t="s">
        <v>511</v>
      </c>
    </row>
    <row r="1059" spans="1:25" ht="15" customHeight="1" x14ac:dyDescent="0.3">
      <c r="A1059">
        <v>10650</v>
      </c>
      <c r="B1059" t="s">
        <v>20</v>
      </c>
      <c r="C1059">
        <v>30</v>
      </c>
      <c r="D1059">
        <v>5</v>
      </c>
      <c r="E1059" s="3">
        <v>44437</v>
      </c>
      <c r="F1059" s="31">
        <f>YEAR(Order[[#This Row],[OrderDate]])</f>
        <v>2021</v>
      </c>
      <c r="G1059" s="31">
        <f>MONTH(Order[[#This Row],[OrderDate]])</f>
        <v>8</v>
      </c>
      <c r="H1059" s="31">
        <f>WEEKDAY(Order[[#This Row],[OrderDate]])</f>
        <v>1</v>
      </c>
      <c r="I1059" s="31" t="str">
        <f>TEXT(Order[[#This Row],[WeekNumber]],"dddd")</f>
        <v>Sunday</v>
      </c>
      <c r="J1059" s="14">
        <v>20210903</v>
      </c>
      <c r="K1059" t="s">
        <v>485</v>
      </c>
      <c r="L1059" s="4">
        <v>776.7</v>
      </c>
      <c r="M1059" s="4">
        <v>25.89</v>
      </c>
      <c r="N1059" s="4">
        <v>25.89</v>
      </c>
      <c r="O1059">
        <v>30</v>
      </c>
      <c r="P1059" s="8">
        <v>0</v>
      </c>
      <c r="Q1059" t="s">
        <v>384</v>
      </c>
      <c r="R1059">
        <v>13</v>
      </c>
      <c r="S1059" s="4">
        <v>15.141134761320492</v>
      </c>
      <c r="T1059" t="s">
        <v>109</v>
      </c>
      <c r="U1059" t="s">
        <v>198</v>
      </c>
      <c r="V1059" t="s">
        <v>287</v>
      </c>
      <c r="W1059" t="s">
        <v>510</v>
      </c>
      <c r="X1059" t="s">
        <v>521</v>
      </c>
      <c r="Y1059" t="s">
        <v>514</v>
      </c>
    </row>
    <row r="1060" spans="1:25" ht="15" customHeight="1" x14ac:dyDescent="0.3">
      <c r="A1060">
        <v>10650</v>
      </c>
      <c r="B1060" t="s">
        <v>20</v>
      </c>
      <c r="C1060">
        <v>53</v>
      </c>
      <c r="D1060">
        <v>5</v>
      </c>
      <c r="E1060" s="3">
        <v>44437</v>
      </c>
      <c r="F1060" s="31">
        <f>YEAR(Order[[#This Row],[OrderDate]])</f>
        <v>2021</v>
      </c>
      <c r="G1060" s="31">
        <f>MONTH(Order[[#This Row],[OrderDate]])</f>
        <v>8</v>
      </c>
      <c r="H1060" s="31">
        <f>WEEKDAY(Order[[#This Row],[OrderDate]])</f>
        <v>1</v>
      </c>
      <c r="I1060" s="31" t="str">
        <f>TEXT(Order[[#This Row],[WeekNumber]],"dddd")</f>
        <v>Sunday</v>
      </c>
      <c r="J1060" s="14">
        <v>20210903</v>
      </c>
      <c r="K1060" t="s">
        <v>485</v>
      </c>
      <c r="L1060" s="4">
        <v>778.99999938905239</v>
      </c>
      <c r="M1060" s="4">
        <v>32.799999999999997</v>
      </c>
      <c r="N1060" s="4">
        <v>31.159999975562094</v>
      </c>
      <c r="O1060">
        <v>25</v>
      </c>
      <c r="P1060" s="8">
        <v>5.000000074505806E-2</v>
      </c>
      <c r="Q1060" t="s">
        <v>407</v>
      </c>
      <c r="R1060">
        <v>24</v>
      </c>
      <c r="S1060" s="4">
        <v>11.283141843590998</v>
      </c>
      <c r="T1060" t="s">
        <v>109</v>
      </c>
      <c r="U1060" t="s">
        <v>198</v>
      </c>
      <c r="V1060" t="s">
        <v>287</v>
      </c>
      <c r="W1060" t="s">
        <v>510</v>
      </c>
      <c r="X1060" t="s">
        <v>521</v>
      </c>
      <c r="Y1060" t="s">
        <v>518</v>
      </c>
    </row>
    <row r="1061" spans="1:25" ht="15" customHeight="1" x14ac:dyDescent="0.3">
      <c r="A1061">
        <v>10650</v>
      </c>
      <c r="B1061" t="s">
        <v>20</v>
      </c>
      <c r="C1061">
        <v>54</v>
      </c>
      <c r="D1061">
        <v>5</v>
      </c>
      <c r="E1061" s="3">
        <v>44437</v>
      </c>
      <c r="F1061" s="31">
        <f>YEAR(Order[[#This Row],[OrderDate]])</f>
        <v>2021</v>
      </c>
      <c r="G1061" s="31">
        <f>MONTH(Order[[#This Row],[OrderDate]])</f>
        <v>8</v>
      </c>
      <c r="H1061" s="31">
        <f>WEEKDAY(Order[[#This Row],[OrderDate]])</f>
        <v>1</v>
      </c>
      <c r="I1061" s="31" t="str">
        <f>TEXT(Order[[#This Row],[WeekNumber]],"dddd")</f>
        <v>Sunday</v>
      </c>
      <c r="J1061" s="14">
        <v>20210911</v>
      </c>
      <c r="K1061" t="s">
        <v>485</v>
      </c>
      <c r="L1061" s="4">
        <v>223.5</v>
      </c>
      <c r="M1061" s="4">
        <v>7.45</v>
      </c>
      <c r="N1061" s="4">
        <v>7.45</v>
      </c>
      <c r="O1061">
        <v>30</v>
      </c>
      <c r="P1061" s="8">
        <v>0</v>
      </c>
      <c r="Q1061" t="s">
        <v>408</v>
      </c>
      <c r="R1061">
        <v>25</v>
      </c>
      <c r="S1061" s="4">
        <v>5.7031720626915998</v>
      </c>
      <c r="T1061" t="s">
        <v>109</v>
      </c>
      <c r="U1061" t="s">
        <v>198</v>
      </c>
      <c r="V1061" t="s">
        <v>287</v>
      </c>
      <c r="W1061" t="s">
        <v>510</v>
      </c>
      <c r="X1061" t="s">
        <v>521</v>
      </c>
      <c r="Y1061" t="s">
        <v>518</v>
      </c>
    </row>
    <row r="1062" spans="1:25" ht="15" customHeight="1" x14ac:dyDescent="0.3">
      <c r="A1062">
        <v>10651</v>
      </c>
      <c r="B1062" t="s">
        <v>83</v>
      </c>
      <c r="C1062">
        <v>19</v>
      </c>
      <c r="D1062">
        <v>8</v>
      </c>
      <c r="E1062" s="3">
        <v>44440</v>
      </c>
      <c r="F1062" s="31">
        <f>YEAR(Order[[#This Row],[OrderDate]])</f>
        <v>2021</v>
      </c>
      <c r="G1062" s="31">
        <f>MONTH(Order[[#This Row],[OrderDate]])</f>
        <v>9</v>
      </c>
      <c r="H1062" s="31">
        <f>WEEKDAY(Order[[#This Row],[OrderDate]])</f>
        <v>4</v>
      </c>
      <c r="I1062" s="31" t="str">
        <f>TEXT(Order[[#This Row],[WeekNumber]],"dddd")</f>
        <v>Wednesday</v>
      </c>
      <c r="J1062" s="14">
        <v>20210911</v>
      </c>
      <c r="K1062" t="s">
        <v>484</v>
      </c>
      <c r="L1062" s="4">
        <v>82.8</v>
      </c>
      <c r="M1062" s="4">
        <v>9.1999999999999993</v>
      </c>
      <c r="N1062" s="4">
        <v>6.8999999999999995</v>
      </c>
      <c r="O1062">
        <v>12</v>
      </c>
      <c r="P1062" s="8">
        <v>0.25</v>
      </c>
      <c r="Q1062" t="s">
        <v>373</v>
      </c>
      <c r="R1062">
        <v>8</v>
      </c>
      <c r="S1062" s="4">
        <v>7.994614939930428</v>
      </c>
      <c r="T1062" t="s">
        <v>172</v>
      </c>
      <c r="U1062" t="s">
        <v>261</v>
      </c>
      <c r="V1062" t="s">
        <v>345</v>
      </c>
      <c r="W1062" t="s">
        <v>509</v>
      </c>
      <c r="X1062" t="s">
        <v>520</v>
      </c>
      <c r="Y1062" t="s">
        <v>516</v>
      </c>
    </row>
    <row r="1063" spans="1:25" ht="15" customHeight="1" x14ac:dyDescent="0.3">
      <c r="A1063">
        <v>10651</v>
      </c>
      <c r="B1063" t="s">
        <v>83</v>
      </c>
      <c r="C1063">
        <v>22</v>
      </c>
      <c r="D1063">
        <v>8</v>
      </c>
      <c r="E1063" s="3">
        <v>44440</v>
      </c>
      <c r="F1063" s="31">
        <f>YEAR(Order[[#This Row],[OrderDate]])</f>
        <v>2021</v>
      </c>
      <c r="G1063" s="31">
        <f>MONTH(Order[[#This Row],[OrderDate]])</f>
        <v>9</v>
      </c>
      <c r="H1063" s="31">
        <f>WEEKDAY(Order[[#This Row],[OrderDate]])</f>
        <v>4</v>
      </c>
      <c r="I1063" s="31" t="str">
        <f>TEXT(Order[[#This Row],[WeekNumber]],"dddd")</f>
        <v>Wednesday</v>
      </c>
      <c r="J1063" s="14">
        <v>20210908</v>
      </c>
      <c r="K1063" t="s">
        <v>484</v>
      </c>
      <c r="L1063" s="4">
        <v>315</v>
      </c>
      <c r="M1063" s="4">
        <v>21</v>
      </c>
      <c r="N1063" s="4">
        <v>15.75</v>
      </c>
      <c r="O1063">
        <v>20</v>
      </c>
      <c r="P1063" s="8">
        <v>0.25</v>
      </c>
      <c r="Q1063" t="s">
        <v>376</v>
      </c>
      <c r="R1063">
        <v>9</v>
      </c>
      <c r="S1063" s="4">
        <v>6.5214240951904641</v>
      </c>
      <c r="T1063" t="s">
        <v>172</v>
      </c>
      <c r="U1063" t="s">
        <v>261</v>
      </c>
      <c r="V1063" t="s">
        <v>345</v>
      </c>
      <c r="W1063" t="s">
        <v>509</v>
      </c>
      <c r="X1063" t="s">
        <v>520</v>
      </c>
      <c r="Y1063" t="s">
        <v>512</v>
      </c>
    </row>
    <row r="1064" spans="1:25" ht="15" customHeight="1" x14ac:dyDescent="0.3">
      <c r="A1064">
        <v>10652</v>
      </c>
      <c r="B1064" t="s">
        <v>29</v>
      </c>
      <c r="C1064">
        <v>30</v>
      </c>
      <c r="D1064">
        <v>4</v>
      </c>
      <c r="E1064" s="3">
        <v>44440</v>
      </c>
      <c r="F1064" s="31">
        <f>YEAR(Order[[#This Row],[OrderDate]])</f>
        <v>2021</v>
      </c>
      <c r="G1064" s="31">
        <f>MONTH(Order[[#This Row],[OrderDate]])</f>
        <v>9</v>
      </c>
      <c r="H1064" s="31">
        <f>WEEKDAY(Order[[#This Row],[OrderDate]])</f>
        <v>4</v>
      </c>
      <c r="I1064" s="31" t="str">
        <f>TEXT(Order[[#This Row],[WeekNumber]],"dddd")</f>
        <v>Wednesday</v>
      </c>
      <c r="J1064" s="14">
        <v>20210908</v>
      </c>
      <c r="K1064" t="s">
        <v>484</v>
      </c>
      <c r="L1064" s="4">
        <v>38.835000000000001</v>
      </c>
      <c r="M1064" s="4">
        <v>25.89</v>
      </c>
      <c r="N1064" s="4">
        <v>19.4175</v>
      </c>
      <c r="O1064">
        <v>2</v>
      </c>
      <c r="P1064" s="8">
        <v>0.25</v>
      </c>
      <c r="Q1064" t="s">
        <v>384</v>
      </c>
      <c r="R1064">
        <v>13</v>
      </c>
      <c r="S1064" s="4">
        <v>15.141134761320492</v>
      </c>
      <c r="T1064" t="s">
        <v>118</v>
      </c>
      <c r="U1064" t="s">
        <v>207</v>
      </c>
      <c r="V1064" t="s">
        <v>295</v>
      </c>
      <c r="W1064" t="s">
        <v>510</v>
      </c>
      <c r="X1064" t="s">
        <v>521</v>
      </c>
      <c r="Y1064" t="s">
        <v>514</v>
      </c>
    </row>
    <row r="1065" spans="1:25" ht="15" customHeight="1" x14ac:dyDescent="0.3">
      <c r="A1065">
        <v>10652</v>
      </c>
      <c r="B1065" t="s">
        <v>29</v>
      </c>
      <c r="C1065">
        <v>42</v>
      </c>
      <c r="D1065">
        <v>4</v>
      </c>
      <c r="E1065" s="3">
        <v>44440</v>
      </c>
      <c r="F1065" s="31">
        <f>YEAR(Order[[#This Row],[OrderDate]])</f>
        <v>2021</v>
      </c>
      <c r="G1065" s="31">
        <f>MONTH(Order[[#This Row],[OrderDate]])</f>
        <v>9</v>
      </c>
      <c r="H1065" s="31">
        <f>WEEKDAY(Order[[#This Row],[OrderDate]])</f>
        <v>4</v>
      </c>
      <c r="I1065" s="31" t="str">
        <f>TEXT(Order[[#This Row],[WeekNumber]],"dddd")</f>
        <v>Wednesday</v>
      </c>
      <c r="J1065" s="14">
        <v>20210919</v>
      </c>
      <c r="K1065" t="s">
        <v>484</v>
      </c>
      <c r="L1065" s="4">
        <v>280</v>
      </c>
      <c r="M1065" s="4">
        <v>14</v>
      </c>
      <c r="N1065" s="4">
        <v>14</v>
      </c>
      <c r="O1065">
        <v>20</v>
      </c>
      <c r="P1065" s="8">
        <v>0</v>
      </c>
      <c r="Q1065" t="s">
        <v>396</v>
      </c>
      <c r="R1065">
        <v>20</v>
      </c>
      <c r="S1065" s="4">
        <v>10.762412487567216</v>
      </c>
      <c r="T1065" t="s">
        <v>118</v>
      </c>
      <c r="U1065" t="s">
        <v>207</v>
      </c>
      <c r="V1065" t="s">
        <v>295</v>
      </c>
      <c r="W1065" t="s">
        <v>510</v>
      </c>
      <c r="X1065" t="s">
        <v>521</v>
      </c>
      <c r="Y1065" t="s">
        <v>512</v>
      </c>
    </row>
    <row r="1066" spans="1:25" ht="15" customHeight="1" x14ac:dyDescent="0.3">
      <c r="A1066">
        <v>10653</v>
      </c>
      <c r="B1066" t="s">
        <v>23</v>
      </c>
      <c r="C1066">
        <v>16</v>
      </c>
      <c r="D1066">
        <v>1</v>
      </c>
      <c r="E1066" s="3">
        <v>44441</v>
      </c>
      <c r="F1066" s="31">
        <f>YEAR(Order[[#This Row],[OrderDate]])</f>
        <v>2021</v>
      </c>
      <c r="G1066" s="31">
        <f>MONTH(Order[[#This Row],[OrderDate]])</f>
        <v>9</v>
      </c>
      <c r="H1066" s="31">
        <f>WEEKDAY(Order[[#This Row],[OrderDate]])</f>
        <v>5</v>
      </c>
      <c r="I1066" s="31" t="str">
        <f>TEXT(Order[[#This Row],[WeekNumber]],"dddd")</f>
        <v>Thursday</v>
      </c>
      <c r="J1066" s="14">
        <v>20210919</v>
      </c>
      <c r="K1066" t="s">
        <v>486</v>
      </c>
      <c r="L1066" s="4">
        <v>471.14999921992421</v>
      </c>
      <c r="M1066" s="4">
        <v>17.45</v>
      </c>
      <c r="N1066" s="4">
        <v>15.704999973997474</v>
      </c>
      <c r="O1066">
        <v>30</v>
      </c>
      <c r="P1066" s="8">
        <v>0.10000000149011611</v>
      </c>
      <c r="Q1066" t="s">
        <v>370</v>
      </c>
      <c r="R1066">
        <v>7</v>
      </c>
      <c r="S1066" s="4">
        <v>12.75283918323947</v>
      </c>
      <c r="T1066" t="s">
        <v>112</v>
      </c>
      <c r="U1066" t="s">
        <v>201</v>
      </c>
      <c r="V1066" t="s">
        <v>290</v>
      </c>
      <c r="W1066" t="s">
        <v>509</v>
      </c>
      <c r="X1066" t="s">
        <v>520</v>
      </c>
      <c r="Y1066" t="s">
        <v>516</v>
      </c>
    </row>
    <row r="1067" spans="1:25" ht="15" customHeight="1" x14ac:dyDescent="0.3">
      <c r="A1067">
        <v>10653</v>
      </c>
      <c r="B1067" t="s">
        <v>23</v>
      </c>
      <c r="C1067">
        <v>60</v>
      </c>
      <c r="D1067">
        <v>1</v>
      </c>
      <c r="E1067" s="3">
        <v>44441</v>
      </c>
      <c r="F1067" s="31">
        <f>YEAR(Order[[#This Row],[OrderDate]])</f>
        <v>2021</v>
      </c>
      <c r="G1067" s="31">
        <f>MONTH(Order[[#This Row],[OrderDate]])</f>
        <v>9</v>
      </c>
      <c r="H1067" s="31">
        <f>WEEKDAY(Order[[#This Row],[OrderDate]])</f>
        <v>5</v>
      </c>
      <c r="I1067" s="31" t="str">
        <f>TEXT(Order[[#This Row],[WeekNumber]],"dddd")</f>
        <v>Thursday</v>
      </c>
      <c r="J1067" s="14">
        <v>20210911</v>
      </c>
      <c r="K1067" t="s">
        <v>486</v>
      </c>
      <c r="L1067" s="4">
        <v>611.99999898672104</v>
      </c>
      <c r="M1067" s="4">
        <v>34</v>
      </c>
      <c r="N1067" s="4">
        <v>30.599999949336052</v>
      </c>
      <c r="O1067">
        <v>20</v>
      </c>
      <c r="P1067" s="8">
        <v>0.10000000149011611</v>
      </c>
      <c r="Q1067" t="s">
        <v>414</v>
      </c>
      <c r="R1067">
        <v>28</v>
      </c>
      <c r="S1067" s="4">
        <v>17.186056815854748</v>
      </c>
      <c r="T1067" t="s">
        <v>112</v>
      </c>
      <c r="U1067" t="s">
        <v>201</v>
      </c>
      <c r="V1067" t="s">
        <v>290</v>
      </c>
      <c r="W1067" t="s">
        <v>509</v>
      </c>
      <c r="X1067" t="s">
        <v>520</v>
      </c>
      <c r="Y1067" t="s">
        <v>511</v>
      </c>
    </row>
    <row r="1068" spans="1:25" ht="15" customHeight="1" x14ac:dyDescent="0.3">
      <c r="A1068">
        <v>10654</v>
      </c>
      <c r="B1068" t="s">
        <v>4</v>
      </c>
      <c r="C1068">
        <v>4</v>
      </c>
      <c r="D1068">
        <v>5</v>
      </c>
      <c r="E1068" s="3">
        <v>44441</v>
      </c>
      <c r="F1068" s="31">
        <f>YEAR(Order[[#This Row],[OrderDate]])</f>
        <v>2021</v>
      </c>
      <c r="G1068" s="31">
        <f>MONTH(Order[[#This Row],[OrderDate]])</f>
        <v>9</v>
      </c>
      <c r="H1068" s="31">
        <f>WEEKDAY(Order[[#This Row],[OrderDate]])</f>
        <v>5</v>
      </c>
      <c r="I1068" s="31" t="str">
        <f>TEXT(Order[[#This Row],[WeekNumber]],"dddd")</f>
        <v>Thursday</v>
      </c>
      <c r="J1068" s="14">
        <v>20210911</v>
      </c>
      <c r="K1068" t="s">
        <v>486</v>
      </c>
      <c r="L1068" s="4">
        <v>237.59999960660934</v>
      </c>
      <c r="M1068" s="4">
        <v>22</v>
      </c>
      <c r="N1068" s="4">
        <v>19.799999967217445</v>
      </c>
      <c r="O1068">
        <v>12</v>
      </c>
      <c r="P1068" s="8">
        <v>0.10000000149011611</v>
      </c>
      <c r="Q1068" t="s">
        <v>358</v>
      </c>
      <c r="R1068">
        <v>2</v>
      </c>
      <c r="S1068" s="4">
        <v>13.396192586104789</v>
      </c>
      <c r="T1068" t="s">
        <v>93</v>
      </c>
      <c r="U1068" t="s">
        <v>182</v>
      </c>
      <c r="V1068" t="s">
        <v>271</v>
      </c>
      <c r="W1068" t="s">
        <v>509</v>
      </c>
      <c r="X1068" t="s">
        <v>526</v>
      </c>
      <c r="Y1068" t="s">
        <v>515</v>
      </c>
    </row>
    <row r="1069" spans="1:25" ht="15" customHeight="1" x14ac:dyDescent="0.3">
      <c r="A1069">
        <v>10654</v>
      </c>
      <c r="B1069" t="s">
        <v>4</v>
      </c>
      <c r="C1069">
        <v>39</v>
      </c>
      <c r="D1069">
        <v>5</v>
      </c>
      <c r="E1069" s="3">
        <v>44441</v>
      </c>
      <c r="F1069" s="31">
        <f>YEAR(Order[[#This Row],[OrderDate]])</f>
        <v>2021</v>
      </c>
      <c r="G1069" s="31">
        <f>MONTH(Order[[#This Row],[OrderDate]])</f>
        <v>9</v>
      </c>
      <c r="H1069" s="31">
        <f>WEEKDAY(Order[[#This Row],[OrderDate]])</f>
        <v>5</v>
      </c>
      <c r="I1069" s="31" t="str">
        <f>TEXT(Order[[#This Row],[WeekNumber]],"dddd")</f>
        <v>Thursday</v>
      </c>
      <c r="J1069" s="14">
        <v>20210911</v>
      </c>
      <c r="K1069" t="s">
        <v>486</v>
      </c>
      <c r="L1069" s="4">
        <v>323.9999994635582</v>
      </c>
      <c r="M1069" s="4">
        <v>18</v>
      </c>
      <c r="N1069" s="4">
        <v>16.19999997317791</v>
      </c>
      <c r="O1069">
        <v>20</v>
      </c>
      <c r="P1069" s="8">
        <v>0.10000000149011611</v>
      </c>
      <c r="Q1069" t="s">
        <v>393</v>
      </c>
      <c r="R1069">
        <v>18</v>
      </c>
      <c r="S1069" s="4">
        <v>13.522215154598831</v>
      </c>
      <c r="T1069" t="s">
        <v>93</v>
      </c>
      <c r="U1069" t="s">
        <v>182</v>
      </c>
      <c r="V1069" t="s">
        <v>271</v>
      </c>
      <c r="W1069" t="s">
        <v>509</v>
      </c>
      <c r="X1069" t="s">
        <v>526</v>
      </c>
      <c r="Y1069" t="s">
        <v>517</v>
      </c>
    </row>
    <row r="1070" spans="1:25" ht="15" customHeight="1" x14ac:dyDescent="0.3">
      <c r="A1070">
        <v>10654</v>
      </c>
      <c r="B1070" t="s">
        <v>4</v>
      </c>
      <c r="C1070">
        <v>54</v>
      </c>
      <c r="D1070">
        <v>5</v>
      </c>
      <c r="E1070" s="3">
        <v>44441</v>
      </c>
      <c r="F1070" s="31">
        <f>YEAR(Order[[#This Row],[OrderDate]])</f>
        <v>2021</v>
      </c>
      <c r="G1070" s="31">
        <f>MONTH(Order[[#This Row],[OrderDate]])</f>
        <v>9</v>
      </c>
      <c r="H1070" s="31">
        <f>WEEKDAY(Order[[#This Row],[OrderDate]])</f>
        <v>5</v>
      </c>
      <c r="I1070" s="31" t="str">
        <f>TEXT(Order[[#This Row],[WeekNumber]],"dddd")</f>
        <v>Thursday</v>
      </c>
      <c r="J1070" s="14">
        <v>20210911</v>
      </c>
      <c r="K1070" t="s">
        <v>486</v>
      </c>
      <c r="L1070" s="4">
        <v>40.229999933391809</v>
      </c>
      <c r="M1070" s="4">
        <v>7.45</v>
      </c>
      <c r="N1070" s="4">
        <v>6.7049999888986349</v>
      </c>
      <c r="O1070">
        <v>6</v>
      </c>
      <c r="P1070" s="8">
        <v>0.10000000149011611</v>
      </c>
      <c r="Q1070" t="s">
        <v>408</v>
      </c>
      <c r="R1070">
        <v>25</v>
      </c>
      <c r="S1070" s="4">
        <v>5.7031720626915998</v>
      </c>
      <c r="T1070" t="s">
        <v>93</v>
      </c>
      <c r="U1070" t="s">
        <v>182</v>
      </c>
      <c r="V1070" t="s">
        <v>271</v>
      </c>
      <c r="W1070" t="s">
        <v>509</v>
      </c>
      <c r="X1070" t="s">
        <v>526</v>
      </c>
      <c r="Y1070" t="s">
        <v>518</v>
      </c>
    </row>
    <row r="1071" spans="1:25" ht="15" customHeight="1" x14ac:dyDescent="0.3">
      <c r="A1071">
        <v>10655</v>
      </c>
      <c r="B1071" t="s">
        <v>63</v>
      </c>
      <c r="C1071">
        <v>41</v>
      </c>
      <c r="D1071">
        <v>1</v>
      </c>
      <c r="E1071" s="3">
        <v>44442</v>
      </c>
      <c r="F1071" s="31">
        <f>YEAR(Order[[#This Row],[OrderDate]])</f>
        <v>2021</v>
      </c>
      <c r="G1071" s="31">
        <f>MONTH(Order[[#This Row],[OrderDate]])</f>
        <v>9</v>
      </c>
      <c r="H1071" s="31">
        <f>WEEKDAY(Order[[#This Row],[OrderDate]])</f>
        <v>6</v>
      </c>
      <c r="I1071" s="31" t="str">
        <f>TEXT(Order[[#This Row],[WeekNumber]],"dddd")</f>
        <v>Friday</v>
      </c>
      <c r="J1071" s="14">
        <v>20210910</v>
      </c>
      <c r="K1071" t="s">
        <v>484</v>
      </c>
      <c r="L1071" s="4">
        <v>154.39999942481518</v>
      </c>
      <c r="M1071" s="4">
        <v>9.65</v>
      </c>
      <c r="N1071" s="4">
        <v>7.7199999712407594</v>
      </c>
      <c r="O1071">
        <v>20</v>
      </c>
      <c r="P1071" s="8">
        <v>0.20000000298023221</v>
      </c>
      <c r="Q1071" t="s">
        <v>395</v>
      </c>
      <c r="R1071">
        <v>19</v>
      </c>
      <c r="S1071" s="4">
        <v>6.0463867884479576</v>
      </c>
      <c r="T1071" t="s">
        <v>152</v>
      </c>
      <c r="U1071" t="s">
        <v>241</v>
      </c>
      <c r="V1071" t="s">
        <v>326</v>
      </c>
      <c r="W1071" t="s">
        <v>509</v>
      </c>
      <c r="X1071" t="s">
        <v>528</v>
      </c>
      <c r="Y1071" t="s">
        <v>514</v>
      </c>
    </row>
    <row r="1072" spans="1:25" x14ac:dyDescent="0.3">
      <c r="A1072">
        <v>10656</v>
      </c>
      <c r="B1072" t="s">
        <v>30</v>
      </c>
      <c r="C1072">
        <v>14</v>
      </c>
      <c r="D1072">
        <v>6</v>
      </c>
      <c r="E1072" s="3">
        <v>44443</v>
      </c>
      <c r="F1072" s="31">
        <f>YEAR(Order[[#This Row],[OrderDate]])</f>
        <v>2021</v>
      </c>
      <c r="G1072" s="31">
        <f>MONTH(Order[[#This Row],[OrderDate]])</f>
        <v>9</v>
      </c>
      <c r="H1072" s="31">
        <f>WEEKDAY(Order[[#This Row],[OrderDate]])</f>
        <v>7</v>
      </c>
      <c r="I1072" s="31" t="str">
        <f>TEXT(Order[[#This Row],[WeekNumber]],"dddd")</f>
        <v>Saturday</v>
      </c>
      <c r="J1072" s="14">
        <v>20210910</v>
      </c>
      <c r="K1072" t="s">
        <v>486</v>
      </c>
      <c r="L1072" s="4">
        <v>62.774999896064401</v>
      </c>
      <c r="M1072" s="4">
        <v>23.25</v>
      </c>
      <c r="N1072" s="4">
        <v>20.9249999653548</v>
      </c>
      <c r="O1072">
        <v>3</v>
      </c>
      <c r="P1072" s="8">
        <v>0.10000000149011611</v>
      </c>
      <c r="Q1072" t="s">
        <v>368</v>
      </c>
      <c r="R1072">
        <v>6</v>
      </c>
      <c r="S1072" s="4">
        <v>19.281771520737859</v>
      </c>
      <c r="T1072" t="s">
        <v>119</v>
      </c>
      <c r="U1072" t="s">
        <v>208</v>
      </c>
      <c r="V1072" t="s">
        <v>296</v>
      </c>
      <c r="W1072" t="s">
        <v>510</v>
      </c>
      <c r="X1072" t="s">
        <v>353</v>
      </c>
      <c r="Y1072" t="s">
        <v>513</v>
      </c>
    </row>
    <row r="1073" spans="1:25" x14ac:dyDescent="0.3">
      <c r="A1073">
        <v>10656</v>
      </c>
      <c r="B1073" t="s">
        <v>30</v>
      </c>
      <c r="C1073">
        <v>44</v>
      </c>
      <c r="D1073">
        <v>6</v>
      </c>
      <c r="E1073" s="3">
        <v>44443</v>
      </c>
      <c r="F1073" s="31">
        <f>YEAR(Order[[#This Row],[OrderDate]])</f>
        <v>2021</v>
      </c>
      <c r="G1073" s="31">
        <f>MONTH(Order[[#This Row],[OrderDate]])</f>
        <v>9</v>
      </c>
      <c r="H1073" s="31">
        <f>WEEKDAY(Order[[#This Row],[OrderDate]])</f>
        <v>7</v>
      </c>
      <c r="I1073" s="31" t="str">
        <f>TEXT(Order[[#This Row],[WeekNumber]],"dddd")</f>
        <v>Saturday</v>
      </c>
      <c r="J1073" s="14">
        <v>20210910</v>
      </c>
      <c r="K1073" t="s">
        <v>486</v>
      </c>
      <c r="L1073" s="4">
        <v>490.13999918848276</v>
      </c>
      <c r="M1073" s="4">
        <v>19.45</v>
      </c>
      <c r="N1073" s="4">
        <v>17.504999971017241</v>
      </c>
      <c r="O1073">
        <v>28</v>
      </c>
      <c r="P1073" s="8">
        <v>0.10000000149011611</v>
      </c>
      <c r="Q1073" t="s">
        <v>398</v>
      </c>
      <c r="R1073">
        <v>20</v>
      </c>
      <c r="S1073" s="4">
        <v>10.842050263532254</v>
      </c>
      <c r="T1073" t="s">
        <v>119</v>
      </c>
      <c r="U1073" t="s">
        <v>208</v>
      </c>
      <c r="V1073" t="s">
        <v>296</v>
      </c>
      <c r="W1073" t="s">
        <v>510</v>
      </c>
      <c r="X1073" t="s">
        <v>353</v>
      </c>
      <c r="Y1073" t="s">
        <v>515</v>
      </c>
    </row>
    <row r="1074" spans="1:25" x14ac:dyDescent="0.3">
      <c r="A1074">
        <v>10656</v>
      </c>
      <c r="B1074" t="s">
        <v>30</v>
      </c>
      <c r="C1074">
        <v>47</v>
      </c>
      <c r="D1074">
        <v>6</v>
      </c>
      <c r="E1074" s="3">
        <v>44443</v>
      </c>
      <c r="F1074" s="31">
        <f>YEAR(Order[[#This Row],[OrderDate]])</f>
        <v>2021</v>
      </c>
      <c r="G1074" s="31">
        <f>MONTH(Order[[#This Row],[OrderDate]])</f>
        <v>9</v>
      </c>
      <c r="H1074" s="31">
        <f>WEEKDAY(Order[[#This Row],[OrderDate]])</f>
        <v>7</v>
      </c>
      <c r="I1074" s="31" t="str">
        <f>TEXT(Order[[#This Row],[WeekNumber]],"dddd")</f>
        <v>Saturday</v>
      </c>
      <c r="J1074" s="14">
        <v>20210915</v>
      </c>
      <c r="K1074" t="s">
        <v>486</v>
      </c>
      <c r="L1074" s="4">
        <v>51.299999915063381</v>
      </c>
      <c r="M1074" s="4">
        <v>9.5</v>
      </c>
      <c r="N1074" s="4">
        <v>8.5499999858438969</v>
      </c>
      <c r="O1074">
        <v>6</v>
      </c>
      <c r="P1074" s="8">
        <v>0.10000000149011611</v>
      </c>
      <c r="Q1074" t="s">
        <v>401</v>
      </c>
      <c r="R1074">
        <v>22</v>
      </c>
      <c r="S1074" s="4">
        <v>6.92246398648025</v>
      </c>
      <c r="T1074" t="s">
        <v>119</v>
      </c>
      <c r="U1074" t="s">
        <v>208</v>
      </c>
      <c r="V1074" t="s">
        <v>296</v>
      </c>
      <c r="W1074" t="s">
        <v>510</v>
      </c>
      <c r="X1074" t="s">
        <v>353</v>
      </c>
      <c r="Y1074" t="s">
        <v>516</v>
      </c>
    </row>
    <row r="1075" spans="1:25" ht="15" customHeight="1" x14ac:dyDescent="0.3">
      <c r="A1075">
        <v>10657</v>
      </c>
      <c r="B1075" t="s">
        <v>68</v>
      </c>
      <c r="C1075">
        <v>15</v>
      </c>
      <c r="D1075">
        <v>2</v>
      </c>
      <c r="E1075" s="3">
        <v>44443</v>
      </c>
      <c r="F1075" s="31">
        <f>YEAR(Order[[#This Row],[OrderDate]])</f>
        <v>2021</v>
      </c>
      <c r="G1075" s="31">
        <f>MONTH(Order[[#This Row],[OrderDate]])</f>
        <v>9</v>
      </c>
      <c r="H1075" s="31">
        <f>WEEKDAY(Order[[#This Row],[OrderDate]])</f>
        <v>7</v>
      </c>
      <c r="I1075" s="31" t="str">
        <f>TEXT(Order[[#This Row],[WeekNumber]],"dddd")</f>
        <v>Saturday</v>
      </c>
      <c r="J1075" s="14">
        <v>20210915</v>
      </c>
      <c r="K1075" t="s">
        <v>484</v>
      </c>
      <c r="L1075" s="4">
        <v>775</v>
      </c>
      <c r="M1075" s="4">
        <v>15.5</v>
      </c>
      <c r="N1075" s="4">
        <v>15.5</v>
      </c>
      <c r="O1075">
        <v>50</v>
      </c>
      <c r="P1075" s="8">
        <v>0</v>
      </c>
      <c r="Q1075" t="s">
        <v>369</v>
      </c>
      <c r="R1075">
        <v>6</v>
      </c>
      <c r="S1075" s="4">
        <v>12.475763823869734</v>
      </c>
      <c r="T1075" t="s">
        <v>157</v>
      </c>
      <c r="U1075" t="s">
        <v>246</v>
      </c>
      <c r="V1075" t="s">
        <v>331</v>
      </c>
      <c r="W1075" t="s">
        <v>510</v>
      </c>
      <c r="X1075" t="s">
        <v>353</v>
      </c>
      <c r="Y1075" t="s">
        <v>515</v>
      </c>
    </row>
    <row r="1076" spans="1:25" ht="15" customHeight="1" x14ac:dyDescent="0.3">
      <c r="A1076">
        <v>10657</v>
      </c>
      <c r="B1076" t="s">
        <v>68</v>
      </c>
      <c r="C1076">
        <v>41</v>
      </c>
      <c r="D1076">
        <v>2</v>
      </c>
      <c r="E1076" s="3">
        <v>44443</v>
      </c>
      <c r="F1076" s="31">
        <f>YEAR(Order[[#This Row],[OrderDate]])</f>
        <v>2021</v>
      </c>
      <c r="G1076" s="31">
        <f>MONTH(Order[[#This Row],[OrderDate]])</f>
        <v>9</v>
      </c>
      <c r="H1076" s="31">
        <f>WEEKDAY(Order[[#This Row],[OrderDate]])</f>
        <v>7</v>
      </c>
      <c r="I1076" s="31" t="str">
        <f>TEXT(Order[[#This Row],[WeekNumber]],"dddd")</f>
        <v>Saturday</v>
      </c>
      <c r="J1076" s="14">
        <v>20210915</v>
      </c>
      <c r="K1076" t="s">
        <v>484</v>
      </c>
      <c r="L1076" s="4">
        <v>231.60000000000002</v>
      </c>
      <c r="M1076" s="4">
        <v>9.65</v>
      </c>
      <c r="N1076" s="4">
        <v>9.65</v>
      </c>
      <c r="O1076">
        <v>24</v>
      </c>
      <c r="P1076" s="8">
        <v>0</v>
      </c>
      <c r="Q1076" t="s">
        <v>395</v>
      </c>
      <c r="R1076">
        <v>19</v>
      </c>
      <c r="S1076" s="4">
        <v>6.0463867884479576</v>
      </c>
      <c r="T1076" t="s">
        <v>157</v>
      </c>
      <c r="U1076" t="s">
        <v>246</v>
      </c>
      <c r="V1076" t="s">
        <v>331</v>
      </c>
      <c r="W1076" t="s">
        <v>510</v>
      </c>
      <c r="X1076" t="s">
        <v>353</v>
      </c>
      <c r="Y1076" t="s">
        <v>514</v>
      </c>
    </row>
    <row r="1077" spans="1:25" ht="15" customHeight="1" x14ac:dyDescent="0.3">
      <c r="A1077">
        <v>10657</v>
      </c>
      <c r="B1077" t="s">
        <v>68</v>
      </c>
      <c r="C1077">
        <v>46</v>
      </c>
      <c r="D1077">
        <v>2</v>
      </c>
      <c r="E1077" s="3">
        <v>44443</v>
      </c>
      <c r="F1077" s="31">
        <f>YEAR(Order[[#This Row],[OrderDate]])</f>
        <v>2021</v>
      </c>
      <c r="G1077" s="31">
        <f>MONTH(Order[[#This Row],[OrderDate]])</f>
        <v>9</v>
      </c>
      <c r="H1077" s="31">
        <f>WEEKDAY(Order[[#This Row],[OrderDate]])</f>
        <v>7</v>
      </c>
      <c r="I1077" s="31" t="str">
        <f>TEXT(Order[[#This Row],[WeekNumber]],"dddd")</f>
        <v>Saturday</v>
      </c>
      <c r="J1077" s="14">
        <v>20210915</v>
      </c>
      <c r="K1077" t="s">
        <v>484</v>
      </c>
      <c r="L1077" s="4">
        <v>540</v>
      </c>
      <c r="M1077" s="4">
        <v>12</v>
      </c>
      <c r="N1077" s="4">
        <v>12</v>
      </c>
      <c r="O1077">
        <v>45</v>
      </c>
      <c r="P1077" s="8">
        <v>0</v>
      </c>
      <c r="Q1077" t="s">
        <v>400</v>
      </c>
      <c r="R1077">
        <v>21</v>
      </c>
      <c r="S1077" s="4">
        <v>5.504627786254181</v>
      </c>
      <c r="T1077" t="s">
        <v>157</v>
      </c>
      <c r="U1077" t="s">
        <v>246</v>
      </c>
      <c r="V1077" t="s">
        <v>331</v>
      </c>
      <c r="W1077" t="s">
        <v>510</v>
      </c>
      <c r="X1077" t="s">
        <v>353</v>
      </c>
      <c r="Y1077" t="s">
        <v>514</v>
      </c>
    </row>
    <row r="1078" spans="1:25" ht="15" customHeight="1" x14ac:dyDescent="0.3">
      <c r="A1078">
        <v>10657</v>
      </c>
      <c r="B1078" t="s">
        <v>68</v>
      </c>
      <c r="C1078">
        <v>47</v>
      </c>
      <c r="D1078">
        <v>2</v>
      </c>
      <c r="E1078" s="3">
        <v>44443</v>
      </c>
      <c r="F1078" s="31">
        <f>YEAR(Order[[#This Row],[OrderDate]])</f>
        <v>2021</v>
      </c>
      <c r="G1078" s="31">
        <f>MONTH(Order[[#This Row],[OrderDate]])</f>
        <v>9</v>
      </c>
      <c r="H1078" s="31">
        <f>WEEKDAY(Order[[#This Row],[OrderDate]])</f>
        <v>7</v>
      </c>
      <c r="I1078" s="31" t="str">
        <f>TEXT(Order[[#This Row],[WeekNumber]],"dddd")</f>
        <v>Saturday</v>
      </c>
      <c r="J1078" s="14">
        <v>20210915</v>
      </c>
      <c r="K1078" t="s">
        <v>484</v>
      </c>
      <c r="L1078" s="4">
        <v>95</v>
      </c>
      <c r="M1078" s="4">
        <v>9.5</v>
      </c>
      <c r="N1078" s="4">
        <v>9.5</v>
      </c>
      <c r="O1078">
        <v>10</v>
      </c>
      <c r="P1078" s="8">
        <v>0</v>
      </c>
      <c r="Q1078" t="s">
        <v>401</v>
      </c>
      <c r="R1078">
        <v>22</v>
      </c>
      <c r="S1078" s="4">
        <v>6.92246398648025</v>
      </c>
      <c r="T1078" t="s">
        <v>157</v>
      </c>
      <c r="U1078" t="s">
        <v>246</v>
      </c>
      <c r="V1078" t="s">
        <v>331</v>
      </c>
      <c r="W1078" t="s">
        <v>510</v>
      </c>
      <c r="X1078" t="s">
        <v>353</v>
      </c>
      <c r="Y1078" t="s">
        <v>516</v>
      </c>
    </row>
    <row r="1079" spans="1:25" ht="15" customHeight="1" x14ac:dyDescent="0.3">
      <c r="A1079">
        <v>10657</v>
      </c>
      <c r="B1079" t="s">
        <v>68</v>
      </c>
      <c r="C1079">
        <v>56</v>
      </c>
      <c r="D1079">
        <v>2</v>
      </c>
      <c r="E1079" s="3">
        <v>44443</v>
      </c>
      <c r="F1079" s="31">
        <f>YEAR(Order[[#This Row],[OrderDate]])</f>
        <v>2021</v>
      </c>
      <c r="G1079" s="31">
        <f>MONTH(Order[[#This Row],[OrderDate]])</f>
        <v>9</v>
      </c>
      <c r="H1079" s="31">
        <f>WEEKDAY(Order[[#This Row],[OrderDate]])</f>
        <v>7</v>
      </c>
      <c r="I1079" s="31" t="str">
        <f>TEXT(Order[[#This Row],[WeekNumber]],"dddd")</f>
        <v>Saturday</v>
      </c>
      <c r="J1079" s="14">
        <v>20210915</v>
      </c>
      <c r="K1079" t="s">
        <v>484</v>
      </c>
      <c r="L1079" s="4">
        <v>1710</v>
      </c>
      <c r="M1079" s="4">
        <v>38</v>
      </c>
      <c r="N1079" s="4">
        <v>38</v>
      </c>
      <c r="O1079">
        <v>45</v>
      </c>
      <c r="P1079" s="8">
        <v>0</v>
      </c>
      <c r="Q1079" t="s">
        <v>410</v>
      </c>
      <c r="R1079">
        <v>26</v>
      </c>
      <c r="S1079" s="4">
        <v>12.985049050340091</v>
      </c>
      <c r="T1079" t="s">
        <v>157</v>
      </c>
      <c r="U1079" t="s">
        <v>246</v>
      </c>
      <c r="V1079" t="s">
        <v>331</v>
      </c>
      <c r="W1079" t="s">
        <v>510</v>
      </c>
      <c r="X1079" t="s">
        <v>353</v>
      </c>
      <c r="Y1079" t="s">
        <v>512</v>
      </c>
    </row>
    <row r="1080" spans="1:25" ht="15" customHeight="1" x14ac:dyDescent="0.3">
      <c r="A1080">
        <v>10657</v>
      </c>
      <c r="B1080" t="s">
        <v>68</v>
      </c>
      <c r="C1080">
        <v>60</v>
      </c>
      <c r="D1080">
        <v>2</v>
      </c>
      <c r="E1080" s="3">
        <v>44443</v>
      </c>
      <c r="F1080" s="31">
        <f>YEAR(Order[[#This Row],[OrderDate]])</f>
        <v>2021</v>
      </c>
      <c r="G1080" s="31">
        <f>MONTH(Order[[#This Row],[OrderDate]])</f>
        <v>9</v>
      </c>
      <c r="H1080" s="31">
        <f>WEEKDAY(Order[[#This Row],[OrderDate]])</f>
        <v>7</v>
      </c>
      <c r="I1080" s="31" t="str">
        <f>TEXT(Order[[#This Row],[WeekNumber]],"dddd")</f>
        <v>Saturday</v>
      </c>
      <c r="J1080" s="14">
        <v>20210908</v>
      </c>
      <c r="K1080" t="s">
        <v>484</v>
      </c>
      <c r="L1080" s="4">
        <v>1020</v>
      </c>
      <c r="M1080" s="4">
        <v>34</v>
      </c>
      <c r="N1080" s="4">
        <v>34</v>
      </c>
      <c r="O1080">
        <v>30</v>
      </c>
      <c r="P1080" s="8">
        <v>0</v>
      </c>
      <c r="Q1080" t="s">
        <v>414</v>
      </c>
      <c r="R1080">
        <v>28</v>
      </c>
      <c r="S1080" s="4">
        <v>17.186056815854748</v>
      </c>
      <c r="T1080" t="s">
        <v>157</v>
      </c>
      <c r="U1080" t="s">
        <v>246</v>
      </c>
      <c r="V1080" t="s">
        <v>331</v>
      </c>
      <c r="W1080" t="s">
        <v>510</v>
      </c>
      <c r="X1080" t="s">
        <v>353</v>
      </c>
      <c r="Y1080" t="s">
        <v>511</v>
      </c>
    </row>
    <row r="1081" spans="1:25" ht="15" customHeight="1" x14ac:dyDescent="0.3">
      <c r="A1081">
        <v>10658</v>
      </c>
      <c r="B1081" t="s">
        <v>60</v>
      </c>
      <c r="C1081">
        <v>21</v>
      </c>
      <c r="D1081">
        <v>4</v>
      </c>
      <c r="E1081" s="3">
        <v>44444</v>
      </c>
      <c r="F1081" s="31">
        <f>YEAR(Order[[#This Row],[OrderDate]])</f>
        <v>2021</v>
      </c>
      <c r="G1081" s="31">
        <f>MONTH(Order[[#This Row],[OrderDate]])</f>
        <v>9</v>
      </c>
      <c r="H1081" s="31">
        <f>WEEKDAY(Order[[#This Row],[OrderDate]])</f>
        <v>1</v>
      </c>
      <c r="I1081" s="31" t="str">
        <f>TEXT(Order[[#This Row],[WeekNumber]],"dddd")</f>
        <v>Sunday</v>
      </c>
      <c r="J1081" s="14">
        <v>20210908</v>
      </c>
      <c r="K1081" t="s">
        <v>486</v>
      </c>
      <c r="L1081" s="4">
        <v>600</v>
      </c>
      <c r="M1081" s="4">
        <v>10</v>
      </c>
      <c r="N1081" s="4">
        <v>10</v>
      </c>
      <c r="O1081">
        <v>60</v>
      </c>
      <c r="P1081" s="8">
        <v>0</v>
      </c>
      <c r="Q1081" t="s">
        <v>375</v>
      </c>
      <c r="R1081">
        <v>8</v>
      </c>
      <c r="S1081" s="4">
        <v>8.5451596278118238</v>
      </c>
      <c r="T1081" t="s">
        <v>149</v>
      </c>
      <c r="U1081" t="s">
        <v>238</v>
      </c>
      <c r="V1081" t="s">
        <v>324</v>
      </c>
      <c r="W1081" t="s">
        <v>509</v>
      </c>
      <c r="X1081" t="s">
        <v>520</v>
      </c>
      <c r="Y1081" t="s">
        <v>516</v>
      </c>
    </row>
    <row r="1082" spans="1:25" ht="15" customHeight="1" x14ac:dyDescent="0.3">
      <c r="A1082">
        <v>10658</v>
      </c>
      <c r="B1082" t="s">
        <v>60</v>
      </c>
      <c r="C1082">
        <v>40</v>
      </c>
      <c r="D1082">
        <v>4</v>
      </c>
      <c r="E1082" s="3">
        <v>44444</v>
      </c>
      <c r="F1082" s="31">
        <f>YEAR(Order[[#This Row],[OrderDate]])</f>
        <v>2021</v>
      </c>
      <c r="G1082" s="31">
        <f>MONTH(Order[[#This Row],[OrderDate]])</f>
        <v>9</v>
      </c>
      <c r="H1082" s="31">
        <f>WEEKDAY(Order[[#This Row],[OrderDate]])</f>
        <v>1</v>
      </c>
      <c r="I1082" s="31" t="str">
        <f>TEXT(Order[[#This Row],[WeekNumber]],"dddd")</f>
        <v>Sunday</v>
      </c>
      <c r="J1082" s="14">
        <v>20210908</v>
      </c>
      <c r="K1082" t="s">
        <v>486</v>
      </c>
      <c r="L1082" s="4">
        <v>1223.5999990403652</v>
      </c>
      <c r="M1082" s="4">
        <v>18.399999999999999</v>
      </c>
      <c r="N1082" s="4">
        <v>17.479999986290931</v>
      </c>
      <c r="O1082">
        <v>70</v>
      </c>
      <c r="P1082" s="8">
        <v>5.000000074505806E-2</v>
      </c>
      <c r="Q1082" t="s">
        <v>394</v>
      </c>
      <c r="R1082">
        <v>19</v>
      </c>
      <c r="S1082" s="4">
        <v>11.939905659925371</v>
      </c>
      <c r="T1082" t="s">
        <v>149</v>
      </c>
      <c r="U1082" t="s">
        <v>238</v>
      </c>
      <c r="V1082" t="s">
        <v>324</v>
      </c>
      <c r="W1082" t="s">
        <v>509</v>
      </c>
      <c r="X1082" t="s">
        <v>520</v>
      </c>
      <c r="Y1082" t="s">
        <v>514</v>
      </c>
    </row>
    <row r="1083" spans="1:25" ht="15" customHeight="1" x14ac:dyDescent="0.3">
      <c r="A1083">
        <v>10658</v>
      </c>
      <c r="B1083" t="s">
        <v>60</v>
      </c>
      <c r="C1083">
        <v>60</v>
      </c>
      <c r="D1083">
        <v>4</v>
      </c>
      <c r="E1083" s="3">
        <v>44444</v>
      </c>
      <c r="F1083" s="31">
        <f>YEAR(Order[[#This Row],[OrderDate]])</f>
        <v>2021</v>
      </c>
      <c r="G1083" s="31">
        <f>MONTH(Order[[#This Row],[OrderDate]])</f>
        <v>9</v>
      </c>
      <c r="H1083" s="31">
        <f>WEEKDAY(Order[[#This Row],[OrderDate]])</f>
        <v>1</v>
      </c>
      <c r="I1083" s="31" t="str">
        <f>TEXT(Order[[#This Row],[WeekNumber]],"dddd")</f>
        <v>Sunday</v>
      </c>
      <c r="J1083" s="14">
        <v>20210908</v>
      </c>
      <c r="K1083" t="s">
        <v>486</v>
      </c>
      <c r="L1083" s="4">
        <v>1776.4999986067414</v>
      </c>
      <c r="M1083" s="4">
        <v>34</v>
      </c>
      <c r="N1083" s="4">
        <v>32.299999974668026</v>
      </c>
      <c r="O1083">
        <v>55</v>
      </c>
      <c r="P1083" s="8">
        <v>5.000000074505806E-2</v>
      </c>
      <c r="Q1083" t="s">
        <v>414</v>
      </c>
      <c r="R1083">
        <v>28</v>
      </c>
      <c r="S1083" s="4">
        <v>17.186056815854748</v>
      </c>
      <c r="T1083" t="s">
        <v>149</v>
      </c>
      <c r="U1083" t="s">
        <v>238</v>
      </c>
      <c r="V1083" t="s">
        <v>324</v>
      </c>
      <c r="W1083" t="s">
        <v>509</v>
      </c>
      <c r="X1083" t="s">
        <v>520</v>
      </c>
      <c r="Y1083" t="s">
        <v>511</v>
      </c>
    </row>
    <row r="1084" spans="1:25" ht="15" customHeight="1" x14ac:dyDescent="0.3">
      <c r="A1084">
        <v>10658</v>
      </c>
      <c r="B1084" t="s">
        <v>60</v>
      </c>
      <c r="C1084">
        <v>77</v>
      </c>
      <c r="D1084">
        <v>4</v>
      </c>
      <c r="E1084" s="3">
        <v>44444</v>
      </c>
      <c r="F1084" s="31">
        <f>YEAR(Order[[#This Row],[OrderDate]])</f>
        <v>2021</v>
      </c>
      <c r="G1084" s="31">
        <f>MONTH(Order[[#This Row],[OrderDate]])</f>
        <v>9</v>
      </c>
      <c r="H1084" s="31">
        <f>WEEKDAY(Order[[#This Row],[OrderDate]])</f>
        <v>1</v>
      </c>
      <c r="I1084" s="31" t="str">
        <f>TEXT(Order[[#This Row],[WeekNumber]],"dddd")</f>
        <v>Sunday</v>
      </c>
      <c r="J1084" s="14">
        <v>20210910</v>
      </c>
      <c r="K1084" t="s">
        <v>486</v>
      </c>
      <c r="L1084" s="4">
        <v>864.49999932199717</v>
      </c>
      <c r="M1084" s="4">
        <v>13</v>
      </c>
      <c r="N1084" s="4">
        <v>12.349999990314245</v>
      </c>
      <c r="O1084">
        <v>70</v>
      </c>
      <c r="P1084" s="8">
        <v>5.000000074505806E-2</v>
      </c>
      <c r="Q1084" t="s">
        <v>431</v>
      </c>
      <c r="R1084">
        <v>12</v>
      </c>
      <c r="S1084" s="4">
        <v>9.7871799999999993</v>
      </c>
      <c r="T1084" t="s">
        <v>149</v>
      </c>
      <c r="U1084" t="s">
        <v>238</v>
      </c>
      <c r="V1084" t="s">
        <v>324</v>
      </c>
      <c r="W1084" t="s">
        <v>509</v>
      </c>
      <c r="X1084" t="s">
        <v>520</v>
      </c>
      <c r="Y1084" t="s">
        <v>515</v>
      </c>
    </row>
    <row r="1085" spans="1:25" x14ac:dyDescent="0.3">
      <c r="A1085">
        <v>10659</v>
      </c>
      <c r="B1085" t="s">
        <v>59</v>
      </c>
      <c r="C1085">
        <v>31</v>
      </c>
      <c r="D1085">
        <v>7</v>
      </c>
      <c r="E1085" s="3">
        <v>44444</v>
      </c>
      <c r="F1085" s="31">
        <f>YEAR(Order[[#This Row],[OrderDate]])</f>
        <v>2021</v>
      </c>
      <c r="G1085" s="31">
        <f>MONTH(Order[[#This Row],[OrderDate]])</f>
        <v>9</v>
      </c>
      <c r="H1085" s="31">
        <f>WEEKDAY(Order[[#This Row],[OrderDate]])</f>
        <v>1</v>
      </c>
      <c r="I1085" s="31" t="str">
        <f>TEXT(Order[[#This Row],[WeekNumber]],"dddd")</f>
        <v>Sunday</v>
      </c>
      <c r="J1085" s="14">
        <v>20210910</v>
      </c>
      <c r="K1085" t="s">
        <v>484</v>
      </c>
      <c r="L1085" s="4">
        <v>237.49999981373549</v>
      </c>
      <c r="M1085" s="4">
        <v>12.5</v>
      </c>
      <c r="N1085" s="4">
        <v>11.874999990686774</v>
      </c>
      <c r="O1085">
        <v>20</v>
      </c>
      <c r="P1085" s="8">
        <v>5.000000074505806E-2</v>
      </c>
      <c r="Q1085" t="s">
        <v>385</v>
      </c>
      <c r="R1085">
        <v>14</v>
      </c>
      <c r="S1085" s="4">
        <v>8.9210025428745876</v>
      </c>
      <c r="T1085" t="s">
        <v>148</v>
      </c>
      <c r="U1085" t="s">
        <v>237</v>
      </c>
      <c r="V1085" t="s">
        <v>323</v>
      </c>
      <c r="W1085" t="s">
        <v>510</v>
      </c>
      <c r="X1085" t="s">
        <v>521</v>
      </c>
      <c r="Y1085" t="s">
        <v>511</v>
      </c>
    </row>
    <row r="1086" spans="1:25" x14ac:dyDescent="0.3">
      <c r="A1086">
        <v>10659</v>
      </c>
      <c r="B1086" t="s">
        <v>59</v>
      </c>
      <c r="C1086">
        <v>40</v>
      </c>
      <c r="D1086">
        <v>7</v>
      </c>
      <c r="E1086" s="3">
        <v>44444</v>
      </c>
      <c r="F1086" s="31">
        <f>YEAR(Order[[#This Row],[OrderDate]])</f>
        <v>2021</v>
      </c>
      <c r="G1086" s="31">
        <f>MONTH(Order[[#This Row],[OrderDate]])</f>
        <v>9</v>
      </c>
      <c r="H1086" s="31">
        <f>WEEKDAY(Order[[#This Row],[OrderDate]])</f>
        <v>1</v>
      </c>
      <c r="I1086" s="31" t="str">
        <f>TEXT(Order[[#This Row],[WeekNumber]],"dddd")</f>
        <v>Sunday</v>
      </c>
      <c r="J1086" s="14">
        <v>20210910</v>
      </c>
      <c r="K1086" t="s">
        <v>484</v>
      </c>
      <c r="L1086" s="4">
        <v>419.51999967098232</v>
      </c>
      <c r="M1086" s="4">
        <v>18.399999999999999</v>
      </c>
      <c r="N1086" s="4">
        <v>17.479999986290931</v>
      </c>
      <c r="O1086">
        <v>24</v>
      </c>
      <c r="P1086" s="8">
        <v>5.000000074505806E-2</v>
      </c>
      <c r="Q1086" t="s">
        <v>394</v>
      </c>
      <c r="R1086">
        <v>19</v>
      </c>
      <c r="S1086" s="4">
        <v>11.939905659925371</v>
      </c>
      <c r="T1086" t="s">
        <v>148</v>
      </c>
      <c r="U1086" t="s">
        <v>237</v>
      </c>
      <c r="V1086" t="s">
        <v>323</v>
      </c>
      <c r="W1086" t="s">
        <v>510</v>
      </c>
      <c r="X1086" t="s">
        <v>521</v>
      </c>
      <c r="Y1086" t="s">
        <v>514</v>
      </c>
    </row>
    <row r="1087" spans="1:25" x14ac:dyDescent="0.3">
      <c r="A1087">
        <v>10659</v>
      </c>
      <c r="B1087" t="s">
        <v>59</v>
      </c>
      <c r="C1087">
        <v>70</v>
      </c>
      <c r="D1087">
        <v>7</v>
      </c>
      <c r="E1087" s="3">
        <v>44444</v>
      </c>
      <c r="F1087" s="31">
        <f>YEAR(Order[[#This Row],[OrderDate]])</f>
        <v>2021</v>
      </c>
      <c r="G1087" s="31">
        <f>MONTH(Order[[#This Row],[OrderDate]])</f>
        <v>9</v>
      </c>
      <c r="H1087" s="31">
        <f>WEEKDAY(Order[[#This Row],[OrderDate]])</f>
        <v>1</v>
      </c>
      <c r="I1087" s="31" t="str">
        <f>TEXT(Order[[#This Row],[WeekNumber]],"dddd")</f>
        <v>Sunday</v>
      </c>
      <c r="J1087" s="14">
        <v>20211015</v>
      </c>
      <c r="K1087" t="s">
        <v>484</v>
      </c>
      <c r="L1087" s="4">
        <v>569.99999955296516</v>
      </c>
      <c r="M1087" s="4">
        <v>15</v>
      </c>
      <c r="N1087" s="4">
        <v>14.249999988824129</v>
      </c>
      <c r="O1087">
        <v>40</v>
      </c>
      <c r="P1087" s="8">
        <v>5.000000074505806E-2</v>
      </c>
      <c r="Q1087" t="s">
        <v>424</v>
      </c>
      <c r="R1087">
        <v>7</v>
      </c>
      <c r="S1087" s="4">
        <v>4.3219663299234155</v>
      </c>
      <c r="T1087" t="s">
        <v>148</v>
      </c>
      <c r="U1087" t="s">
        <v>237</v>
      </c>
      <c r="V1087" t="s">
        <v>323</v>
      </c>
      <c r="W1087" t="s">
        <v>510</v>
      </c>
      <c r="X1087" t="s">
        <v>521</v>
      </c>
      <c r="Y1087" t="s">
        <v>517</v>
      </c>
    </row>
    <row r="1088" spans="1:25" ht="15" customHeight="1" x14ac:dyDescent="0.3">
      <c r="A1088">
        <v>10660</v>
      </c>
      <c r="B1088" t="s">
        <v>34</v>
      </c>
      <c r="C1088">
        <v>20</v>
      </c>
      <c r="D1088">
        <v>8</v>
      </c>
      <c r="E1088" s="3">
        <v>44447</v>
      </c>
      <c r="F1088" s="31">
        <f>YEAR(Order[[#This Row],[OrderDate]])</f>
        <v>2021</v>
      </c>
      <c r="G1088" s="31">
        <f>MONTH(Order[[#This Row],[OrderDate]])</f>
        <v>9</v>
      </c>
      <c r="H1088" s="31">
        <f>WEEKDAY(Order[[#This Row],[OrderDate]])</f>
        <v>4</v>
      </c>
      <c r="I1088" s="31" t="str">
        <f>TEXT(Order[[#This Row],[WeekNumber]],"dddd")</f>
        <v>Wednesday</v>
      </c>
      <c r="J1088" s="14">
        <v>20210915</v>
      </c>
      <c r="K1088" t="s">
        <v>486</v>
      </c>
      <c r="L1088" s="4">
        <v>1701</v>
      </c>
      <c r="M1088" s="4">
        <v>81</v>
      </c>
      <c r="N1088" s="4">
        <v>81</v>
      </c>
      <c r="O1088">
        <v>21</v>
      </c>
      <c r="P1088" s="8">
        <v>0</v>
      </c>
      <c r="Q1088" t="s">
        <v>374</v>
      </c>
      <c r="R1088">
        <v>8</v>
      </c>
      <c r="S1088" s="4">
        <v>57.815472307491099</v>
      </c>
      <c r="T1088" t="s">
        <v>123</v>
      </c>
      <c r="U1088" t="s">
        <v>212</v>
      </c>
      <c r="V1088" t="s">
        <v>300</v>
      </c>
      <c r="W1088" t="s">
        <v>510</v>
      </c>
      <c r="X1088" t="s">
        <v>353</v>
      </c>
      <c r="Y1088" t="s">
        <v>516</v>
      </c>
    </row>
    <row r="1089" spans="1:25" x14ac:dyDescent="0.3">
      <c r="A1089">
        <v>10661</v>
      </c>
      <c r="B1089" t="s">
        <v>35</v>
      </c>
      <c r="C1089">
        <v>39</v>
      </c>
      <c r="D1089">
        <v>7</v>
      </c>
      <c r="E1089" s="3">
        <v>44448</v>
      </c>
      <c r="F1089" s="31">
        <f>YEAR(Order[[#This Row],[OrderDate]])</f>
        <v>2021</v>
      </c>
      <c r="G1089" s="31">
        <f>MONTH(Order[[#This Row],[OrderDate]])</f>
        <v>9</v>
      </c>
      <c r="H1089" s="31">
        <f>WEEKDAY(Order[[#This Row],[OrderDate]])</f>
        <v>5</v>
      </c>
      <c r="I1089" s="31" t="str">
        <f>TEXT(Order[[#This Row],[WeekNumber]],"dddd")</f>
        <v>Thursday</v>
      </c>
      <c r="J1089" s="14">
        <v>20210915</v>
      </c>
      <c r="K1089" t="s">
        <v>485</v>
      </c>
      <c r="L1089" s="4">
        <v>43.199999839067459</v>
      </c>
      <c r="M1089" s="4">
        <v>18</v>
      </c>
      <c r="N1089" s="4">
        <v>14.39999994635582</v>
      </c>
      <c r="O1089">
        <v>3</v>
      </c>
      <c r="P1089" s="8">
        <v>0.20000000298023221</v>
      </c>
      <c r="Q1089" t="s">
        <v>393</v>
      </c>
      <c r="R1089">
        <v>18</v>
      </c>
      <c r="S1089" s="4">
        <v>13.522215154598831</v>
      </c>
      <c r="T1089" t="s">
        <v>124</v>
      </c>
      <c r="U1089" t="s">
        <v>213</v>
      </c>
      <c r="W1089" t="s">
        <v>509</v>
      </c>
      <c r="X1089" t="s">
        <v>530</v>
      </c>
      <c r="Y1089" t="s">
        <v>517</v>
      </c>
    </row>
    <row r="1090" spans="1:25" x14ac:dyDescent="0.3">
      <c r="A1090">
        <v>10661</v>
      </c>
      <c r="B1090" t="s">
        <v>35</v>
      </c>
      <c r="C1090">
        <v>58</v>
      </c>
      <c r="D1090">
        <v>7</v>
      </c>
      <c r="E1090" s="3">
        <v>44448</v>
      </c>
      <c r="F1090" s="31">
        <f>YEAR(Order[[#This Row],[OrderDate]])</f>
        <v>2021</v>
      </c>
      <c r="G1090" s="31">
        <f>MONTH(Order[[#This Row],[OrderDate]])</f>
        <v>9</v>
      </c>
      <c r="H1090" s="31">
        <f>WEEKDAY(Order[[#This Row],[OrderDate]])</f>
        <v>5</v>
      </c>
      <c r="I1090" s="31" t="str">
        <f>TEXT(Order[[#This Row],[WeekNumber]],"dddd")</f>
        <v>Thursday</v>
      </c>
      <c r="J1090" s="14">
        <v>20210918</v>
      </c>
      <c r="K1090" t="s">
        <v>485</v>
      </c>
      <c r="L1090" s="4">
        <v>519.39999806508422</v>
      </c>
      <c r="M1090" s="4">
        <v>13.25</v>
      </c>
      <c r="N1090" s="4">
        <v>10.599999960511923</v>
      </c>
      <c r="O1090">
        <v>49</v>
      </c>
      <c r="P1090" s="8">
        <v>0.20000000298023221</v>
      </c>
      <c r="Q1090" t="s">
        <v>412</v>
      </c>
      <c r="R1090">
        <v>27</v>
      </c>
      <c r="S1090" s="4">
        <v>5.9992715692376155</v>
      </c>
      <c r="T1090" t="s">
        <v>124</v>
      </c>
      <c r="U1090" t="s">
        <v>213</v>
      </c>
      <c r="W1090" t="s">
        <v>509</v>
      </c>
      <c r="X1090" t="s">
        <v>530</v>
      </c>
      <c r="Y1090" t="s">
        <v>514</v>
      </c>
    </row>
    <row r="1091" spans="1:25" ht="15" customHeight="1" x14ac:dyDescent="0.3">
      <c r="A1091">
        <v>10662</v>
      </c>
      <c r="B1091" t="s">
        <v>46</v>
      </c>
      <c r="C1091">
        <v>68</v>
      </c>
      <c r="D1091">
        <v>3</v>
      </c>
      <c r="E1091" s="3">
        <v>44448</v>
      </c>
      <c r="F1091" s="31">
        <f>YEAR(Order[[#This Row],[OrderDate]])</f>
        <v>2021</v>
      </c>
      <c r="G1091" s="31">
        <f>MONTH(Order[[#This Row],[OrderDate]])</f>
        <v>9</v>
      </c>
      <c r="H1091" s="31">
        <f>WEEKDAY(Order[[#This Row],[OrderDate]])</f>
        <v>5</v>
      </c>
      <c r="I1091" s="31" t="str">
        <f>TEXT(Order[[#This Row],[WeekNumber]],"dddd")</f>
        <v>Thursday</v>
      </c>
      <c r="J1091" s="14">
        <v>20211003</v>
      </c>
      <c r="K1091" t="s">
        <v>484</v>
      </c>
      <c r="L1091" s="4">
        <v>125</v>
      </c>
      <c r="M1091" s="4">
        <v>12.5</v>
      </c>
      <c r="N1091" s="4">
        <v>12.5</v>
      </c>
      <c r="O1091">
        <v>10</v>
      </c>
      <c r="P1091" s="8">
        <v>0</v>
      </c>
      <c r="Q1091" t="s">
        <v>422</v>
      </c>
      <c r="R1091">
        <v>8</v>
      </c>
      <c r="S1091" s="4">
        <v>9.881917469522989</v>
      </c>
      <c r="T1091" t="s">
        <v>135</v>
      </c>
      <c r="U1091" t="s">
        <v>224</v>
      </c>
      <c r="V1091" t="s">
        <v>311</v>
      </c>
      <c r="W1091" t="s">
        <v>510</v>
      </c>
      <c r="X1091" t="s">
        <v>353</v>
      </c>
      <c r="Y1091" t="s">
        <v>516</v>
      </c>
    </row>
    <row r="1092" spans="1:25" ht="15" customHeight="1" x14ac:dyDescent="0.3">
      <c r="A1092">
        <v>10663</v>
      </c>
      <c r="B1092" t="s">
        <v>8</v>
      </c>
      <c r="C1092">
        <v>40</v>
      </c>
      <c r="D1092">
        <v>2</v>
      </c>
      <c r="E1092" s="3">
        <v>44449</v>
      </c>
      <c r="F1092" s="31">
        <f>YEAR(Order[[#This Row],[OrderDate]])</f>
        <v>2021</v>
      </c>
      <c r="G1092" s="31">
        <f>MONTH(Order[[#This Row],[OrderDate]])</f>
        <v>9</v>
      </c>
      <c r="H1092" s="31">
        <f>WEEKDAY(Order[[#This Row],[OrderDate]])</f>
        <v>6</v>
      </c>
      <c r="I1092" s="31" t="str">
        <f>TEXT(Order[[#This Row],[WeekNumber]],"dddd")</f>
        <v>Friday</v>
      </c>
      <c r="J1092" s="14">
        <v>20211003</v>
      </c>
      <c r="K1092" t="s">
        <v>484</v>
      </c>
      <c r="L1092" s="4">
        <v>524.39999958872795</v>
      </c>
      <c r="M1092" s="4">
        <v>18.399999999999999</v>
      </c>
      <c r="N1092" s="4">
        <v>17.479999986290931</v>
      </c>
      <c r="O1092">
        <v>30</v>
      </c>
      <c r="P1092" s="8">
        <v>5.000000074505806E-2</v>
      </c>
      <c r="Q1092" t="s">
        <v>394</v>
      </c>
      <c r="R1092">
        <v>19</v>
      </c>
      <c r="S1092" s="4">
        <v>11.939905659925371</v>
      </c>
      <c r="T1092" t="s">
        <v>97</v>
      </c>
      <c r="U1092" t="s">
        <v>186</v>
      </c>
      <c r="V1092" t="s">
        <v>275</v>
      </c>
      <c r="W1092" t="s">
        <v>509</v>
      </c>
      <c r="X1092" t="s">
        <v>519</v>
      </c>
      <c r="Y1092" t="s">
        <v>514</v>
      </c>
    </row>
    <row r="1093" spans="1:25" ht="15" customHeight="1" x14ac:dyDescent="0.3">
      <c r="A1093">
        <v>10663</v>
      </c>
      <c r="B1093" t="s">
        <v>8</v>
      </c>
      <c r="C1093">
        <v>42</v>
      </c>
      <c r="D1093">
        <v>2</v>
      </c>
      <c r="E1093" s="3">
        <v>44449</v>
      </c>
      <c r="F1093" s="31">
        <f>YEAR(Order[[#This Row],[OrderDate]])</f>
        <v>2021</v>
      </c>
      <c r="G1093" s="31">
        <f>MONTH(Order[[#This Row],[OrderDate]])</f>
        <v>9</v>
      </c>
      <c r="H1093" s="31">
        <f>WEEKDAY(Order[[#This Row],[OrderDate]])</f>
        <v>6</v>
      </c>
      <c r="I1093" s="31" t="str">
        <f>TEXT(Order[[#This Row],[WeekNumber]],"dddd")</f>
        <v>Friday</v>
      </c>
      <c r="J1093" s="14">
        <v>20211003</v>
      </c>
      <c r="K1093" t="s">
        <v>484</v>
      </c>
      <c r="L1093" s="4">
        <v>398.99999968707561</v>
      </c>
      <c r="M1093" s="4">
        <v>14</v>
      </c>
      <c r="N1093" s="4">
        <v>13.299999989569187</v>
      </c>
      <c r="O1093">
        <v>30</v>
      </c>
      <c r="P1093" s="8">
        <v>5.000000074505806E-2</v>
      </c>
      <c r="Q1093" t="s">
        <v>396</v>
      </c>
      <c r="R1093">
        <v>20</v>
      </c>
      <c r="S1093" s="4">
        <v>10.762412487567216</v>
      </c>
      <c r="T1093" t="s">
        <v>97</v>
      </c>
      <c r="U1093" t="s">
        <v>186</v>
      </c>
      <c r="V1093" t="s">
        <v>275</v>
      </c>
      <c r="W1093" t="s">
        <v>509</v>
      </c>
      <c r="X1093" t="s">
        <v>519</v>
      </c>
      <c r="Y1093" t="s">
        <v>512</v>
      </c>
    </row>
    <row r="1094" spans="1:25" ht="15" customHeight="1" x14ac:dyDescent="0.3">
      <c r="A1094">
        <v>10663</v>
      </c>
      <c r="B1094" t="s">
        <v>8</v>
      </c>
      <c r="C1094">
        <v>51</v>
      </c>
      <c r="D1094">
        <v>2</v>
      </c>
      <c r="E1094" s="3">
        <v>44449</v>
      </c>
      <c r="F1094" s="31">
        <f>YEAR(Order[[#This Row],[OrderDate]])</f>
        <v>2021</v>
      </c>
      <c r="G1094" s="31">
        <f>MONTH(Order[[#This Row],[OrderDate]])</f>
        <v>9</v>
      </c>
      <c r="H1094" s="31">
        <f>WEEKDAY(Order[[#This Row],[OrderDate]])</f>
        <v>6</v>
      </c>
      <c r="I1094" s="31" t="str">
        <f>TEXT(Order[[#This Row],[WeekNumber]],"dddd")</f>
        <v>Friday</v>
      </c>
      <c r="J1094" s="14">
        <v>20210919</v>
      </c>
      <c r="K1094" t="s">
        <v>484</v>
      </c>
      <c r="L1094" s="4">
        <v>1006.9999992102385</v>
      </c>
      <c r="M1094" s="4">
        <v>53</v>
      </c>
      <c r="N1094" s="4">
        <v>50.349999960511923</v>
      </c>
      <c r="O1094">
        <v>20</v>
      </c>
      <c r="P1094" s="8">
        <v>5.000000074505806E-2</v>
      </c>
      <c r="Q1094" t="s">
        <v>405</v>
      </c>
      <c r="R1094">
        <v>24</v>
      </c>
      <c r="S1094" s="4">
        <v>18.835525116961144</v>
      </c>
      <c r="T1094" t="s">
        <v>97</v>
      </c>
      <c r="U1094" t="s">
        <v>186</v>
      </c>
      <c r="V1094" t="s">
        <v>275</v>
      </c>
      <c r="W1094" t="s">
        <v>509</v>
      </c>
      <c r="X1094" t="s">
        <v>519</v>
      </c>
      <c r="Y1094" t="s">
        <v>513</v>
      </c>
    </row>
    <row r="1095" spans="1:25" ht="15" customHeight="1" x14ac:dyDescent="0.3">
      <c r="A1095">
        <v>10664</v>
      </c>
      <c r="B1095" t="s">
        <v>26</v>
      </c>
      <c r="C1095">
        <v>10</v>
      </c>
      <c r="D1095">
        <v>1</v>
      </c>
      <c r="E1095" s="3">
        <v>44449</v>
      </c>
      <c r="F1095" s="31">
        <f>YEAR(Order[[#This Row],[OrderDate]])</f>
        <v>2021</v>
      </c>
      <c r="G1095" s="31">
        <f>MONTH(Order[[#This Row],[OrderDate]])</f>
        <v>9</v>
      </c>
      <c r="H1095" s="31">
        <f>WEEKDAY(Order[[#This Row],[OrderDate]])</f>
        <v>6</v>
      </c>
      <c r="I1095" s="31" t="str">
        <f>TEXT(Order[[#This Row],[WeekNumber]],"dddd")</f>
        <v>Friday</v>
      </c>
      <c r="J1095" s="14">
        <v>20210919</v>
      </c>
      <c r="K1095" t="s">
        <v>485</v>
      </c>
      <c r="L1095" s="4">
        <v>632.39999556541443</v>
      </c>
      <c r="M1095" s="4">
        <v>31</v>
      </c>
      <c r="N1095" s="4">
        <v>26.349999815225601</v>
      </c>
      <c r="O1095">
        <v>24</v>
      </c>
      <c r="P1095" s="8">
        <v>0.15000000596046451</v>
      </c>
      <c r="Q1095" t="s">
        <v>364</v>
      </c>
      <c r="R1095">
        <v>4</v>
      </c>
      <c r="S1095" s="4">
        <v>11.047328272500083</v>
      </c>
      <c r="T1095" t="s">
        <v>115</v>
      </c>
      <c r="U1095" t="s">
        <v>204</v>
      </c>
      <c r="V1095" t="s">
        <v>292</v>
      </c>
      <c r="W1095" t="s">
        <v>509</v>
      </c>
      <c r="X1095" t="s">
        <v>352</v>
      </c>
      <c r="Y1095" t="s">
        <v>514</v>
      </c>
    </row>
    <row r="1096" spans="1:25" ht="15" customHeight="1" x14ac:dyDescent="0.3">
      <c r="A1096">
        <v>10664</v>
      </c>
      <c r="B1096" t="s">
        <v>26</v>
      </c>
      <c r="C1096">
        <v>56</v>
      </c>
      <c r="D1096">
        <v>1</v>
      </c>
      <c r="E1096" s="3">
        <v>44449</v>
      </c>
      <c r="F1096" s="31">
        <f>YEAR(Order[[#This Row],[OrderDate]])</f>
        <v>2021</v>
      </c>
      <c r="G1096" s="31">
        <f>MONTH(Order[[#This Row],[OrderDate]])</f>
        <v>9</v>
      </c>
      <c r="H1096" s="31">
        <f>WEEKDAY(Order[[#This Row],[OrderDate]])</f>
        <v>6</v>
      </c>
      <c r="I1096" s="31" t="str">
        <f>TEXT(Order[[#This Row],[WeekNumber]],"dddd")</f>
        <v>Friday</v>
      </c>
      <c r="J1096" s="14">
        <v>20210919</v>
      </c>
      <c r="K1096" t="s">
        <v>485</v>
      </c>
      <c r="L1096" s="4">
        <v>387.5999972820282</v>
      </c>
      <c r="M1096" s="4">
        <v>38</v>
      </c>
      <c r="N1096" s="4">
        <v>32.29999977350235</v>
      </c>
      <c r="O1096">
        <v>12</v>
      </c>
      <c r="P1096" s="8">
        <v>0.15000000596046451</v>
      </c>
      <c r="Q1096" t="s">
        <v>410</v>
      </c>
      <c r="R1096">
        <v>26</v>
      </c>
      <c r="S1096" s="4">
        <v>12.985049050340091</v>
      </c>
      <c r="T1096" t="s">
        <v>115</v>
      </c>
      <c r="U1096" t="s">
        <v>204</v>
      </c>
      <c r="V1096" t="s">
        <v>292</v>
      </c>
      <c r="W1096" t="s">
        <v>509</v>
      </c>
      <c r="X1096" t="s">
        <v>352</v>
      </c>
      <c r="Y1096" t="s">
        <v>512</v>
      </c>
    </row>
    <row r="1097" spans="1:25" ht="15" customHeight="1" x14ac:dyDescent="0.3">
      <c r="A1097">
        <v>10664</v>
      </c>
      <c r="B1097" t="s">
        <v>26</v>
      </c>
      <c r="C1097">
        <v>65</v>
      </c>
      <c r="D1097">
        <v>1</v>
      </c>
      <c r="E1097" s="3">
        <v>44449</v>
      </c>
      <c r="F1097" s="31">
        <f>YEAR(Order[[#This Row],[OrderDate]])</f>
        <v>2021</v>
      </c>
      <c r="G1097" s="31">
        <f>MONTH(Order[[#This Row],[OrderDate]])</f>
        <v>9</v>
      </c>
      <c r="H1097" s="31">
        <f>WEEKDAY(Order[[#This Row],[OrderDate]])</f>
        <v>6</v>
      </c>
      <c r="I1097" s="31" t="str">
        <f>TEXT(Order[[#This Row],[WeekNumber]],"dddd")</f>
        <v>Friday</v>
      </c>
      <c r="J1097" s="14">
        <v>20210917</v>
      </c>
      <c r="K1097" t="s">
        <v>485</v>
      </c>
      <c r="L1097" s="4">
        <v>268.38749811798334</v>
      </c>
      <c r="M1097" s="4">
        <v>21.05</v>
      </c>
      <c r="N1097" s="4">
        <v>17.892499874532223</v>
      </c>
      <c r="O1097">
        <v>15</v>
      </c>
      <c r="P1097" s="8">
        <v>0.15000000596046451</v>
      </c>
      <c r="Q1097" t="s">
        <v>419</v>
      </c>
      <c r="R1097">
        <v>2</v>
      </c>
      <c r="S1097" s="4">
        <v>12.356901002694999</v>
      </c>
      <c r="T1097" t="s">
        <v>115</v>
      </c>
      <c r="U1097" t="s">
        <v>204</v>
      </c>
      <c r="V1097" t="s">
        <v>292</v>
      </c>
      <c r="W1097" t="s">
        <v>509</v>
      </c>
      <c r="X1097" t="s">
        <v>352</v>
      </c>
      <c r="Y1097" t="s">
        <v>515</v>
      </c>
    </row>
    <row r="1098" spans="1:25" ht="15" customHeight="1" x14ac:dyDescent="0.3">
      <c r="A1098">
        <v>10665</v>
      </c>
      <c r="B1098" t="s">
        <v>46</v>
      </c>
      <c r="C1098">
        <v>51</v>
      </c>
      <c r="D1098">
        <v>1</v>
      </c>
      <c r="E1098" s="3">
        <v>44450</v>
      </c>
      <c r="F1098" s="31">
        <f>YEAR(Order[[#This Row],[OrderDate]])</f>
        <v>2021</v>
      </c>
      <c r="G1098" s="31">
        <f>MONTH(Order[[#This Row],[OrderDate]])</f>
        <v>9</v>
      </c>
      <c r="H1098" s="31">
        <f>WEEKDAY(Order[[#This Row],[OrderDate]])</f>
        <v>7</v>
      </c>
      <c r="I1098" s="31" t="str">
        <f>TEXT(Order[[#This Row],[WeekNumber]],"dddd")</f>
        <v>Saturday</v>
      </c>
      <c r="J1098" s="14">
        <v>20210917</v>
      </c>
      <c r="K1098" t="s">
        <v>484</v>
      </c>
      <c r="L1098" s="4">
        <v>1060</v>
      </c>
      <c r="M1098" s="4">
        <v>53</v>
      </c>
      <c r="N1098" s="4">
        <v>53</v>
      </c>
      <c r="O1098">
        <v>20</v>
      </c>
      <c r="P1098" s="8">
        <v>0</v>
      </c>
      <c r="Q1098" t="s">
        <v>405</v>
      </c>
      <c r="R1098">
        <v>24</v>
      </c>
      <c r="S1098" s="4">
        <v>18.835525116961144</v>
      </c>
      <c r="T1098" t="s">
        <v>135</v>
      </c>
      <c r="U1098" t="s">
        <v>224</v>
      </c>
      <c r="V1098" t="s">
        <v>311</v>
      </c>
      <c r="W1098" t="s">
        <v>510</v>
      </c>
      <c r="X1098" t="s">
        <v>353</v>
      </c>
      <c r="Y1098" t="s">
        <v>513</v>
      </c>
    </row>
    <row r="1099" spans="1:25" ht="15" customHeight="1" x14ac:dyDescent="0.3">
      <c r="A1099">
        <v>10665</v>
      </c>
      <c r="B1099" t="s">
        <v>46</v>
      </c>
      <c r="C1099">
        <v>59</v>
      </c>
      <c r="D1099">
        <v>1</v>
      </c>
      <c r="E1099" s="3">
        <v>44450</v>
      </c>
      <c r="F1099" s="31">
        <f>YEAR(Order[[#This Row],[OrderDate]])</f>
        <v>2021</v>
      </c>
      <c r="G1099" s="31">
        <f>MONTH(Order[[#This Row],[OrderDate]])</f>
        <v>9</v>
      </c>
      <c r="H1099" s="31">
        <f>WEEKDAY(Order[[#This Row],[OrderDate]])</f>
        <v>7</v>
      </c>
      <c r="I1099" s="31" t="str">
        <f>TEXT(Order[[#This Row],[WeekNumber]],"dddd")</f>
        <v>Saturday</v>
      </c>
      <c r="J1099" s="14">
        <v>20210917</v>
      </c>
      <c r="K1099" t="s">
        <v>484</v>
      </c>
      <c r="L1099" s="4">
        <v>55</v>
      </c>
      <c r="M1099" s="4">
        <v>55</v>
      </c>
      <c r="N1099" s="4">
        <v>55</v>
      </c>
      <c r="O1099">
        <v>1</v>
      </c>
      <c r="P1099" s="8">
        <v>0</v>
      </c>
      <c r="Q1099" t="s">
        <v>413</v>
      </c>
      <c r="R1099">
        <v>28</v>
      </c>
      <c r="S1099" s="4">
        <v>29.299646906924384</v>
      </c>
      <c r="T1099" t="s">
        <v>135</v>
      </c>
      <c r="U1099" t="s">
        <v>224</v>
      </c>
      <c r="V1099" t="s">
        <v>311</v>
      </c>
      <c r="W1099" t="s">
        <v>510</v>
      </c>
      <c r="X1099" t="s">
        <v>353</v>
      </c>
      <c r="Y1099" t="s">
        <v>511</v>
      </c>
    </row>
    <row r="1100" spans="1:25" ht="15" customHeight="1" x14ac:dyDescent="0.3">
      <c r="A1100">
        <v>10665</v>
      </c>
      <c r="B1100" t="s">
        <v>46</v>
      </c>
      <c r="C1100">
        <v>76</v>
      </c>
      <c r="D1100">
        <v>1</v>
      </c>
      <c r="E1100" s="3">
        <v>44450</v>
      </c>
      <c r="F1100" s="31">
        <f>YEAR(Order[[#This Row],[OrderDate]])</f>
        <v>2021</v>
      </c>
      <c r="G1100" s="31">
        <f>MONTH(Order[[#This Row],[OrderDate]])</f>
        <v>9</v>
      </c>
      <c r="H1100" s="31">
        <f>WEEKDAY(Order[[#This Row],[OrderDate]])</f>
        <v>7</v>
      </c>
      <c r="I1100" s="31" t="str">
        <f>TEXT(Order[[#This Row],[WeekNumber]],"dddd")</f>
        <v>Saturday</v>
      </c>
      <c r="J1100" s="14">
        <v>20210922</v>
      </c>
      <c r="K1100" t="s">
        <v>484</v>
      </c>
      <c r="L1100" s="4">
        <v>180</v>
      </c>
      <c r="M1100" s="4">
        <v>18</v>
      </c>
      <c r="N1100" s="4">
        <v>18</v>
      </c>
      <c r="O1100">
        <v>10</v>
      </c>
      <c r="P1100" s="8">
        <v>0</v>
      </c>
      <c r="Q1100" t="s">
        <v>430</v>
      </c>
      <c r="R1100">
        <v>23</v>
      </c>
      <c r="S1100" s="4">
        <v>11.35067307451974</v>
      </c>
      <c r="T1100" t="s">
        <v>135</v>
      </c>
      <c r="U1100" t="s">
        <v>224</v>
      </c>
      <c r="V1100" t="s">
        <v>311</v>
      </c>
      <c r="W1100" t="s">
        <v>510</v>
      </c>
      <c r="X1100" t="s">
        <v>353</v>
      </c>
      <c r="Y1100" t="s">
        <v>517</v>
      </c>
    </row>
    <row r="1101" spans="1:25" x14ac:dyDescent="0.3">
      <c r="A1101">
        <v>10666</v>
      </c>
      <c r="B1101" t="s">
        <v>65</v>
      </c>
      <c r="C1101">
        <v>29</v>
      </c>
      <c r="D1101">
        <v>7</v>
      </c>
      <c r="E1101" s="3">
        <v>44451</v>
      </c>
      <c r="F1101" s="31">
        <f>YEAR(Order[[#This Row],[OrderDate]])</f>
        <v>2021</v>
      </c>
      <c r="G1101" s="31">
        <f>MONTH(Order[[#This Row],[OrderDate]])</f>
        <v>9</v>
      </c>
      <c r="H1101" s="31">
        <f>WEEKDAY(Order[[#This Row],[OrderDate]])</f>
        <v>1</v>
      </c>
      <c r="I1101" s="31" t="str">
        <f>TEXT(Order[[#This Row],[WeekNumber]],"dddd")</f>
        <v>Sunday</v>
      </c>
      <c r="J1101" s="14">
        <v>20210922</v>
      </c>
      <c r="K1101" t="s">
        <v>484</v>
      </c>
      <c r="L1101" s="4">
        <v>4456.4400000000005</v>
      </c>
      <c r="M1101" s="4">
        <v>123.79</v>
      </c>
      <c r="N1101" s="4">
        <v>123.79</v>
      </c>
      <c r="O1101">
        <v>36</v>
      </c>
      <c r="P1101" s="8">
        <v>0</v>
      </c>
      <c r="Q1101" t="s">
        <v>383</v>
      </c>
      <c r="R1101">
        <v>12</v>
      </c>
      <c r="S1101" s="4">
        <v>78.453085124436214</v>
      </c>
      <c r="T1101" t="s">
        <v>154</v>
      </c>
      <c r="U1101" t="s">
        <v>243</v>
      </c>
      <c r="V1101" t="s">
        <v>328</v>
      </c>
      <c r="W1101" t="s">
        <v>509</v>
      </c>
      <c r="X1101" t="s">
        <v>523</v>
      </c>
      <c r="Y1101" t="s">
        <v>518</v>
      </c>
    </row>
    <row r="1102" spans="1:25" x14ac:dyDescent="0.3">
      <c r="A1102">
        <v>10666</v>
      </c>
      <c r="B1102" t="s">
        <v>65</v>
      </c>
      <c r="C1102">
        <v>65</v>
      </c>
      <c r="D1102">
        <v>7</v>
      </c>
      <c r="E1102" s="3">
        <v>44451</v>
      </c>
      <c r="F1102" s="31">
        <f>YEAR(Order[[#This Row],[OrderDate]])</f>
        <v>2021</v>
      </c>
      <c r="G1102" s="31">
        <f>MONTH(Order[[#This Row],[OrderDate]])</f>
        <v>9</v>
      </c>
      <c r="H1102" s="31">
        <f>WEEKDAY(Order[[#This Row],[OrderDate]])</f>
        <v>1</v>
      </c>
      <c r="I1102" s="31" t="str">
        <f>TEXT(Order[[#This Row],[WeekNumber]],"dddd")</f>
        <v>Sunday</v>
      </c>
      <c r="J1102" s="14">
        <v>20210919</v>
      </c>
      <c r="K1102" t="s">
        <v>484</v>
      </c>
      <c r="L1102" s="4">
        <v>210.5</v>
      </c>
      <c r="M1102" s="4">
        <v>21.05</v>
      </c>
      <c r="N1102" s="4">
        <v>21.05</v>
      </c>
      <c r="O1102">
        <v>10</v>
      </c>
      <c r="P1102" s="8">
        <v>0</v>
      </c>
      <c r="Q1102" t="s">
        <v>419</v>
      </c>
      <c r="R1102">
        <v>2</v>
      </c>
      <c r="S1102" s="4">
        <v>12.356901002694999</v>
      </c>
      <c r="T1102" t="s">
        <v>154</v>
      </c>
      <c r="U1102" t="s">
        <v>243</v>
      </c>
      <c r="V1102" t="s">
        <v>328</v>
      </c>
      <c r="W1102" t="s">
        <v>509</v>
      </c>
      <c r="X1102" t="s">
        <v>523</v>
      </c>
      <c r="Y1102" t="s">
        <v>515</v>
      </c>
    </row>
    <row r="1103" spans="1:25" x14ac:dyDescent="0.3">
      <c r="A1103">
        <v>10667</v>
      </c>
      <c r="B1103" t="s">
        <v>19</v>
      </c>
      <c r="C1103">
        <v>69</v>
      </c>
      <c r="D1103">
        <v>7</v>
      </c>
      <c r="E1103" s="3">
        <v>44451</v>
      </c>
      <c r="F1103" s="31">
        <f>YEAR(Order[[#This Row],[OrderDate]])</f>
        <v>2021</v>
      </c>
      <c r="G1103" s="31">
        <f>MONTH(Order[[#This Row],[OrderDate]])</f>
        <v>9</v>
      </c>
      <c r="H1103" s="31">
        <f>WEEKDAY(Order[[#This Row],[OrderDate]])</f>
        <v>1</v>
      </c>
      <c r="I1103" s="31" t="str">
        <f>TEXT(Order[[#This Row],[WeekNumber]],"dddd")</f>
        <v>Sunday</v>
      </c>
      <c r="J1103" s="14">
        <v>20210919</v>
      </c>
      <c r="K1103" t="s">
        <v>486</v>
      </c>
      <c r="L1103" s="4">
        <v>1295.9999951720238</v>
      </c>
      <c r="M1103" s="4">
        <v>36</v>
      </c>
      <c r="N1103" s="4">
        <v>28.799999892711639</v>
      </c>
      <c r="O1103">
        <v>45</v>
      </c>
      <c r="P1103" s="8">
        <v>0.20000000298023221</v>
      </c>
      <c r="Q1103" t="s">
        <v>423</v>
      </c>
      <c r="R1103">
        <v>15</v>
      </c>
      <c r="S1103" s="4">
        <v>12.894008605174344</v>
      </c>
      <c r="T1103" t="s">
        <v>108</v>
      </c>
      <c r="U1103" t="s">
        <v>197</v>
      </c>
      <c r="V1103" t="s">
        <v>286</v>
      </c>
      <c r="W1103" t="s">
        <v>509</v>
      </c>
      <c r="X1103" t="s">
        <v>524</v>
      </c>
      <c r="Y1103" t="s">
        <v>511</v>
      </c>
    </row>
    <row r="1104" spans="1:25" x14ac:dyDescent="0.3">
      <c r="A1104">
        <v>10667</v>
      </c>
      <c r="B1104" t="s">
        <v>19</v>
      </c>
      <c r="C1104">
        <v>71</v>
      </c>
      <c r="D1104">
        <v>7</v>
      </c>
      <c r="E1104" s="3">
        <v>44451</v>
      </c>
      <c r="F1104" s="31">
        <f>YEAR(Order[[#This Row],[OrderDate]])</f>
        <v>2021</v>
      </c>
      <c r="G1104" s="31">
        <f>MONTH(Order[[#This Row],[OrderDate]])</f>
        <v>9</v>
      </c>
      <c r="H1104" s="31">
        <f>WEEKDAY(Order[[#This Row],[OrderDate]])</f>
        <v>1</v>
      </c>
      <c r="I1104" s="31" t="str">
        <f>TEXT(Order[[#This Row],[WeekNumber]],"dddd")</f>
        <v>Sunday</v>
      </c>
      <c r="J1104" s="14">
        <v>20210923</v>
      </c>
      <c r="K1104" t="s">
        <v>486</v>
      </c>
      <c r="L1104" s="4">
        <v>240.7999991029501</v>
      </c>
      <c r="M1104" s="4">
        <v>21.5</v>
      </c>
      <c r="N1104" s="4">
        <v>17.199999935925007</v>
      </c>
      <c r="O1104">
        <v>14</v>
      </c>
      <c r="P1104" s="8">
        <v>0.20000000298023221</v>
      </c>
      <c r="Q1104" t="s">
        <v>425</v>
      </c>
      <c r="R1104">
        <v>15</v>
      </c>
      <c r="S1104" s="4">
        <v>15.813450604529082</v>
      </c>
      <c r="T1104" t="s">
        <v>108</v>
      </c>
      <c r="U1104" t="s">
        <v>197</v>
      </c>
      <c r="V1104" t="s">
        <v>286</v>
      </c>
      <c r="W1104" t="s">
        <v>509</v>
      </c>
      <c r="X1104" t="s">
        <v>524</v>
      </c>
      <c r="Y1104" t="s">
        <v>511</v>
      </c>
    </row>
    <row r="1105" spans="1:25" ht="15" customHeight="1" x14ac:dyDescent="0.3">
      <c r="A1105">
        <v>10668</v>
      </c>
      <c r="B1105" t="s">
        <v>83</v>
      </c>
      <c r="C1105">
        <v>31</v>
      </c>
      <c r="D1105">
        <v>1</v>
      </c>
      <c r="E1105" s="3">
        <v>44454</v>
      </c>
      <c r="F1105" s="31">
        <f>YEAR(Order[[#This Row],[OrderDate]])</f>
        <v>2021</v>
      </c>
      <c r="G1105" s="31">
        <f>MONTH(Order[[#This Row],[OrderDate]])</f>
        <v>9</v>
      </c>
      <c r="H1105" s="31">
        <f>WEEKDAY(Order[[#This Row],[OrderDate]])</f>
        <v>4</v>
      </c>
      <c r="I1105" s="31" t="str">
        <f>TEXT(Order[[#This Row],[WeekNumber]],"dddd")</f>
        <v>Wednesday</v>
      </c>
      <c r="J1105" s="14">
        <v>20210923</v>
      </c>
      <c r="K1105" t="s">
        <v>484</v>
      </c>
      <c r="L1105" s="4">
        <v>89.999999850988388</v>
      </c>
      <c r="M1105" s="4">
        <v>12.5</v>
      </c>
      <c r="N1105" s="4">
        <v>11.249999981373549</v>
      </c>
      <c r="O1105">
        <v>8</v>
      </c>
      <c r="P1105" s="8">
        <v>0.10000000149011611</v>
      </c>
      <c r="Q1105" t="s">
        <v>385</v>
      </c>
      <c r="R1105">
        <v>14</v>
      </c>
      <c r="S1105" s="4">
        <v>8.9210025428745876</v>
      </c>
      <c r="T1105" t="s">
        <v>172</v>
      </c>
      <c r="U1105" t="s">
        <v>261</v>
      </c>
      <c r="V1105" t="s">
        <v>345</v>
      </c>
      <c r="W1105" t="s">
        <v>509</v>
      </c>
      <c r="X1105" t="s">
        <v>520</v>
      </c>
      <c r="Y1105" t="s">
        <v>511</v>
      </c>
    </row>
    <row r="1106" spans="1:25" ht="15" customHeight="1" x14ac:dyDescent="0.3">
      <c r="A1106">
        <v>10668</v>
      </c>
      <c r="B1106" t="s">
        <v>83</v>
      </c>
      <c r="C1106">
        <v>55</v>
      </c>
      <c r="D1106">
        <v>1</v>
      </c>
      <c r="E1106" s="3">
        <v>44454</v>
      </c>
      <c r="F1106" s="31">
        <f>YEAR(Order[[#This Row],[OrderDate]])</f>
        <v>2021</v>
      </c>
      <c r="G1106" s="31">
        <f>MONTH(Order[[#This Row],[OrderDate]])</f>
        <v>9</v>
      </c>
      <c r="H1106" s="31">
        <f>WEEKDAY(Order[[#This Row],[OrderDate]])</f>
        <v>4</v>
      </c>
      <c r="I1106" s="31" t="str">
        <f>TEXT(Order[[#This Row],[WeekNumber]],"dddd")</f>
        <v>Wednesday</v>
      </c>
      <c r="J1106" s="14">
        <v>20210923</v>
      </c>
      <c r="K1106" t="s">
        <v>484</v>
      </c>
      <c r="L1106" s="4">
        <v>86.399999856948853</v>
      </c>
      <c r="M1106" s="4">
        <v>24</v>
      </c>
      <c r="N1106" s="4">
        <v>21.599999964237213</v>
      </c>
      <c r="O1106">
        <v>4</v>
      </c>
      <c r="P1106" s="8">
        <v>0.10000000149011611</v>
      </c>
      <c r="Q1106" t="s">
        <v>409</v>
      </c>
      <c r="R1106">
        <v>25</v>
      </c>
      <c r="S1106" s="4">
        <v>18.144678468561601</v>
      </c>
      <c r="T1106" t="s">
        <v>172</v>
      </c>
      <c r="U1106" t="s">
        <v>261</v>
      </c>
      <c r="V1106" t="s">
        <v>345</v>
      </c>
      <c r="W1106" t="s">
        <v>509</v>
      </c>
      <c r="X1106" t="s">
        <v>520</v>
      </c>
      <c r="Y1106" t="s">
        <v>518</v>
      </c>
    </row>
    <row r="1107" spans="1:25" ht="15" customHeight="1" x14ac:dyDescent="0.3">
      <c r="A1107">
        <v>10668</v>
      </c>
      <c r="B1107" t="s">
        <v>83</v>
      </c>
      <c r="C1107">
        <v>64</v>
      </c>
      <c r="D1107">
        <v>1</v>
      </c>
      <c r="E1107" s="3">
        <v>44454</v>
      </c>
      <c r="F1107" s="31">
        <f>YEAR(Order[[#This Row],[OrderDate]])</f>
        <v>2021</v>
      </c>
      <c r="G1107" s="31">
        <f>MONTH(Order[[#This Row],[OrderDate]])</f>
        <v>9</v>
      </c>
      <c r="H1107" s="31">
        <f>WEEKDAY(Order[[#This Row],[OrderDate]])</f>
        <v>4</v>
      </c>
      <c r="I1107" s="31" t="str">
        <f>TEXT(Order[[#This Row],[WeekNumber]],"dddd")</f>
        <v>Wednesday</v>
      </c>
      <c r="J1107" s="14">
        <v>20210922</v>
      </c>
      <c r="K1107" t="s">
        <v>484</v>
      </c>
      <c r="L1107" s="4">
        <v>448.87499925680459</v>
      </c>
      <c r="M1107" s="4">
        <v>33.25</v>
      </c>
      <c r="N1107" s="4">
        <v>29.924999950453639</v>
      </c>
      <c r="O1107">
        <v>15</v>
      </c>
      <c r="P1107" s="8">
        <v>0.10000000149011611</v>
      </c>
      <c r="Q1107" t="s">
        <v>418</v>
      </c>
      <c r="R1107">
        <v>12</v>
      </c>
      <c r="S1107" s="4">
        <v>21.348702933885775</v>
      </c>
      <c r="T1107" t="s">
        <v>172</v>
      </c>
      <c r="U1107" t="s">
        <v>261</v>
      </c>
      <c r="V1107" t="s">
        <v>345</v>
      </c>
      <c r="W1107" t="s">
        <v>509</v>
      </c>
      <c r="X1107" t="s">
        <v>520</v>
      </c>
      <c r="Y1107" t="s">
        <v>512</v>
      </c>
    </row>
    <row r="1108" spans="1:25" ht="15" customHeight="1" x14ac:dyDescent="0.3">
      <c r="A1108">
        <v>10669</v>
      </c>
      <c r="B1108" t="s">
        <v>70</v>
      </c>
      <c r="C1108">
        <v>36</v>
      </c>
      <c r="D1108">
        <v>2</v>
      </c>
      <c r="E1108" s="3">
        <v>44454</v>
      </c>
      <c r="F1108" s="31">
        <f>YEAR(Order[[#This Row],[OrderDate]])</f>
        <v>2021</v>
      </c>
      <c r="G1108" s="31">
        <f>MONTH(Order[[#This Row],[OrderDate]])</f>
        <v>9</v>
      </c>
      <c r="H1108" s="31">
        <f>WEEKDAY(Order[[#This Row],[OrderDate]])</f>
        <v>4</v>
      </c>
      <c r="I1108" s="31" t="str">
        <f>TEXT(Order[[#This Row],[WeekNumber]],"dddd")</f>
        <v>Wednesday</v>
      </c>
      <c r="J1108" s="14">
        <v>20210918</v>
      </c>
      <c r="K1108" t="s">
        <v>486</v>
      </c>
      <c r="L1108" s="4">
        <v>570</v>
      </c>
      <c r="M1108" s="4">
        <v>19</v>
      </c>
      <c r="N1108" s="4">
        <v>19</v>
      </c>
      <c r="O1108">
        <v>30</v>
      </c>
      <c r="P1108" s="8">
        <v>0</v>
      </c>
      <c r="Q1108" t="s">
        <v>390</v>
      </c>
      <c r="R1108">
        <v>17</v>
      </c>
      <c r="S1108" s="4">
        <v>14.515505674132482</v>
      </c>
      <c r="T1108" t="s">
        <v>159</v>
      </c>
      <c r="U1108" t="s">
        <v>248</v>
      </c>
      <c r="V1108" t="s">
        <v>333</v>
      </c>
      <c r="W1108" t="s">
        <v>509</v>
      </c>
      <c r="X1108" t="s">
        <v>532</v>
      </c>
      <c r="Y1108" t="s">
        <v>514</v>
      </c>
    </row>
    <row r="1109" spans="1:25" ht="15" customHeight="1" x14ac:dyDescent="0.3">
      <c r="A1109">
        <v>10670</v>
      </c>
      <c r="B1109" t="s">
        <v>23</v>
      </c>
      <c r="C1109">
        <v>23</v>
      </c>
      <c r="D1109">
        <v>4</v>
      </c>
      <c r="E1109" s="3">
        <v>44455</v>
      </c>
      <c r="F1109" s="31">
        <f>YEAR(Order[[#This Row],[OrderDate]])</f>
        <v>2021</v>
      </c>
      <c r="G1109" s="31">
        <f>MONTH(Order[[#This Row],[OrderDate]])</f>
        <v>9</v>
      </c>
      <c r="H1109" s="31">
        <f>WEEKDAY(Order[[#This Row],[OrderDate]])</f>
        <v>5</v>
      </c>
      <c r="I1109" s="31" t="str">
        <f>TEXT(Order[[#This Row],[WeekNumber]],"dddd")</f>
        <v>Thursday</v>
      </c>
      <c r="J1109" s="14">
        <v>20210918</v>
      </c>
      <c r="K1109" t="s">
        <v>486</v>
      </c>
      <c r="L1109" s="4">
        <v>288</v>
      </c>
      <c r="M1109" s="4">
        <v>9</v>
      </c>
      <c r="N1109" s="4">
        <v>9</v>
      </c>
      <c r="O1109">
        <v>32</v>
      </c>
      <c r="P1109" s="8">
        <v>0</v>
      </c>
      <c r="Q1109" t="s">
        <v>377</v>
      </c>
      <c r="R1109">
        <v>9</v>
      </c>
      <c r="S1109" s="4">
        <v>5.2140991742329925</v>
      </c>
      <c r="T1109" t="s">
        <v>112</v>
      </c>
      <c r="U1109" t="s">
        <v>201</v>
      </c>
      <c r="V1109" t="s">
        <v>290</v>
      </c>
      <c r="W1109" t="s">
        <v>509</v>
      </c>
      <c r="X1109" t="s">
        <v>520</v>
      </c>
      <c r="Y1109" t="s">
        <v>512</v>
      </c>
    </row>
    <row r="1110" spans="1:25" ht="15" customHeight="1" x14ac:dyDescent="0.3">
      <c r="A1110">
        <v>10670</v>
      </c>
      <c r="B1110" t="s">
        <v>23</v>
      </c>
      <c r="C1110">
        <v>46</v>
      </c>
      <c r="D1110">
        <v>4</v>
      </c>
      <c r="E1110" s="3">
        <v>44455</v>
      </c>
      <c r="F1110" s="31">
        <f>YEAR(Order[[#This Row],[OrderDate]])</f>
        <v>2021</v>
      </c>
      <c r="G1110" s="31">
        <f>MONTH(Order[[#This Row],[OrderDate]])</f>
        <v>9</v>
      </c>
      <c r="H1110" s="31">
        <f>WEEKDAY(Order[[#This Row],[OrderDate]])</f>
        <v>5</v>
      </c>
      <c r="I1110" s="31" t="str">
        <f>TEXT(Order[[#This Row],[WeekNumber]],"dddd")</f>
        <v>Thursday</v>
      </c>
      <c r="J1110" s="14">
        <v>20210918</v>
      </c>
      <c r="K1110" t="s">
        <v>486</v>
      </c>
      <c r="L1110" s="4">
        <v>720</v>
      </c>
      <c r="M1110" s="4">
        <v>12</v>
      </c>
      <c r="N1110" s="4">
        <v>12</v>
      </c>
      <c r="O1110">
        <v>60</v>
      </c>
      <c r="P1110" s="8">
        <v>0</v>
      </c>
      <c r="Q1110" t="s">
        <v>400</v>
      </c>
      <c r="R1110">
        <v>21</v>
      </c>
      <c r="S1110" s="4">
        <v>5.504627786254181</v>
      </c>
      <c r="T1110" t="s">
        <v>112</v>
      </c>
      <c r="U1110" t="s">
        <v>201</v>
      </c>
      <c r="V1110" t="s">
        <v>290</v>
      </c>
      <c r="W1110" t="s">
        <v>509</v>
      </c>
      <c r="X1110" t="s">
        <v>520</v>
      </c>
      <c r="Y1110" t="s">
        <v>514</v>
      </c>
    </row>
    <row r="1111" spans="1:25" ht="15" customHeight="1" x14ac:dyDescent="0.3">
      <c r="A1111">
        <v>10670</v>
      </c>
      <c r="B1111" t="s">
        <v>23</v>
      </c>
      <c r="C1111">
        <v>67</v>
      </c>
      <c r="D1111">
        <v>4</v>
      </c>
      <c r="E1111" s="3">
        <v>44455</v>
      </c>
      <c r="F1111" s="31">
        <f>YEAR(Order[[#This Row],[OrderDate]])</f>
        <v>2021</v>
      </c>
      <c r="G1111" s="31">
        <f>MONTH(Order[[#This Row],[OrderDate]])</f>
        <v>9</v>
      </c>
      <c r="H1111" s="31">
        <f>WEEKDAY(Order[[#This Row],[OrderDate]])</f>
        <v>5</v>
      </c>
      <c r="I1111" s="31" t="str">
        <f>TEXT(Order[[#This Row],[WeekNumber]],"dddd")</f>
        <v>Thursday</v>
      </c>
      <c r="J1111" s="14">
        <v>20210918</v>
      </c>
      <c r="K1111" t="s">
        <v>486</v>
      </c>
      <c r="L1111" s="4">
        <v>350</v>
      </c>
      <c r="M1111" s="4">
        <v>14</v>
      </c>
      <c r="N1111" s="4">
        <v>14</v>
      </c>
      <c r="O1111">
        <v>25</v>
      </c>
      <c r="P1111" s="8">
        <v>0</v>
      </c>
      <c r="Q1111" t="s">
        <v>421</v>
      </c>
      <c r="R1111">
        <v>16</v>
      </c>
      <c r="S1111" s="4">
        <v>8.0791143090423496</v>
      </c>
      <c r="T1111" t="s">
        <v>112</v>
      </c>
      <c r="U1111" t="s">
        <v>201</v>
      </c>
      <c r="V1111" t="s">
        <v>290</v>
      </c>
      <c r="W1111" t="s">
        <v>509</v>
      </c>
      <c r="X1111" t="s">
        <v>520</v>
      </c>
      <c r="Y1111" t="s">
        <v>517</v>
      </c>
    </row>
    <row r="1112" spans="1:25" ht="15" customHeight="1" x14ac:dyDescent="0.3">
      <c r="A1112">
        <v>10670</v>
      </c>
      <c r="B1112" t="s">
        <v>23</v>
      </c>
      <c r="C1112">
        <v>73</v>
      </c>
      <c r="D1112">
        <v>4</v>
      </c>
      <c r="E1112" s="3">
        <v>44455</v>
      </c>
      <c r="F1112" s="31">
        <f>YEAR(Order[[#This Row],[OrderDate]])</f>
        <v>2021</v>
      </c>
      <c r="G1112" s="31">
        <f>MONTH(Order[[#This Row],[OrderDate]])</f>
        <v>9</v>
      </c>
      <c r="H1112" s="31">
        <f>WEEKDAY(Order[[#This Row],[OrderDate]])</f>
        <v>5</v>
      </c>
      <c r="I1112" s="31" t="str">
        <f>TEXT(Order[[#This Row],[WeekNumber]],"dddd")</f>
        <v>Thursday</v>
      </c>
      <c r="J1112" s="14">
        <v>20210918</v>
      </c>
      <c r="K1112" t="s">
        <v>486</v>
      </c>
      <c r="L1112" s="4">
        <v>750</v>
      </c>
      <c r="M1112" s="4">
        <v>15</v>
      </c>
      <c r="N1112" s="4">
        <v>15</v>
      </c>
      <c r="O1112">
        <v>50</v>
      </c>
      <c r="P1112" s="8">
        <v>0</v>
      </c>
      <c r="Q1112" t="s">
        <v>427</v>
      </c>
      <c r="R1112">
        <v>17</v>
      </c>
      <c r="S1112" s="4">
        <v>4.6045134272414314</v>
      </c>
      <c r="T1112" t="s">
        <v>112</v>
      </c>
      <c r="U1112" t="s">
        <v>201</v>
      </c>
      <c r="V1112" t="s">
        <v>290</v>
      </c>
      <c r="W1112" t="s">
        <v>509</v>
      </c>
      <c r="X1112" t="s">
        <v>520</v>
      </c>
      <c r="Y1112" t="s">
        <v>514</v>
      </c>
    </row>
    <row r="1113" spans="1:25" ht="15" customHeight="1" x14ac:dyDescent="0.3">
      <c r="A1113">
        <v>10670</v>
      </c>
      <c r="B1113" t="s">
        <v>23</v>
      </c>
      <c r="C1113">
        <v>75</v>
      </c>
      <c r="D1113">
        <v>4</v>
      </c>
      <c r="E1113" s="3">
        <v>44455</v>
      </c>
      <c r="F1113" s="31">
        <f>YEAR(Order[[#This Row],[OrderDate]])</f>
        <v>2021</v>
      </c>
      <c r="G1113" s="31">
        <f>MONTH(Order[[#This Row],[OrderDate]])</f>
        <v>9</v>
      </c>
      <c r="H1113" s="31">
        <f>WEEKDAY(Order[[#This Row],[OrderDate]])</f>
        <v>5</v>
      </c>
      <c r="I1113" s="31" t="str">
        <f>TEXT(Order[[#This Row],[WeekNumber]],"dddd")</f>
        <v>Thursday</v>
      </c>
      <c r="J1113" s="14">
        <v>20210924</v>
      </c>
      <c r="K1113" t="s">
        <v>486</v>
      </c>
      <c r="L1113" s="4">
        <v>193.75</v>
      </c>
      <c r="M1113" s="4">
        <v>7.75</v>
      </c>
      <c r="N1113" s="4">
        <v>7.75</v>
      </c>
      <c r="O1113">
        <v>25</v>
      </c>
      <c r="P1113" s="8">
        <v>0</v>
      </c>
      <c r="Q1113" t="s">
        <v>429</v>
      </c>
      <c r="R1113">
        <v>12</v>
      </c>
      <c r="S1113" s="4">
        <v>3.8495729671919596</v>
      </c>
      <c r="T1113" t="s">
        <v>112</v>
      </c>
      <c r="U1113" t="s">
        <v>201</v>
      </c>
      <c r="V1113" t="s">
        <v>290</v>
      </c>
      <c r="W1113" t="s">
        <v>509</v>
      </c>
      <c r="X1113" t="s">
        <v>520</v>
      </c>
      <c r="Y1113" t="s">
        <v>517</v>
      </c>
    </row>
    <row r="1114" spans="1:25" ht="15" customHeight="1" x14ac:dyDescent="0.3">
      <c r="A1114">
        <v>10671</v>
      </c>
      <c r="B1114" t="s">
        <v>24</v>
      </c>
      <c r="C1114">
        <v>16</v>
      </c>
      <c r="D1114">
        <v>1</v>
      </c>
      <c r="E1114" s="3">
        <v>44456</v>
      </c>
      <c r="F1114" s="31">
        <f>YEAR(Order[[#This Row],[OrderDate]])</f>
        <v>2021</v>
      </c>
      <c r="G1114" s="31">
        <f>MONTH(Order[[#This Row],[OrderDate]])</f>
        <v>9</v>
      </c>
      <c r="H1114" s="31">
        <f>WEEKDAY(Order[[#This Row],[OrderDate]])</f>
        <v>6</v>
      </c>
      <c r="I1114" s="31" t="str">
        <f>TEXT(Order[[#This Row],[WeekNumber]],"dddd")</f>
        <v>Friday</v>
      </c>
      <c r="J1114" s="14">
        <v>20210924</v>
      </c>
      <c r="K1114" t="s">
        <v>486</v>
      </c>
      <c r="L1114" s="4">
        <v>174.5</v>
      </c>
      <c r="M1114" s="4">
        <v>17.45</v>
      </c>
      <c r="N1114" s="4">
        <v>17.45</v>
      </c>
      <c r="O1114">
        <v>10</v>
      </c>
      <c r="P1114" s="8">
        <v>0</v>
      </c>
      <c r="Q1114" t="s">
        <v>370</v>
      </c>
      <c r="R1114">
        <v>7</v>
      </c>
      <c r="S1114" s="4">
        <v>12.75283918323947</v>
      </c>
      <c r="T1114" t="s">
        <v>113</v>
      </c>
      <c r="U1114" t="s">
        <v>202</v>
      </c>
      <c r="V1114" t="s">
        <v>284</v>
      </c>
      <c r="W1114" t="s">
        <v>509</v>
      </c>
      <c r="X1114" t="s">
        <v>519</v>
      </c>
      <c r="Y1114" t="s">
        <v>516</v>
      </c>
    </row>
    <row r="1115" spans="1:25" ht="15" customHeight="1" x14ac:dyDescent="0.3">
      <c r="A1115">
        <v>10671</v>
      </c>
      <c r="B1115" t="s">
        <v>24</v>
      </c>
      <c r="C1115">
        <v>62</v>
      </c>
      <c r="D1115">
        <v>1</v>
      </c>
      <c r="E1115" s="3">
        <v>44456</v>
      </c>
      <c r="F1115" s="31">
        <f>YEAR(Order[[#This Row],[OrderDate]])</f>
        <v>2021</v>
      </c>
      <c r="G1115" s="31">
        <f>MONTH(Order[[#This Row],[OrderDate]])</f>
        <v>9</v>
      </c>
      <c r="H1115" s="31">
        <f>WEEKDAY(Order[[#This Row],[OrderDate]])</f>
        <v>6</v>
      </c>
      <c r="I1115" s="31" t="str">
        <f>TEXT(Order[[#This Row],[WeekNumber]],"dddd")</f>
        <v>Friday</v>
      </c>
      <c r="J1115" s="14">
        <v>20210924</v>
      </c>
      <c r="K1115" t="s">
        <v>486</v>
      </c>
      <c r="L1115" s="4">
        <v>493</v>
      </c>
      <c r="M1115" s="4">
        <v>49.3</v>
      </c>
      <c r="N1115" s="4">
        <v>49.3</v>
      </c>
      <c r="O1115">
        <v>10</v>
      </c>
      <c r="P1115" s="8">
        <v>0</v>
      </c>
      <c r="Q1115" t="s">
        <v>416</v>
      </c>
      <c r="R1115">
        <v>29</v>
      </c>
      <c r="S1115" s="4">
        <v>34.868075459270003</v>
      </c>
      <c r="T1115" t="s">
        <v>113</v>
      </c>
      <c r="U1115" t="s">
        <v>202</v>
      </c>
      <c r="V1115" t="s">
        <v>284</v>
      </c>
      <c r="W1115" t="s">
        <v>509</v>
      </c>
      <c r="X1115" t="s">
        <v>519</v>
      </c>
      <c r="Y1115" t="s">
        <v>516</v>
      </c>
    </row>
    <row r="1116" spans="1:25" ht="15" customHeight="1" x14ac:dyDescent="0.3">
      <c r="A1116">
        <v>10671</v>
      </c>
      <c r="B1116" t="s">
        <v>24</v>
      </c>
      <c r="C1116">
        <v>65</v>
      </c>
      <c r="D1116">
        <v>1</v>
      </c>
      <c r="E1116" s="3">
        <v>44456</v>
      </c>
      <c r="F1116" s="31">
        <f>YEAR(Order[[#This Row],[OrderDate]])</f>
        <v>2021</v>
      </c>
      <c r="G1116" s="31">
        <f>MONTH(Order[[#This Row],[OrderDate]])</f>
        <v>9</v>
      </c>
      <c r="H1116" s="31">
        <f>WEEKDAY(Order[[#This Row],[OrderDate]])</f>
        <v>6</v>
      </c>
      <c r="I1116" s="31" t="str">
        <f>TEXT(Order[[#This Row],[WeekNumber]],"dddd")</f>
        <v>Friday</v>
      </c>
      <c r="J1116" s="14">
        <v>20210926</v>
      </c>
      <c r="K1116" t="s">
        <v>486</v>
      </c>
      <c r="L1116" s="4">
        <v>252.60000000000002</v>
      </c>
      <c r="M1116" s="4">
        <v>21.05</v>
      </c>
      <c r="N1116" s="4">
        <v>21.05</v>
      </c>
      <c r="O1116">
        <v>12</v>
      </c>
      <c r="P1116" s="8">
        <v>0</v>
      </c>
      <c r="Q1116" t="s">
        <v>419</v>
      </c>
      <c r="R1116">
        <v>2</v>
      </c>
      <c r="S1116" s="4">
        <v>12.356901002694999</v>
      </c>
      <c r="T1116" t="s">
        <v>113</v>
      </c>
      <c r="U1116" t="s">
        <v>202</v>
      </c>
      <c r="V1116" t="s">
        <v>284</v>
      </c>
      <c r="W1116" t="s">
        <v>509</v>
      </c>
      <c r="X1116" t="s">
        <v>519</v>
      </c>
      <c r="Y1116" t="s">
        <v>515</v>
      </c>
    </row>
    <row r="1117" spans="1:25" ht="15" customHeight="1" x14ac:dyDescent="0.3">
      <c r="A1117">
        <v>10672</v>
      </c>
      <c r="B1117" t="s">
        <v>4</v>
      </c>
      <c r="C1117">
        <v>38</v>
      </c>
      <c r="D1117">
        <v>9</v>
      </c>
      <c r="E1117" s="3">
        <v>44456</v>
      </c>
      <c r="F1117" s="31">
        <f>YEAR(Order[[#This Row],[OrderDate]])</f>
        <v>2021</v>
      </c>
      <c r="G1117" s="31">
        <f>MONTH(Order[[#This Row],[OrderDate]])</f>
        <v>9</v>
      </c>
      <c r="H1117" s="31">
        <f>WEEKDAY(Order[[#This Row],[OrderDate]])</f>
        <v>6</v>
      </c>
      <c r="I1117" s="31" t="str">
        <f>TEXT(Order[[#This Row],[WeekNumber]],"dddd")</f>
        <v>Friday</v>
      </c>
      <c r="J1117" s="14">
        <v>20210926</v>
      </c>
      <c r="K1117" t="s">
        <v>484</v>
      </c>
      <c r="L1117" s="4">
        <v>3557.249994110316</v>
      </c>
      <c r="M1117" s="4">
        <v>263.5</v>
      </c>
      <c r="N1117" s="4">
        <v>237.1499996073544</v>
      </c>
      <c r="O1117">
        <v>15</v>
      </c>
      <c r="P1117" s="8">
        <v>0.10000000149011611</v>
      </c>
      <c r="Q1117" t="s">
        <v>392</v>
      </c>
      <c r="R1117">
        <v>18</v>
      </c>
      <c r="S1117" s="4">
        <v>194.17724636053271</v>
      </c>
      <c r="T1117" t="s">
        <v>93</v>
      </c>
      <c r="U1117" t="s">
        <v>182</v>
      </c>
      <c r="V1117" t="s">
        <v>271</v>
      </c>
      <c r="W1117" t="s">
        <v>509</v>
      </c>
      <c r="X1117" t="s">
        <v>526</v>
      </c>
      <c r="Y1117" t="s">
        <v>517</v>
      </c>
    </row>
    <row r="1118" spans="1:25" ht="15" customHeight="1" x14ac:dyDescent="0.3">
      <c r="A1118">
        <v>10672</v>
      </c>
      <c r="B1118" t="s">
        <v>4</v>
      </c>
      <c r="C1118">
        <v>71</v>
      </c>
      <c r="D1118">
        <v>9</v>
      </c>
      <c r="E1118" s="3">
        <v>44456</v>
      </c>
      <c r="F1118" s="31">
        <f>YEAR(Order[[#This Row],[OrderDate]])</f>
        <v>2021</v>
      </c>
      <c r="G1118" s="31">
        <f>MONTH(Order[[#This Row],[OrderDate]])</f>
        <v>9</v>
      </c>
      <c r="H1118" s="31">
        <f>WEEKDAY(Order[[#This Row],[OrderDate]])</f>
        <v>6</v>
      </c>
      <c r="I1118" s="31" t="str">
        <f>TEXT(Order[[#This Row],[WeekNumber]],"dddd")</f>
        <v>Friday</v>
      </c>
      <c r="J1118" s="14">
        <v>20210919</v>
      </c>
      <c r="K1118" t="s">
        <v>484</v>
      </c>
      <c r="L1118" s="4">
        <v>258</v>
      </c>
      <c r="M1118" s="4">
        <v>21.5</v>
      </c>
      <c r="N1118" s="4">
        <v>21.5</v>
      </c>
      <c r="O1118">
        <v>12</v>
      </c>
      <c r="P1118" s="8">
        <v>0</v>
      </c>
      <c r="Q1118" t="s">
        <v>425</v>
      </c>
      <c r="R1118">
        <v>15</v>
      </c>
      <c r="S1118" s="4">
        <v>15.813450604529082</v>
      </c>
      <c r="T1118" t="s">
        <v>93</v>
      </c>
      <c r="U1118" t="s">
        <v>182</v>
      </c>
      <c r="V1118" t="s">
        <v>271</v>
      </c>
      <c r="W1118" t="s">
        <v>509</v>
      </c>
      <c r="X1118" t="s">
        <v>526</v>
      </c>
      <c r="Y1118" t="s">
        <v>511</v>
      </c>
    </row>
    <row r="1119" spans="1:25" ht="15" customHeight="1" x14ac:dyDescent="0.3">
      <c r="A1119">
        <v>10673</v>
      </c>
      <c r="B1119" t="s">
        <v>87</v>
      </c>
      <c r="C1119">
        <v>16</v>
      </c>
      <c r="D1119">
        <v>2</v>
      </c>
      <c r="E1119" s="3">
        <v>44457</v>
      </c>
      <c r="F1119" s="31">
        <f>YEAR(Order[[#This Row],[OrderDate]])</f>
        <v>2021</v>
      </c>
      <c r="G1119" s="31">
        <f>MONTH(Order[[#This Row],[OrderDate]])</f>
        <v>9</v>
      </c>
      <c r="H1119" s="31">
        <f>WEEKDAY(Order[[#This Row],[OrderDate]])</f>
        <v>7</v>
      </c>
      <c r="I1119" s="31" t="str">
        <f>TEXT(Order[[#This Row],[WeekNumber]],"dddd")</f>
        <v>Saturday</v>
      </c>
      <c r="J1119" s="14">
        <v>20210919</v>
      </c>
      <c r="K1119" t="s">
        <v>486</v>
      </c>
      <c r="L1119" s="4">
        <v>52.349999999999994</v>
      </c>
      <c r="M1119" s="4">
        <v>17.45</v>
      </c>
      <c r="N1119" s="4">
        <v>17.45</v>
      </c>
      <c r="O1119">
        <v>3</v>
      </c>
      <c r="P1119" s="8">
        <v>0</v>
      </c>
      <c r="Q1119" t="s">
        <v>370</v>
      </c>
      <c r="R1119">
        <v>7</v>
      </c>
      <c r="S1119" s="4">
        <v>12.75283918323947</v>
      </c>
      <c r="T1119" t="s">
        <v>176</v>
      </c>
      <c r="U1119" t="s">
        <v>265</v>
      </c>
      <c r="V1119" t="s">
        <v>349</v>
      </c>
      <c r="W1119" t="s">
        <v>509</v>
      </c>
      <c r="X1119" t="s">
        <v>527</v>
      </c>
      <c r="Y1119" t="s">
        <v>516</v>
      </c>
    </row>
    <row r="1120" spans="1:25" ht="15" customHeight="1" x14ac:dyDescent="0.3">
      <c r="A1120">
        <v>10673</v>
      </c>
      <c r="B1120" t="s">
        <v>87</v>
      </c>
      <c r="C1120">
        <v>42</v>
      </c>
      <c r="D1120">
        <v>2</v>
      </c>
      <c r="E1120" s="3">
        <v>44457</v>
      </c>
      <c r="F1120" s="31">
        <f>YEAR(Order[[#This Row],[OrderDate]])</f>
        <v>2021</v>
      </c>
      <c r="G1120" s="31">
        <f>MONTH(Order[[#This Row],[OrderDate]])</f>
        <v>9</v>
      </c>
      <c r="H1120" s="31">
        <f>WEEKDAY(Order[[#This Row],[OrderDate]])</f>
        <v>7</v>
      </c>
      <c r="I1120" s="31" t="str">
        <f>TEXT(Order[[#This Row],[WeekNumber]],"dddd")</f>
        <v>Saturday</v>
      </c>
      <c r="J1120" s="14">
        <v>20210919</v>
      </c>
      <c r="K1120" t="s">
        <v>486</v>
      </c>
      <c r="L1120" s="4">
        <v>84</v>
      </c>
      <c r="M1120" s="4">
        <v>14</v>
      </c>
      <c r="N1120" s="4">
        <v>14</v>
      </c>
      <c r="O1120">
        <v>6</v>
      </c>
      <c r="P1120" s="8">
        <v>0</v>
      </c>
      <c r="Q1120" t="s">
        <v>396</v>
      </c>
      <c r="R1120">
        <v>20</v>
      </c>
      <c r="S1120" s="4">
        <v>10.762412487567216</v>
      </c>
      <c r="T1120" t="s">
        <v>176</v>
      </c>
      <c r="U1120" t="s">
        <v>265</v>
      </c>
      <c r="V1120" t="s">
        <v>349</v>
      </c>
      <c r="W1120" t="s">
        <v>509</v>
      </c>
      <c r="X1120" t="s">
        <v>527</v>
      </c>
      <c r="Y1120" t="s">
        <v>512</v>
      </c>
    </row>
    <row r="1121" spans="1:25" ht="15" customHeight="1" x14ac:dyDescent="0.3">
      <c r="A1121">
        <v>10673</v>
      </c>
      <c r="B1121" t="s">
        <v>87</v>
      </c>
      <c r="C1121">
        <v>43</v>
      </c>
      <c r="D1121">
        <v>2</v>
      </c>
      <c r="E1121" s="3">
        <v>44457</v>
      </c>
      <c r="F1121" s="31">
        <f>YEAR(Order[[#This Row],[OrderDate]])</f>
        <v>2021</v>
      </c>
      <c r="G1121" s="31">
        <f>MONTH(Order[[#This Row],[OrderDate]])</f>
        <v>9</v>
      </c>
      <c r="H1121" s="31">
        <f>WEEKDAY(Order[[#This Row],[OrderDate]])</f>
        <v>7</v>
      </c>
      <c r="I1121" s="31" t="str">
        <f>TEXT(Order[[#This Row],[WeekNumber]],"dddd")</f>
        <v>Saturday</v>
      </c>
      <c r="J1121" s="14">
        <v>20210930</v>
      </c>
      <c r="K1121" t="s">
        <v>486</v>
      </c>
      <c r="L1121" s="4">
        <v>276</v>
      </c>
      <c r="M1121" s="4">
        <v>46</v>
      </c>
      <c r="N1121" s="4">
        <v>46</v>
      </c>
      <c r="O1121">
        <v>6</v>
      </c>
      <c r="P1121" s="8">
        <v>0</v>
      </c>
      <c r="Q1121" t="s">
        <v>397</v>
      </c>
      <c r="R1121">
        <v>20</v>
      </c>
      <c r="S1121" s="4">
        <v>33.719701744549674</v>
      </c>
      <c r="T1121" t="s">
        <v>176</v>
      </c>
      <c r="U1121" t="s">
        <v>265</v>
      </c>
      <c r="V1121" t="s">
        <v>349</v>
      </c>
      <c r="W1121" t="s">
        <v>509</v>
      </c>
      <c r="X1121" t="s">
        <v>527</v>
      </c>
      <c r="Y1121" t="s">
        <v>517</v>
      </c>
    </row>
    <row r="1122" spans="1:25" ht="15" customHeight="1" x14ac:dyDescent="0.3">
      <c r="A1122">
        <v>10674</v>
      </c>
      <c r="B1122" t="s">
        <v>36</v>
      </c>
      <c r="C1122">
        <v>23</v>
      </c>
      <c r="D1122">
        <v>4</v>
      </c>
      <c r="E1122" s="3">
        <v>44457</v>
      </c>
      <c r="F1122" s="31">
        <f>YEAR(Order[[#This Row],[OrderDate]])</f>
        <v>2021</v>
      </c>
      <c r="G1122" s="31">
        <f>MONTH(Order[[#This Row],[OrderDate]])</f>
        <v>9</v>
      </c>
      <c r="H1122" s="31">
        <f>WEEKDAY(Order[[#This Row],[OrderDate]])</f>
        <v>7</v>
      </c>
      <c r="I1122" s="31" t="str">
        <f>TEXT(Order[[#This Row],[WeekNumber]],"dddd")</f>
        <v>Saturday</v>
      </c>
      <c r="J1122" s="14">
        <v>20210923</v>
      </c>
      <c r="K1122" t="s">
        <v>484</v>
      </c>
      <c r="L1122" s="4">
        <v>45</v>
      </c>
      <c r="M1122" s="4">
        <v>9</v>
      </c>
      <c r="N1122" s="4">
        <v>9</v>
      </c>
      <c r="O1122">
        <v>5</v>
      </c>
      <c r="P1122" s="8">
        <v>0</v>
      </c>
      <c r="Q1122" t="s">
        <v>377</v>
      </c>
      <c r="R1122">
        <v>9</v>
      </c>
      <c r="S1122" s="4">
        <v>5.2140991742329925</v>
      </c>
      <c r="T1122" t="s">
        <v>125</v>
      </c>
      <c r="U1122" t="s">
        <v>214</v>
      </c>
      <c r="V1122" t="s">
        <v>301</v>
      </c>
      <c r="W1122" t="s">
        <v>509</v>
      </c>
      <c r="X1122" t="s">
        <v>351</v>
      </c>
      <c r="Y1122" t="s">
        <v>512</v>
      </c>
    </row>
    <row r="1123" spans="1:25" ht="15" customHeight="1" x14ac:dyDescent="0.3">
      <c r="A1123">
        <v>10675</v>
      </c>
      <c r="B1123" t="s">
        <v>23</v>
      </c>
      <c r="C1123">
        <v>14</v>
      </c>
      <c r="D1123">
        <v>5</v>
      </c>
      <c r="E1123" s="3">
        <v>44458</v>
      </c>
      <c r="F1123" s="31">
        <f>YEAR(Order[[#This Row],[OrderDate]])</f>
        <v>2021</v>
      </c>
      <c r="G1123" s="31">
        <f>MONTH(Order[[#This Row],[OrderDate]])</f>
        <v>9</v>
      </c>
      <c r="H1123" s="31">
        <f>WEEKDAY(Order[[#This Row],[OrderDate]])</f>
        <v>1</v>
      </c>
      <c r="I1123" s="31" t="str">
        <f>TEXT(Order[[#This Row],[WeekNumber]],"dddd")</f>
        <v>Sunday</v>
      </c>
      <c r="J1123" s="14">
        <v>20210923</v>
      </c>
      <c r="K1123" t="s">
        <v>484</v>
      </c>
      <c r="L1123" s="4">
        <v>697.5</v>
      </c>
      <c r="M1123" s="4">
        <v>23.25</v>
      </c>
      <c r="N1123" s="4">
        <v>23.25</v>
      </c>
      <c r="O1123">
        <v>30</v>
      </c>
      <c r="P1123" s="8">
        <v>0</v>
      </c>
      <c r="Q1123" t="s">
        <v>368</v>
      </c>
      <c r="R1123">
        <v>6</v>
      </c>
      <c r="S1123" s="4">
        <v>19.281771520737859</v>
      </c>
      <c r="T1123" t="s">
        <v>112</v>
      </c>
      <c r="U1123" t="s">
        <v>201</v>
      </c>
      <c r="V1123" t="s">
        <v>290</v>
      </c>
      <c r="W1123" t="s">
        <v>509</v>
      </c>
      <c r="X1123" t="s">
        <v>520</v>
      </c>
      <c r="Y1123" t="s">
        <v>513</v>
      </c>
    </row>
    <row r="1124" spans="1:25" ht="15" customHeight="1" x14ac:dyDescent="0.3">
      <c r="A1124">
        <v>10675</v>
      </c>
      <c r="B1124" t="s">
        <v>23</v>
      </c>
      <c r="C1124">
        <v>53</v>
      </c>
      <c r="D1124">
        <v>5</v>
      </c>
      <c r="E1124" s="3">
        <v>44458</v>
      </c>
      <c r="F1124" s="31">
        <f>YEAR(Order[[#This Row],[OrderDate]])</f>
        <v>2021</v>
      </c>
      <c r="G1124" s="31">
        <f>MONTH(Order[[#This Row],[OrderDate]])</f>
        <v>9</v>
      </c>
      <c r="H1124" s="31">
        <f>WEEKDAY(Order[[#This Row],[OrderDate]])</f>
        <v>1</v>
      </c>
      <c r="I1124" s="31" t="str">
        <f>TEXT(Order[[#This Row],[WeekNumber]],"dddd")</f>
        <v>Sunday</v>
      </c>
      <c r="J1124" s="14">
        <v>20210923</v>
      </c>
      <c r="K1124" t="s">
        <v>484</v>
      </c>
      <c r="L1124" s="4">
        <v>328</v>
      </c>
      <c r="M1124" s="4">
        <v>32.799999999999997</v>
      </c>
      <c r="N1124" s="4">
        <v>32.799999999999997</v>
      </c>
      <c r="O1124">
        <v>10</v>
      </c>
      <c r="P1124" s="8">
        <v>0</v>
      </c>
      <c r="Q1124" t="s">
        <v>407</v>
      </c>
      <c r="R1124">
        <v>24</v>
      </c>
      <c r="S1124" s="4">
        <v>11.283141843590998</v>
      </c>
      <c r="T1124" t="s">
        <v>112</v>
      </c>
      <c r="U1124" t="s">
        <v>201</v>
      </c>
      <c r="V1124" t="s">
        <v>290</v>
      </c>
      <c r="W1124" t="s">
        <v>509</v>
      </c>
      <c r="X1124" t="s">
        <v>520</v>
      </c>
      <c r="Y1124" t="s">
        <v>518</v>
      </c>
    </row>
    <row r="1125" spans="1:25" ht="15" customHeight="1" x14ac:dyDescent="0.3">
      <c r="A1125">
        <v>10675</v>
      </c>
      <c r="B1125" t="s">
        <v>23</v>
      </c>
      <c r="C1125">
        <v>58</v>
      </c>
      <c r="D1125">
        <v>5</v>
      </c>
      <c r="E1125" s="3">
        <v>44458</v>
      </c>
      <c r="F1125" s="31">
        <f>YEAR(Order[[#This Row],[OrderDate]])</f>
        <v>2021</v>
      </c>
      <c r="G1125" s="31">
        <f>MONTH(Order[[#This Row],[OrderDate]])</f>
        <v>9</v>
      </c>
      <c r="H1125" s="31">
        <f>WEEKDAY(Order[[#This Row],[OrderDate]])</f>
        <v>1</v>
      </c>
      <c r="I1125" s="31" t="str">
        <f>TEXT(Order[[#This Row],[WeekNumber]],"dddd")</f>
        <v>Sunday</v>
      </c>
      <c r="J1125" s="14">
        <v>20210929</v>
      </c>
      <c r="K1125" t="s">
        <v>484</v>
      </c>
      <c r="L1125" s="4">
        <v>397.5</v>
      </c>
      <c r="M1125" s="4">
        <v>13.25</v>
      </c>
      <c r="N1125" s="4">
        <v>13.25</v>
      </c>
      <c r="O1125">
        <v>30</v>
      </c>
      <c r="P1125" s="8">
        <v>0</v>
      </c>
      <c r="Q1125" t="s">
        <v>412</v>
      </c>
      <c r="R1125">
        <v>27</v>
      </c>
      <c r="S1125" s="4">
        <v>5.9992715692376155</v>
      </c>
      <c r="T1125" t="s">
        <v>112</v>
      </c>
      <c r="U1125" t="s">
        <v>201</v>
      </c>
      <c r="V1125" t="s">
        <v>290</v>
      </c>
      <c r="W1125" t="s">
        <v>509</v>
      </c>
      <c r="X1125" t="s">
        <v>520</v>
      </c>
      <c r="Y1125" t="s">
        <v>514</v>
      </c>
    </row>
    <row r="1126" spans="1:25" ht="15" customHeight="1" x14ac:dyDescent="0.3">
      <c r="A1126">
        <v>10676</v>
      </c>
      <c r="B1126" t="s">
        <v>77</v>
      </c>
      <c r="C1126">
        <v>10</v>
      </c>
      <c r="D1126">
        <v>2</v>
      </c>
      <c r="E1126" s="3">
        <v>44461</v>
      </c>
      <c r="F1126" s="31">
        <f>YEAR(Order[[#This Row],[OrderDate]])</f>
        <v>2021</v>
      </c>
      <c r="G1126" s="31">
        <f>MONTH(Order[[#This Row],[OrderDate]])</f>
        <v>9</v>
      </c>
      <c r="H1126" s="31">
        <f>WEEKDAY(Order[[#This Row],[OrderDate]])</f>
        <v>4</v>
      </c>
      <c r="I1126" s="31" t="str">
        <f>TEXT(Order[[#This Row],[WeekNumber]],"dddd")</f>
        <v>Wednesday</v>
      </c>
      <c r="J1126" s="14">
        <v>20210929</v>
      </c>
      <c r="K1126" t="s">
        <v>484</v>
      </c>
      <c r="L1126" s="4">
        <v>62</v>
      </c>
      <c r="M1126" s="4">
        <v>31</v>
      </c>
      <c r="N1126" s="4">
        <v>31</v>
      </c>
      <c r="O1126">
        <v>2</v>
      </c>
      <c r="P1126" s="8">
        <v>0</v>
      </c>
      <c r="Q1126" t="s">
        <v>364</v>
      </c>
      <c r="R1126">
        <v>4</v>
      </c>
      <c r="S1126" s="4">
        <v>11.047328272500083</v>
      </c>
      <c r="T1126" t="s">
        <v>166</v>
      </c>
      <c r="U1126" t="s">
        <v>255</v>
      </c>
      <c r="V1126" t="s">
        <v>319</v>
      </c>
      <c r="W1126" t="s">
        <v>510</v>
      </c>
      <c r="X1126" t="s">
        <v>525</v>
      </c>
      <c r="Y1126" t="s">
        <v>514</v>
      </c>
    </row>
    <row r="1127" spans="1:25" ht="15" customHeight="1" x14ac:dyDescent="0.3">
      <c r="A1127">
        <v>10676</v>
      </c>
      <c r="B1127" t="s">
        <v>77</v>
      </c>
      <c r="C1127">
        <v>19</v>
      </c>
      <c r="D1127">
        <v>2</v>
      </c>
      <c r="E1127" s="3">
        <v>44461</v>
      </c>
      <c r="F1127" s="31">
        <f>YEAR(Order[[#This Row],[OrderDate]])</f>
        <v>2021</v>
      </c>
      <c r="G1127" s="31">
        <f>MONTH(Order[[#This Row],[OrderDate]])</f>
        <v>9</v>
      </c>
      <c r="H1127" s="31">
        <f>WEEKDAY(Order[[#This Row],[OrderDate]])</f>
        <v>4</v>
      </c>
      <c r="I1127" s="31" t="str">
        <f>TEXT(Order[[#This Row],[WeekNumber]],"dddd")</f>
        <v>Wednesday</v>
      </c>
      <c r="J1127" s="14">
        <v>20210929</v>
      </c>
      <c r="K1127" t="s">
        <v>484</v>
      </c>
      <c r="L1127" s="4">
        <v>64.399999999999991</v>
      </c>
      <c r="M1127" s="4">
        <v>9.1999999999999993</v>
      </c>
      <c r="N1127" s="4">
        <v>9.1999999999999993</v>
      </c>
      <c r="O1127">
        <v>7</v>
      </c>
      <c r="P1127" s="8">
        <v>0</v>
      </c>
      <c r="Q1127" t="s">
        <v>373</v>
      </c>
      <c r="R1127">
        <v>8</v>
      </c>
      <c r="S1127" s="4">
        <v>7.994614939930428</v>
      </c>
      <c r="T1127" t="s">
        <v>166</v>
      </c>
      <c r="U1127" t="s">
        <v>255</v>
      </c>
      <c r="V1127" t="s">
        <v>319</v>
      </c>
      <c r="W1127" t="s">
        <v>510</v>
      </c>
      <c r="X1127" t="s">
        <v>525</v>
      </c>
      <c r="Y1127" t="s">
        <v>516</v>
      </c>
    </row>
    <row r="1128" spans="1:25" ht="15" customHeight="1" x14ac:dyDescent="0.3">
      <c r="A1128">
        <v>10676</v>
      </c>
      <c r="B1128" t="s">
        <v>77</v>
      </c>
      <c r="C1128">
        <v>44</v>
      </c>
      <c r="D1128">
        <v>2</v>
      </c>
      <c r="E1128" s="3">
        <v>44461</v>
      </c>
      <c r="F1128" s="31">
        <f>YEAR(Order[[#This Row],[OrderDate]])</f>
        <v>2021</v>
      </c>
      <c r="G1128" s="31">
        <f>MONTH(Order[[#This Row],[OrderDate]])</f>
        <v>9</v>
      </c>
      <c r="H1128" s="31">
        <f>WEEKDAY(Order[[#This Row],[OrderDate]])</f>
        <v>4</v>
      </c>
      <c r="I1128" s="31" t="str">
        <f>TEXT(Order[[#This Row],[WeekNumber]],"dddd")</f>
        <v>Wednesday</v>
      </c>
      <c r="J1128" s="14">
        <v>20210926</v>
      </c>
      <c r="K1128" t="s">
        <v>484</v>
      </c>
      <c r="L1128" s="4">
        <v>408.45</v>
      </c>
      <c r="M1128" s="4">
        <v>19.45</v>
      </c>
      <c r="N1128" s="4">
        <v>19.45</v>
      </c>
      <c r="O1128">
        <v>21</v>
      </c>
      <c r="P1128" s="8">
        <v>0</v>
      </c>
      <c r="Q1128" t="s">
        <v>398</v>
      </c>
      <c r="R1128">
        <v>20</v>
      </c>
      <c r="S1128" s="4">
        <v>10.842050263532254</v>
      </c>
      <c r="T1128" t="s">
        <v>166</v>
      </c>
      <c r="U1128" t="s">
        <v>255</v>
      </c>
      <c r="V1128" t="s">
        <v>319</v>
      </c>
      <c r="W1128" t="s">
        <v>510</v>
      </c>
      <c r="X1128" t="s">
        <v>525</v>
      </c>
      <c r="Y1128" t="s">
        <v>515</v>
      </c>
    </row>
    <row r="1129" spans="1:25" ht="15" customHeight="1" x14ac:dyDescent="0.3">
      <c r="A1129">
        <v>10677</v>
      </c>
      <c r="B1129" t="s">
        <v>2</v>
      </c>
      <c r="C1129">
        <v>26</v>
      </c>
      <c r="D1129">
        <v>1</v>
      </c>
      <c r="E1129" s="3">
        <v>44461</v>
      </c>
      <c r="F1129" s="31">
        <f>YEAR(Order[[#This Row],[OrderDate]])</f>
        <v>2021</v>
      </c>
      <c r="G1129" s="31">
        <f>MONTH(Order[[#This Row],[OrderDate]])</f>
        <v>9</v>
      </c>
      <c r="H1129" s="31">
        <f>WEEKDAY(Order[[#This Row],[OrderDate]])</f>
        <v>4</v>
      </c>
      <c r="I1129" s="31" t="str">
        <f>TEXT(Order[[#This Row],[WeekNumber]],"dddd")</f>
        <v>Wednesday</v>
      </c>
      <c r="J1129" s="14">
        <v>20210926</v>
      </c>
      <c r="K1129" t="s">
        <v>485</v>
      </c>
      <c r="L1129" s="4">
        <v>796.36499441564081</v>
      </c>
      <c r="M1129" s="4">
        <v>31.23</v>
      </c>
      <c r="N1129" s="4">
        <v>26.545499813854693</v>
      </c>
      <c r="O1129">
        <v>30</v>
      </c>
      <c r="P1129" s="8">
        <v>0.15000000596046451</v>
      </c>
      <c r="Q1129" t="s">
        <v>380</v>
      </c>
      <c r="R1129">
        <v>11</v>
      </c>
      <c r="S1129" s="4">
        <v>12.929370209027901</v>
      </c>
      <c r="T1129" t="s">
        <v>91</v>
      </c>
      <c r="U1129" t="s">
        <v>180</v>
      </c>
      <c r="V1129" t="s">
        <v>269</v>
      </c>
      <c r="W1129" t="s">
        <v>510</v>
      </c>
      <c r="X1129" t="s">
        <v>525</v>
      </c>
      <c r="Y1129" t="s">
        <v>516</v>
      </c>
    </row>
    <row r="1130" spans="1:25" ht="15" customHeight="1" x14ac:dyDescent="0.3">
      <c r="A1130">
        <v>10677</v>
      </c>
      <c r="B1130" t="s">
        <v>2</v>
      </c>
      <c r="C1130">
        <v>33</v>
      </c>
      <c r="D1130">
        <v>1</v>
      </c>
      <c r="E1130" s="3">
        <v>44461</v>
      </c>
      <c r="F1130" s="31">
        <f>YEAR(Order[[#This Row],[OrderDate]])</f>
        <v>2021</v>
      </c>
      <c r="G1130" s="31">
        <f>MONTH(Order[[#This Row],[OrderDate]])</f>
        <v>9</v>
      </c>
      <c r="H1130" s="31">
        <f>WEEKDAY(Order[[#This Row],[OrderDate]])</f>
        <v>4</v>
      </c>
      <c r="I1130" s="31" t="str">
        <f>TEXT(Order[[#This Row],[WeekNumber]],"dddd")</f>
        <v>Wednesday</v>
      </c>
      <c r="J1130" s="14">
        <v>20211016</v>
      </c>
      <c r="K1130" t="s">
        <v>485</v>
      </c>
      <c r="L1130" s="4">
        <v>16.99999988079071</v>
      </c>
      <c r="M1130" s="4">
        <v>2.5</v>
      </c>
      <c r="N1130" s="4">
        <v>2.1249999850988388</v>
      </c>
      <c r="O1130">
        <v>8</v>
      </c>
      <c r="P1130" s="8">
        <v>0.15000000596046451</v>
      </c>
      <c r="Q1130" t="s">
        <v>387</v>
      </c>
      <c r="R1130">
        <v>15</v>
      </c>
      <c r="S1130" s="4">
        <v>1.3985746153494198</v>
      </c>
      <c r="T1130" t="s">
        <v>91</v>
      </c>
      <c r="U1130" t="s">
        <v>180</v>
      </c>
      <c r="V1130" t="s">
        <v>269</v>
      </c>
      <c r="W1130" t="s">
        <v>510</v>
      </c>
      <c r="X1130" t="s">
        <v>525</v>
      </c>
      <c r="Y1130" t="s">
        <v>511</v>
      </c>
    </row>
    <row r="1131" spans="1:25" x14ac:dyDescent="0.3">
      <c r="A1131">
        <v>10678</v>
      </c>
      <c r="B1131" t="s">
        <v>68</v>
      </c>
      <c r="C1131">
        <v>12</v>
      </c>
      <c r="D1131">
        <v>7</v>
      </c>
      <c r="E1131" s="3">
        <v>44462</v>
      </c>
      <c r="F1131" s="31">
        <f>YEAR(Order[[#This Row],[OrderDate]])</f>
        <v>2021</v>
      </c>
      <c r="G1131" s="31">
        <f>MONTH(Order[[#This Row],[OrderDate]])</f>
        <v>9</v>
      </c>
      <c r="H1131" s="31">
        <f>WEEKDAY(Order[[#This Row],[OrderDate]])</f>
        <v>5</v>
      </c>
      <c r="I1131" s="31" t="str">
        <f>TEXT(Order[[#This Row],[WeekNumber]],"dddd")</f>
        <v>Thursday</v>
      </c>
      <c r="J1131" s="14">
        <v>20211016</v>
      </c>
      <c r="K1131" t="s">
        <v>485</v>
      </c>
      <c r="L1131" s="4">
        <v>3800</v>
      </c>
      <c r="M1131" s="4">
        <v>38</v>
      </c>
      <c r="N1131" s="4">
        <v>38</v>
      </c>
      <c r="O1131">
        <v>100</v>
      </c>
      <c r="P1131" s="8">
        <v>0</v>
      </c>
      <c r="Q1131" t="s">
        <v>366</v>
      </c>
      <c r="R1131">
        <v>5</v>
      </c>
      <c r="S1131" s="4">
        <v>30.407974809079235</v>
      </c>
      <c r="T1131" t="s">
        <v>157</v>
      </c>
      <c r="U1131" t="s">
        <v>246</v>
      </c>
      <c r="V1131" t="s">
        <v>331</v>
      </c>
      <c r="W1131" t="s">
        <v>510</v>
      </c>
      <c r="X1131" t="s">
        <v>353</v>
      </c>
      <c r="Y1131" t="s">
        <v>511</v>
      </c>
    </row>
    <row r="1132" spans="1:25" x14ac:dyDescent="0.3">
      <c r="A1132">
        <v>10678</v>
      </c>
      <c r="B1132" t="s">
        <v>68</v>
      </c>
      <c r="C1132">
        <v>33</v>
      </c>
      <c r="D1132">
        <v>7</v>
      </c>
      <c r="E1132" s="3">
        <v>44462</v>
      </c>
      <c r="F1132" s="31">
        <f>YEAR(Order[[#This Row],[OrderDate]])</f>
        <v>2021</v>
      </c>
      <c r="G1132" s="31">
        <f>MONTH(Order[[#This Row],[OrderDate]])</f>
        <v>9</v>
      </c>
      <c r="H1132" s="31">
        <f>WEEKDAY(Order[[#This Row],[OrderDate]])</f>
        <v>5</v>
      </c>
      <c r="I1132" s="31" t="str">
        <f>TEXT(Order[[#This Row],[WeekNumber]],"dddd")</f>
        <v>Thursday</v>
      </c>
      <c r="J1132" s="14">
        <v>20211016</v>
      </c>
      <c r="K1132" t="s">
        <v>485</v>
      </c>
      <c r="L1132" s="4">
        <v>75</v>
      </c>
      <c r="M1132" s="4">
        <v>2.5</v>
      </c>
      <c r="N1132" s="4">
        <v>2.5</v>
      </c>
      <c r="O1132">
        <v>30</v>
      </c>
      <c r="P1132" s="8">
        <v>0</v>
      </c>
      <c r="Q1132" t="s">
        <v>387</v>
      </c>
      <c r="R1132">
        <v>15</v>
      </c>
      <c r="S1132" s="4">
        <v>1.3985746153494198</v>
      </c>
      <c r="T1132" t="s">
        <v>157</v>
      </c>
      <c r="U1132" t="s">
        <v>246</v>
      </c>
      <c r="V1132" t="s">
        <v>331</v>
      </c>
      <c r="W1132" t="s">
        <v>510</v>
      </c>
      <c r="X1132" t="s">
        <v>353</v>
      </c>
      <c r="Y1132" t="s">
        <v>511</v>
      </c>
    </row>
    <row r="1133" spans="1:25" x14ac:dyDescent="0.3">
      <c r="A1133">
        <v>10678</v>
      </c>
      <c r="B1133" t="s">
        <v>68</v>
      </c>
      <c r="C1133">
        <v>41</v>
      </c>
      <c r="D1133">
        <v>7</v>
      </c>
      <c r="E1133" s="3">
        <v>44462</v>
      </c>
      <c r="F1133" s="31">
        <f>YEAR(Order[[#This Row],[OrderDate]])</f>
        <v>2021</v>
      </c>
      <c r="G1133" s="31">
        <f>MONTH(Order[[#This Row],[OrderDate]])</f>
        <v>9</v>
      </c>
      <c r="H1133" s="31">
        <f>WEEKDAY(Order[[#This Row],[OrderDate]])</f>
        <v>5</v>
      </c>
      <c r="I1133" s="31" t="str">
        <f>TEXT(Order[[#This Row],[WeekNumber]],"dddd")</f>
        <v>Thursday</v>
      </c>
      <c r="J1133" s="14">
        <v>20211016</v>
      </c>
      <c r="K1133" t="s">
        <v>485</v>
      </c>
      <c r="L1133" s="4">
        <v>1158</v>
      </c>
      <c r="M1133" s="4">
        <v>9.65</v>
      </c>
      <c r="N1133" s="4">
        <v>9.65</v>
      </c>
      <c r="O1133">
        <v>120</v>
      </c>
      <c r="P1133" s="8">
        <v>0</v>
      </c>
      <c r="Q1133" t="s">
        <v>395</v>
      </c>
      <c r="R1133">
        <v>19</v>
      </c>
      <c r="S1133" s="4">
        <v>6.0463867884479576</v>
      </c>
      <c r="T1133" t="s">
        <v>157</v>
      </c>
      <c r="U1133" t="s">
        <v>246</v>
      </c>
      <c r="V1133" t="s">
        <v>331</v>
      </c>
      <c r="W1133" t="s">
        <v>510</v>
      </c>
      <c r="X1133" t="s">
        <v>353</v>
      </c>
      <c r="Y1133" t="s">
        <v>514</v>
      </c>
    </row>
    <row r="1134" spans="1:25" x14ac:dyDescent="0.3">
      <c r="A1134">
        <v>10678</v>
      </c>
      <c r="B1134" t="s">
        <v>68</v>
      </c>
      <c r="C1134">
        <v>54</v>
      </c>
      <c r="D1134">
        <v>7</v>
      </c>
      <c r="E1134" s="3">
        <v>44462</v>
      </c>
      <c r="F1134" s="31">
        <f>YEAR(Order[[#This Row],[OrderDate]])</f>
        <v>2021</v>
      </c>
      <c r="G1134" s="31">
        <f>MONTH(Order[[#This Row],[OrderDate]])</f>
        <v>9</v>
      </c>
      <c r="H1134" s="31">
        <f>WEEKDAY(Order[[#This Row],[OrderDate]])</f>
        <v>5</v>
      </c>
      <c r="I1134" s="31" t="str">
        <f>TEXT(Order[[#This Row],[WeekNumber]],"dddd")</f>
        <v>Thursday</v>
      </c>
      <c r="J1134" s="14">
        <v>20210930</v>
      </c>
      <c r="K1134" t="s">
        <v>485</v>
      </c>
      <c r="L1134" s="4">
        <v>223.5</v>
      </c>
      <c r="M1134" s="4">
        <v>7.45</v>
      </c>
      <c r="N1134" s="4">
        <v>7.45</v>
      </c>
      <c r="O1134">
        <v>30</v>
      </c>
      <c r="P1134" s="8">
        <v>0</v>
      </c>
      <c r="Q1134" t="s">
        <v>408</v>
      </c>
      <c r="R1134">
        <v>25</v>
      </c>
      <c r="S1134" s="4">
        <v>5.7031720626915998</v>
      </c>
      <c r="T1134" t="s">
        <v>157</v>
      </c>
      <c r="U1134" t="s">
        <v>246</v>
      </c>
      <c r="V1134" t="s">
        <v>331</v>
      </c>
      <c r="W1134" t="s">
        <v>510</v>
      </c>
      <c r="X1134" t="s">
        <v>353</v>
      </c>
      <c r="Y1134" t="s">
        <v>518</v>
      </c>
    </row>
    <row r="1135" spans="1:25" ht="15" customHeight="1" x14ac:dyDescent="0.3">
      <c r="A1135">
        <v>10679</v>
      </c>
      <c r="B1135" t="s">
        <v>6</v>
      </c>
      <c r="C1135">
        <v>59</v>
      </c>
      <c r="D1135">
        <v>8</v>
      </c>
      <c r="E1135" s="3">
        <v>44462</v>
      </c>
      <c r="F1135" s="31">
        <f>YEAR(Order[[#This Row],[OrderDate]])</f>
        <v>2021</v>
      </c>
      <c r="G1135" s="31">
        <f>MONTH(Order[[#This Row],[OrderDate]])</f>
        <v>9</v>
      </c>
      <c r="H1135" s="31">
        <f>WEEKDAY(Order[[#This Row],[OrderDate]])</f>
        <v>5</v>
      </c>
      <c r="I1135" s="31" t="str">
        <f>TEXT(Order[[#This Row],[WeekNumber]],"dddd")</f>
        <v>Thursday</v>
      </c>
      <c r="J1135" s="14">
        <v>20210926</v>
      </c>
      <c r="K1135" t="s">
        <v>485</v>
      </c>
      <c r="L1135" s="4">
        <v>660</v>
      </c>
      <c r="M1135" s="4">
        <v>55</v>
      </c>
      <c r="N1135" s="4">
        <v>55</v>
      </c>
      <c r="O1135">
        <v>12</v>
      </c>
      <c r="P1135" s="8">
        <v>0</v>
      </c>
      <c r="Q1135" t="s">
        <v>413</v>
      </c>
      <c r="R1135">
        <v>28</v>
      </c>
      <c r="S1135" s="4">
        <v>29.299646906924384</v>
      </c>
      <c r="T1135" t="s">
        <v>95</v>
      </c>
      <c r="U1135" t="s">
        <v>184</v>
      </c>
      <c r="V1135" t="s">
        <v>273</v>
      </c>
      <c r="W1135" t="s">
        <v>509</v>
      </c>
      <c r="X1135" t="s">
        <v>519</v>
      </c>
      <c r="Y1135" t="s">
        <v>511</v>
      </c>
    </row>
    <row r="1136" spans="1:25" ht="15" customHeight="1" x14ac:dyDescent="0.3">
      <c r="A1136">
        <v>10680</v>
      </c>
      <c r="B1136" t="s">
        <v>53</v>
      </c>
      <c r="C1136">
        <v>16</v>
      </c>
      <c r="D1136">
        <v>1</v>
      </c>
      <c r="E1136" s="3">
        <v>44463</v>
      </c>
      <c r="F1136" s="31">
        <f>YEAR(Order[[#This Row],[OrderDate]])</f>
        <v>2021</v>
      </c>
      <c r="G1136" s="31">
        <f>MONTH(Order[[#This Row],[OrderDate]])</f>
        <v>9</v>
      </c>
      <c r="H1136" s="31">
        <f>WEEKDAY(Order[[#This Row],[OrderDate]])</f>
        <v>6</v>
      </c>
      <c r="I1136" s="31" t="str">
        <f>TEXT(Order[[#This Row],[WeekNumber]],"dddd")</f>
        <v>Friday</v>
      </c>
      <c r="J1136" s="14">
        <v>20210926</v>
      </c>
      <c r="K1136" t="s">
        <v>486</v>
      </c>
      <c r="L1136" s="4">
        <v>654.37499999999989</v>
      </c>
      <c r="M1136" s="4">
        <v>17.45</v>
      </c>
      <c r="N1136" s="4">
        <v>13.087499999999999</v>
      </c>
      <c r="O1136">
        <v>50</v>
      </c>
      <c r="P1136" s="8">
        <v>0.25</v>
      </c>
      <c r="Q1136" t="s">
        <v>370</v>
      </c>
      <c r="R1136">
        <v>7</v>
      </c>
      <c r="S1136" s="4">
        <v>12.75283918323947</v>
      </c>
      <c r="T1136" t="s">
        <v>142</v>
      </c>
      <c r="U1136" t="s">
        <v>231</v>
      </c>
      <c r="V1136" t="s">
        <v>317</v>
      </c>
      <c r="W1136" t="s">
        <v>510</v>
      </c>
      <c r="X1136" t="s">
        <v>353</v>
      </c>
      <c r="Y1136" t="s">
        <v>516</v>
      </c>
    </row>
    <row r="1137" spans="1:25" ht="15" customHeight="1" x14ac:dyDescent="0.3">
      <c r="A1137">
        <v>10680</v>
      </c>
      <c r="B1137" t="s">
        <v>53</v>
      </c>
      <c r="C1137">
        <v>31</v>
      </c>
      <c r="D1137">
        <v>1</v>
      </c>
      <c r="E1137" s="3">
        <v>44463</v>
      </c>
      <c r="F1137" s="31">
        <f>YEAR(Order[[#This Row],[OrderDate]])</f>
        <v>2021</v>
      </c>
      <c r="G1137" s="31">
        <f>MONTH(Order[[#This Row],[OrderDate]])</f>
        <v>9</v>
      </c>
      <c r="H1137" s="31">
        <f>WEEKDAY(Order[[#This Row],[OrderDate]])</f>
        <v>6</v>
      </c>
      <c r="I1137" s="31" t="str">
        <f>TEXT(Order[[#This Row],[WeekNumber]],"dddd")</f>
        <v>Friday</v>
      </c>
      <c r="J1137" s="14">
        <v>20210926</v>
      </c>
      <c r="K1137" t="s">
        <v>486</v>
      </c>
      <c r="L1137" s="4">
        <v>187.5</v>
      </c>
      <c r="M1137" s="4">
        <v>12.5</v>
      </c>
      <c r="N1137" s="4">
        <v>9.375</v>
      </c>
      <c r="O1137">
        <v>20</v>
      </c>
      <c r="P1137" s="8">
        <v>0.25</v>
      </c>
      <c r="Q1137" t="s">
        <v>385</v>
      </c>
      <c r="R1137">
        <v>14</v>
      </c>
      <c r="S1137" s="4">
        <v>8.9210025428745876</v>
      </c>
      <c r="T1137" t="s">
        <v>142</v>
      </c>
      <c r="U1137" t="s">
        <v>231</v>
      </c>
      <c r="V1137" t="s">
        <v>317</v>
      </c>
      <c r="W1137" t="s">
        <v>510</v>
      </c>
      <c r="X1137" t="s">
        <v>353</v>
      </c>
      <c r="Y1137" t="s">
        <v>511</v>
      </c>
    </row>
    <row r="1138" spans="1:25" ht="15" customHeight="1" x14ac:dyDescent="0.3">
      <c r="A1138">
        <v>10680</v>
      </c>
      <c r="B1138" t="s">
        <v>53</v>
      </c>
      <c r="C1138">
        <v>42</v>
      </c>
      <c r="D1138">
        <v>1</v>
      </c>
      <c r="E1138" s="3">
        <v>44463</v>
      </c>
      <c r="F1138" s="31">
        <f>YEAR(Order[[#This Row],[OrderDate]])</f>
        <v>2021</v>
      </c>
      <c r="G1138" s="31">
        <f>MONTH(Order[[#This Row],[OrderDate]])</f>
        <v>9</v>
      </c>
      <c r="H1138" s="31">
        <f>WEEKDAY(Order[[#This Row],[OrderDate]])</f>
        <v>6</v>
      </c>
      <c r="I1138" s="31" t="str">
        <f>TEXT(Order[[#This Row],[WeekNumber]],"dddd")</f>
        <v>Friday</v>
      </c>
      <c r="J1138" s="14">
        <v>20210930</v>
      </c>
      <c r="K1138" t="s">
        <v>486</v>
      </c>
      <c r="L1138" s="4">
        <v>420</v>
      </c>
      <c r="M1138" s="4">
        <v>14</v>
      </c>
      <c r="N1138" s="4">
        <v>10.5</v>
      </c>
      <c r="O1138">
        <v>40</v>
      </c>
      <c r="P1138" s="8">
        <v>0.25</v>
      </c>
      <c r="Q1138" t="s">
        <v>396</v>
      </c>
      <c r="R1138">
        <v>20</v>
      </c>
      <c r="S1138" s="4">
        <v>10.762412487567216</v>
      </c>
      <c r="T1138" t="s">
        <v>142</v>
      </c>
      <c r="U1138" t="s">
        <v>231</v>
      </c>
      <c r="V1138" t="s">
        <v>317</v>
      </c>
      <c r="W1138" t="s">
        <v>510</v>
      </c>
      <c r="X1138" t="s">
        <v>353</v>
      </c>
      <c r="Y1138" t="s">
        <v>512</v>
      </c>
    </row>
    <row r="1139" spans="1:25" ht="15" customHeight="1" x14ac:dyDescent="0.3">
      <c r="A1139">
        <v>10681</v>
      </c>
      <c r="B1139" t="s">
        <v>30</v>
      </c>
      <c r="C1139">
        <v>19</v>
      </c>
      <c r="D1139">
        <v>3</v>
      </c>
      <c r="E1139" s="3">
        <v>44464</v>
      </c>
      <c r="F1139" s="31">
        <f>YEAR(Order[[#This Row],[OrderDate]])</f>
        <v>2021</v>
      </c>
      <c r="G1139" s="31">
        <f>MONTH(Order[[#This Row],[OrderDate]])</f>
        <v>9</v>
      </c>
      <c r="H1139" s="31">
        <f>WEEKDAY(Order[[#This Row],[OrderDate]])</f>
        <v>7</v>
      </c>
      <c r="I1139" s="31" t="str">
        <f>TEXT(Order[[#This Row],[WeekNumber]],"dddd")</f>
        <v>Saturday</v>
      </c>
      <c r="J1139" s="14">
        <v>20210930</v>
      </c>
      <c r="K1139" t="s">
        <v>485</v>
      </c>
      <c r="L1139" s="4">
        <v>248.39999958872795</v>
      </c>
      <c r="M1139" s="4">
        <v>9.1999999999999993</v>
      </c>
      <c r="N1139" s="4">
        <v>8.2799999862909317</v>
      </c>
      <c r="O1139">
        <v>30</v>
      </c>
      <c r="P1139" s="8">
        <v>0.10000000149011611</v>
      </c>
      <c r="Q1139" t="s">
        <v>373</v>
      </c>
      <c r="R1139">
        <v>8</v>
      </c>
      <c r="S1139" s="4">
        <v>7.994614939930428</v>
      </c>
      <c r="T1139" t="s">
        <v>119</v>
      </c>
      <c r="U1139" t="s">
        <v>208</v>
      </c>
      <c r="V1139" t="s">
        <v>296</v>
      </c>
      <c r="W1139" t="s">
        <v>510</v>
      </c>
      <c r="X1139" t="s">
        <v>353</v>
      </c>
      <c r="Y1139" t="s">
        <v>516</v>
      </c>
    </row>
    <row r="1140" spans="1:25" ht="15" customHeight="1" x14ac:dyDescent="0.3">
      <c r="A1140">
        <v>10681</v>
      </c>
      <c r="B1140" t="s">
        <v>30</v>
      </c>
      <c r="C1140">
        <v>21</v>
      </c>
      <c r="D1140">
        <v>3</v>
      </c>
      <c r="E1140" s="3">
        <v>44464</v>
      </c>
      <c r="F1140" s="31">
        <f>YEAR(Order[[#This Row],[OrderDate]])</f>
        <v>2021</v>
      </c>
      <c r="G1140" s="31">
        <f>MONTH(Order[[#This Row],[OrderDate]])</f>
        <v>9</v>
      </c>
      <c r="H1140" s="31">
        <f>WEEKDAY(Order[[#This Row],[OrderDate]])</f>
        <v>7</v>
      </c>
      <c r="I1140" s="31" t="str">
        <f>TEXT(Order[[#This Row],[WeekNumber]],"dddd")</f>
        <v>Saturday</v>
      </c>
      <c r="J1140" s="14">
        <v>20210930</v>
      </c>
      <c r="K1140" t="s">
        <v>485</v>
      </c>
      <c r="L1140" s="4">
        <v>107.99999982118607</v>
      </c>
      <c r="M1140" s="4">
        <v>10</v>
      </c>
      <c r="N1140" s="4">
        <v>8.9999999850988388</v>
      </c>
      <c r="O1140">
        <v>12</v>
      </c>
      <c r="P1140" s="8">
        <v>0.10000000149011611</v>
      </c>
      <c r="Q1140" t="s">
        <v>375</v>
      </c>
      <c r="R1140">
        <v>8</v>
      </c>
      <c r="S1140" s="4">
        <v>8.5451596278118238</v>
      </c>
      <c r="T1140" t="s">
        <v>119</v>
      </c>
      <c r="U1140" t="s">
        <v>208</v>
      </c>
      <c r="V1140" t="s">
        <v>296</v>
      </c>
      <c r="W1140" t="s">
        <v>510</v>
      </c>
      <c r="X1140" t="s">
        <v>353</v>
      </c>
      <c r="Y1140" t="s">
        <v>516</v>
      </c>
    </row>
    <row r="1141" spans="1:25" ht="15" customHeight="1" x14ac:dyDescent="0.3">
      <c r="A1141">
        <v>10681</v>
      </c>
      <c r="B1141" t="s">
        <v>30</v>
      </c>
      <c r="C1141">
        <v>64</v>
      </c>
      <c r="D1141">
        <v>3</v>
      </c>
      <c r="E1141" s="3">
        <v>44464</v>
      </c>
      <c r="F1141" s="31">
        <f>YEAR(Order[[#This Row],[OrderDate]])</f>
        <v>2021</v>
      </c>
      <c r="G1141" s="31">
        <f>MONTH(Order[[#This Row],[OrderDate]])</f>
        <v>9</v>
      </c>
      <c r="H1141" s="31">
        <f>WEEKDAY(Order[[#This Row],[OrderDate]])</f>
        <v>7</v>
      </c>
      <c r="I1141" s="31" t="str">
        <f>TEXT(Order[[#This Row],[WeekNumber]],"dddd")</f>
        <v>Saturday</v>
      </c>
      <c r="J1141" s="14">
        <v>20211001</v>
      </c>
      <c r="K1141" t="s">
        <v>485</v>
      </c>
      <c r="L1141" s="4">
        <v>931</v>
      </c>
      <c r="M1141" s="4">
        <v>33.25</v>
      </c>
      <c r="N1141" s="4">
        <v>33.25</v>
      </c>
      <c r="O1141">
        <v>28</v>
      </c>
      <c r="P1141" s="8">
        <v>0</v>
      </c>
      <c r="Q1141" t="s">
        <v>418</v>
      </c>
      <c r="R1141">
        <v>12</v>
      </c>
      <c r="S1141" s="4">
        <v>21.348702933885775</v>
      </c>
      <c r="T1141" t="s">
        <v>119</v>
      </c>
      <c r="U1141" t="s">
        <v>208</v>
      </c>
      <c r="V1141" t="s">
        <v>296</v>
      </c>
      <c r="W1141" t="s">
        <v>510</v>
      </c>
      <c r="X1141" t="s">
        <v>353</v>
      </c>
      <c r="Y1141" t="s">
        <v>512</v>
      </c>
    </row>
    <row r="1142" spans="1:25" ht="15" customHeight="1" x14ac:dyDescent="0.3">
      <c r="A1142">
        <v>10682</v>
      </c>
      <c r="B1142" t="s">
        <v>2</v>
      </c>
      <c r="C1142">
        <v>33</v>
      </c>
      <c r="D1142">
        <v>3</v>
      </c>
      <c r="E1142" s="3">
        <v>44464</v>
      </c>
      <c r="F1142" s="31">
        <f>YEAR(Order[[#This Row],[OrderDate]])</f>
        <v>2021</v>
      </c>
      <c r="G1142" s="31">
        <f>MONTH(Order[[#This Row],[OrderDate]])</f>
        <v>9</v>
      </c>
      <c r="H1142" s="31">
        <f>WEEKDAY(Order[[#This Row],[OrderDate]])</f>
        <v>7</v>
      </c>
      <c r="I1142" s="31" t="str">
        <f>TEXT(Order[[#This Row],[WeekNumber]],"dddd")</f>
        <v>Saturday</v>
      </c>
      <c r="J1142" s="14">
        <v>20211001</v>
      </c>
      <c r="K1142" t="s">
        <v>484</v>
      </c>
      <c r="L1142" s="4">
        <v>75</v>
      </c>
      <c r="M1142" s="4">
        <v>2.5</v>
      </c>
      <c r="N1142" s="4">
        <v>2.5</v>
      </c>
      <c r="O1142">
        <v>30</v>
      </c>
      <c r="P1142" s="8">
        <v>0</v>
      </c>
      <c r="Q1142" t="s">
        <v>387</v>
      </c>
      <c r="R1142">
        <v>15</v>
      </c>
      <c r="S1142" s="4">
        <v>1.3985746153494198</v>
      </c>
      <c r="T1142" t="s">
        <v>91</v>
      </c>
      <c r="U1142" t="s">
        <v>180</v>
      </c>
      <c r="V1142" t="s">
        <v>269</v>
      </c>
      <c r="W1142" t="s">
        <v>510</v>
      </c>
      <c r="X1142" t="s">
        <v>525</v>
      </c>
      <c r="Y1142" t="s">
        <v>511</v>
      </c>
    </row>
    <row r="1143" spans="1:25" ht="15" customHeight="1" x14ac:dyDescent="0.3">
      <c r="A1143">
        <v>10682</v>
      </c>
      <c r="B1143" t="s">
        <v>2</v>
      </c>
      <c r="C1143">
        <v>66</v>
      </c>
      <c r="D1143">
        <v>3</v>
      </c>
      <c r="E1143" s="3">
        <v>44464</v>
      </c>
      <c r="F1143" s="31">
        <f>YEAR(Order[[#This Row],[OrderDate]])</f>
        <v>2021</v>
      </c>
      <c r="G1143" s="31">
        <f>MONTH(Order[[#This Row],[OrderDate]])</f>
        <v>9</v>
      </c>
      <c r="H1143" s="31">
        <f>WEEKDAY(Order[[#This Row],[OrderDate]])</f>
        <v>7</v>
      </c>
      <c r="I1143" s="31" t="str">
        <f>TEXT(Order[[#This Row],[WeekNumber]],"dddd")</f>
        <v>Saturday</v>
      </c>
      <c r="J1143" s="14">
        <v>20211001</v>
      </c>
      <c r="K1143" t="s">
        <v>484</v>
      </c>
      <c r="L1143" s="4">
        <v>68</v>
      </c>
      <c r="M1143" s="4">
        <v>17</v>
      </c>
      <c r="N1143" s="4">
        <v>17</v>
      </c>
      <c r="O1143">
        <v>4</v>
      </c>
      <c r="P1143" s="8">
        <v>0</v>
      </c>
      <c r="Q1143" t="s">
        <v>420</v>
      </c>
      <c r="R1143">
        <v>2</v>
      </c>
      <c r="S1143" s="4">
        <v>4.7723602845439919</v>
      </c>
      <c r="T1143" t="s">
        <v>91</v>
      </c>
      <c r="U1143" t="s">
        <v>180</v>
      </c>
      <c r="V1143" t="s">
        <v>269</v>
      </c>
      <c r="W1143" t="s">
        <v>510</v>
      </c>
      <c r="X1143" t="s">
        <v>525</v>
      </c>
      <c r="Y1143" t="s">
        <v>515</v>
      </c>
    </row>
    <row r="1144" spans="1:25" ht="15" customHeight="1" x14ac:dyDescent="0.3">
      <c r="A1144">
        <v>10682</v>
      </c>
      <c r="B1144" t="s">
        <v>2</v>
      </c>
      <c r="C1144">
        <v>75</v>
      </c>
      <c r="D1144">
        <v>3</v>
      </c>
      <c r="E1144" s="3">
        <v>44464</v>
      </c>
      <c r="F1144" s="31">
        <f>YEAR(Order[[#This Row],[OrderDate]])</f>
        <v>2021</v>
      </c>
      <c r="G1144" s="31">
        <f>MONTH(Order[[#This Row],[OrderDate]])</f>
        <v>9</v>
      </c>
      <c r="H1144" s="31">
        <f>WEEKDAY(Order[[#This Row],[OrderDate]])</f>
        <v>7</v>
      </c>
      <c r="I1144" s="31" t="str">
        <f>TEXT(Order[[#This Row],[WeekNumber]],"dddd")</f>
        <v>Saturday</v>
      </c>
      <c r="J1144" s="14">
        <v>20211001</v>
      </c>
      <c r="K1144" t="s">
        <v>484</v>
      </c>
      <c r="L1144" s="4">
        <v>232.5</v>
      </c>
      <c r="M1144" s="4">
        <v>7.75</v>
      </c>
      <c r="N1144" s="4">
        <v>7.75</v>
      </c>
      <c r="O1144">
        <v>30</v>
      </c>
      <c r="P1144" s="8">
        <v>0</v>
      </c>
      <c r="Q1144" t="s">
        <v>429</v>
      </c>
      <c r="R1144">
        <v>12</v>
      </c>
      <c r="S1144" s="4">
        <v>3.8495729671919596</v>
      </c>
      <c r="T1144" t="s">
        <v>91</v>
      </c>
      <c r="U1144" t="s">
        <v>180</v>
      </c>
      <c r="V1144" t="s">
        <v>269</v>
      </c>
      <c r="W1144" t="s">
        <v>510</v>
      </c>
      <c r="X1144" t="s">
        <v>525</v>
      </c>
      <c r="Y1144" t="s">
        <v>517</v>
      </c>
    </row>
    <row r="1145" spans="1:25" ht="15" customHeight="1" x14ac:dyDescent="0.3">
      <c r="A1145">
        <v>10683</v>
      </c>
      <c r="B1145" t="s">
        <v>17</v>
      </c>
      <c r="C1145">
        <v>52</v>
      </c>
      <c r="D1145">
        <v>2</v>
      </c>
      <c r="E1145" s="3">
        <v>44465</v>
      </c>
      <c r="F1145" s="31">
        <f>YEAR(Order[[#This Row],[OrderDate]])</f>
        <v>2021</v>
      </c>
      <c r="G1145" s="31">
        <f>MONTH(Order[[#This Row],[OrderDate]])</f>
        <v>9</v>
      </c>
      <c r="H1145" s="31">
        <f>WEEKDAY(Order[[#This Row],[OrderDate]])</f>
        <v>1</v>
      </c>
      <c r="I1145" s="31" t="str">
        <f>TEXT(Order[[#This Row],[WeekNumber]],"dddd")</f>
        <v>Sunday</v>
      </c>
      <c r="J1145" s="14">
        <v>20210930</v>
      </c>
      <c r="K1145" t="s">
        <v>486</v>
      </c>
      <c r="L1145" s="4">
        <v>63</v>
      </c>
      <c r="M1145" s="4">
        <v>7</v>
      </c>
      <c r="N1145" s="4">
        <v>7</v>
      </c>
      <c r="O1145">
        <v>9</v>
      </c>
      <c r="P1145" s="8">
        <v>0</v>
      </c>
      <c r="Q1145" t="s">
        <v>406</v>
      </c>
      <c r="R1145">
        <v>24</v>
      </c>
      <c r="S1145" s="4">
        <v>2.7531089859539</v>
      </c>
      <c r="T1145" t="s">
        <v>106</v>
      </c>
      <c r="U1145" t="s">
        <v>195</v>
      </c>
      <c r="V1145" t="s">
        <v>284</v>
      </c>
      <c r="W1145" t="s">
        <v>509</v>
      </c>
      <c r="X1145" t="s">
        <v>519</v>
      </c>
      <c r="Y1145" t="s">
        <v>512</v>
      </c>
    </row>
    <row r="1146" spans="1:25" ht="15" customHeight="1" x14ac:dyDescent="0.3">
      <c r="A1146">
        <v>10684</v>
      </c>
      <c r="B1146" t="s">
        <v>54</v>
      </c>
      <c r="C1146">
        <v>40</v>
      </c>
      <c r="D1146">
        <v>3</v>
      </c>
      <c r="E1146" s="3">
        <v>44465</v>
      </c>
      <c r="F1146" s="31">
        <f>YEAR(Order[[#This Row],[OrderDate]])</f>
        <v>2021</v>
      </c>
      <c r="G1146" s="31">
        <f>MONTH(Order[[#This Row],[OrderDate]])</f>
        <v>9</v>
      </c>
      <c r="H1146" s="31">
        <f>WEEKDAY(Order[[#This Row],[OrderDate]])</f>
        <v>1</v>
      </c>
      <c r="I1146" s="31" t="str">
        <f>TEXT(Order[[#This Row],[WeekNumber]],"dddd")</f>
        <v>Sunday</v>
      </c>
      <c r="J1146" s="14">
        <v>20210930</v>
      </c>
      <c r="K1146" t="s">
        <v>486</v>
      </c>
      <c r="L1146" s="4">
        <v>368</v>
      </c>
      <c r="M1146" s="4">
        <v>18.399999999999999</v>
      </c>
      <c r="N1146" s="4">
        <v>18.399999999999999</v>
      </c>
      <c r="O1146">
        <v>20</v>
      </c>
      <c r="P1146" s="8">
        <v>0</v>
      </c>
      <c r="Q1146" t="s">
        <v>394</v>
      </c>
      <c r="R1146">
        <v>19</v>
      </c>
      <c r="S1146" s="4">
        <v>11.939905659925371</v>
      </c>
      <c r="T1146" t="s">
        <v>143</v>
      </c>
      <c r="U1146" t="s">
        <v>232</v>
      </c>
      <c r="V1146" t="s">
        <v>318</v>
      </c>
      <c r="W1146" t="s">
        <v>509</v>
      </c>
      <c r="X1146" t="s">
        <v>520</v>
      </c>
      <c r="Y1146" t="s">
        <v>514</v>
      </c>
    </row>
    <row r="1147" spans="1:25" ht="15" customHeight="1" x14ac:dyDescent="0.3">
      <c r="A1147">
        <v>10684</v>
      </c>
      <c r="B1147" t="s">
        <v>54</v>
      </c>
      <c r="C1147">
        <v>47</v>
      </c>
      <c r="D1147">
        <v>3</v>
      </c>
      <c r="E1147" s="3">
        <v>44465</v>
      </c>
      <c r="F1147" s="31">
        <f>YEAR(Order[[#This Row],[OrderDate]])</f>
        <v>2021</v>
      </c>
      <c r="G1147" s="31">
        <f>MONTH(Order[[#This Row],[OrderDate]])</f>
        <v>9</v>
      </c>
      <c r="H1147" s="31">
        <f>WEEKDAY(Order[[#This Row],[OrderDate]])</f>
        <v>1</v>
      </c>
      <c r="I1147" s="31" t="str">
        <f>TEXT(Order[[#This Row],[WeekNumber]],"dddd")</f>
        <v>Sunday</v>
      </c>
      <c r="J1147" s="14">
        <v>20210930</v>
      </c>
      <c r="K1147" t="s">
        <v>486</v>
      </c>
      <c r="L1147" s="4">
        <v>380</v>
      </c>
      <c r="M1147" s="4">
        <v>9.5</v>
      </c>
      <c r="N1147" s="4">
        <v>9.5</v>
      </c>
      <c r="O1147">
        <v>40</v>
      </c>
      <c r="P1147" s="8">
        <v>0</v>
      </c>
      <c r="Q1147" t="s">
        <v>401</v>
      </c>
      <c r="R1147">
        <v>22</v>
      </c>
      <c r="S1147" s="4">
        <v>6.92246398648025</v>
      </c>
      <c r="T1147" t="s">
        <v>143</v>
      </c>
      <c r="U1147" t="s">
        <v>232</v>
      </c>
      <c r="V1147" t="s">
        <v>318</v>
      </c>
      <c r="W1147" t="s">
        <v>509</v>
      </c>
      <c r="X1147" t="s">
        <v>520</v>
      </c>
      <c r="Y1147" t="s">
        <v>516</v>
      </c>
    </row>
    <row r="1148" spans="1:25" ht="15" customHeight="1" x14ac:dyDescent="0.3">
      <c r="A1148">
        <v>10684</v>
      </c>
      <c r="B1148" t="s">
        <v>54</v>
      </c>
      <c r="C1148">
        <v>60</v>
      </c>
      <c r="D1148">
        <v>3</v>
      </c>
      <c r="E1148" s="3">
        <v>44465</v>
      </c>
      <c r="F1148" s="31">
        <f>YEAR(Order[[#This Row],[OrderDate]])</f>
        <v>2021</v>
      </c>
      <c r="G1148" s="31">
        <f>MONTH(Order[[#This Row],[OrderDate]])</f>
        <v>9</v>
      </c>
      <c r="H1148" s="31">
        <f>WEEKDAY(Order[[#This Row],[OrderDate]])</f>
        <v>1</v>
      </c>
      <c r="I1148" s="31" t="str">
        <f>TEXT(Order[[#This Row],[WeekNumber]],"dddd")</f>
        <v>Sunday</v>
      </c>
      <c r="J1148" s="14">
        <v>20211003</v>
      </c>
      <c r="K1148" t="s">
        <v>486</v>
      </c>
      <c r="L1148" s="4">
        <v>1020</v>
      </c>
      <c r="M1148" s="4">
        <v>34</v>
      </c>
      <c r="N1148" s="4">
        <v>34</v>
      </c>
      <c r="O1148">
        <v>30</v>
      </c>
      <c r="P1148" s="8">
        <v>0</v>
      </c>
      <c r="Q1148" t="s">
        <v>414</v>
      </c>
      <c r="R1148">
        <v>28</v>
      </c>
      <c r="S1148" s="4">
        <v>17.186056815854748</v>
      </c>
      <c r="T1148" t="s">
        <v>143</v>
      </c>
      <c r="U1148" t="s">
        <v>232</v>
      </c>
      <c r="V1148" t="s">
        <v>318</v>
      </c>
      <c r="W1148" t="s">
        <v>509</v>
      </c>
      <c r="X1148" t="s">
        <v>520</v>
      </c>
      <c r="Y1148" t="s">
        <v>511</v>
      </c>
    </row>
    <row r="1149" spans="1:25" ht="15" customHeight="1" x14ac:dyDescent="0.3">
      <c r="A1149">
        <v>10685</v>
      </c>
      <c r="B1149" t="s">
        <v>29</v>
      </c>
      <c r="C1149">
        <v>10</v>
      </c>
      <c r="D1149">
        <v>4</v>
      </c>
      <c r="E1149" s="3">
        <v>44468</v>
      </c>
      <c r="F1149" s="31">
        <f>YEAR(Order[[#This Row],[OrderDate]])</f>
        <v>2021</v>
      </c>
      <c r="G1149" s="31">
        <f>MONTH(Order[[#This Row],[OrderDate]])</f>
        <v>9</v>
      </c>
      <c r="H1149" s="31">
        <f>WEEKDAY(Order[[#This Row],[OrderDate]])</f>
        <v>4</v>
      </c>
      <c r="I1149" s="31" t="str">
        <f>TEXT(Order[[#This Row],[WeekNumber]],"dddd")</f>
        <v>Wednesday</v>
      </c>
      <c r="J1149" s="14">
        <v>20211003</v>
      </c>
      <c r="K1149" t="s">
        <v>484</v>
      </c>
      <c r="L1149" s="4">
        <v>620</v>
      </c>
      <c r="M1149" s="4">
        <v>31</v>
      </c>
      <c r="N1149" s="4">
        <v>31</v>
      </c>
      <c r="O1149">
        <v>20</v>
      </c>
      <c r="P1149" s="8">
        <v>0</v>
      </c>
      <c r="Q1149" t="s">
        <v>364</v>
      </c>
      <c r="R1149">
        <v>4</v>
      </c>
      <c r="S1149" s="4">
        <v>11.047328272500083</v>
      </c>
      <c r="T1149" t="s">
        <v>118</v>
      </c>
      <c r="U1149" t="s">
        <v>207</v>
      </c>
      <c r="V1149" t="s">
        <v>295</v>
      </c>
      <c r="W1149" t="s">
        <v>510</v>
      </c>
      <c r="X1149" t="s">
        <v>521</v>
      </c>
      <c r="Y1149" t="s">
        <v>514</v>
      </c>
    </row>
    <row r="1150" spans="1:25" ht="15" customHeight="1" x14ac:dyDescent="0.3">
      <c r="A1150">
        <v>10685</v>
      </c>
      <c r="B1150" t="s">
        <v>29</v>
      </c>
      <c r="C1150">
        <v>41</v>
      </c>
      <c r="D1150">
        <v>4</v>
      </c>
      <c r="E1150" s="3">
        <v>44468</v>
      </c>
      <c r="F1150" s="31">
        <f>YEAR(Order[[#This Row],[OrderDate]])</f>
        <v>2021</v>
      </c>
      <c r="G1150" s="31">
        <f>MONTH(Order[[#This Row],[OrderDate]])</f>
        <v>9</v>
      </c>
      <c r="H1150" s="31">
        <f>WEEKDAY(Order[[#This Row],[OrderDate]])</f>
        <v>4</v>
      </c>
      <c r="I1150" s="31" t="str">
        <f>TEXT(Order[[#This Row],[WeekNumber]],"dddd")</f>
        <v>Wednesday</v>
      </c>
      <c r="J1150" s="14">
        <v>20211003</v>
      </c>
      <c r="K1150" t="s">
        <v>484</v>
      </c>
      <c r="L1150" s="4">
        <v>38.6</v>
      </c>
      <c r="M1150" s="4">
        <v>9.65</v>
      </c>
      <c r="N1150" s="4">
        <v>9.65</v>
      </c>
      <c r="O1150">
        <v>4</v>
      </c>
      <c r="P1150" s="8">
        <v>0</v>
      </c>
      <c r="Q1150" t="s">
        <v>395</v>
      </c>
      <c r="R1150">
        <v>19</v>
      </c>
      <c r="S1150" s="4">
        <v>6.0463867884479576</v>
      </c>
      <c r="T1150" t="s">
        <v>118</v>
      </c>
      <c r="U1150" t="s">
        <v>207</v>
      </c>
      <c r="V1150" t="s">
        <v>295</v>
      </c>
      <c r="W1150" t="s">
        <v>510</v>
      </c>
      <c r="X1150" t="s">
        <v>521</v>
      </c>
      <c r="Y1150" t="s">
        <v>514</v>
      </c>
    </row>
    <row r="1151" spans="1:25" ht="15" customHeight="1" x14ac:dyDescent="0.3">
      <c r="A1151">
        <v>10685</v>
      </c>
      <c r="B1151" t="s">
        <v>29</v>
      </c>
      <c r="C1151">
        <v>47</v>
      </c>
      <c r="D1151">
        <v>4</v>
      </c>
      <c r="E1151" s="3">
        <v>44468</v>
      </c>
      <c r="F1151" s="31">
        <f>YEAR(Order[[#This Row],[OrderDate]])</f>
        <v>2021</v>
      </c>
      <c r="G1151" s="31">
        <f>MONTH(Order[[#This Row],[OrderDate]])</f>
        <v>9</v>
      </c>
      <c r="H1151" s="31">
        <f>WEEKDAY(Order[[#This Row],[OrderDate]])</f>
        <v>4</v>
      </c>
      <c r="I1151" s="31" t="str">
        <f>TEXT(Order[[#This Row],[WeekNumber]],"dddd")</f>
        <v>Wednesday</v>
      </c>
      <c r="J1151" s="14">
        <v>20211008</v>
      </c>
      <c r="K1151" t="s">
        <v>484</v>
      </c>
      <c r="L1151" s="4">
        <v>142.5</v>
      </c>
      <c r="M1151" s="4">
        <v>9.5</v>
      </c>
      <c r="N1151" s="4">
        <v>9.5</v>
      </c>
      <c r="O1151">
        <v>15</v>
      </c>
      <c r="P1151" s="8">
        <v>0</v>
      </c>
      <c r="Q1151" t="s">
        <v>401</v>
      </c>
      <c r="R1151">
        <v>22</v>
      </c>
      <c r="S1151" s="4">
        <v>6.92246398648025</v>
      </c>
      <c r="T1151" t="s">
        <v>118</v>
      </c>
      <c r="U1151" t="s">
        <v>207</v>
      </c>
      <c r="V1151" t="s">
        <v>295</v>
      </c>
      <c r="W1151" t="s">
        <v>510</v>
      </c>
      <c r="X1151" t="s">
        <v>521</v>
      </c>
      <c r="Y1151" t="s">
        <v>516</v>
      </c>
    </row>
    <row r="1152" spans="1:25" ht="15" customHeight="1" x14ac:dyDescent="0.3">
      <c r="A1152">
        <v>10686</v>
      </c>
      <c r="B1152" t="s">
        <v>56</v>
      </c>
      <c r="C1152">
        <v>17</v>
      </c>
      <c r="D1152">
        <v>2</v>
      </c>
      <c r="E1152" s="3">
        <v>44469</v>
      </c>
      <c r="F1152" s="31">
        <f>YEAR(Order[[#This Row],[OrderDate]])</f>
        <v>2021</v>
      </c>
      <c r="G1152" s="31">
        <f>MONTH(Order[[#This Row],[OrderDate]])</f>
        <v>9</v>
      </c>
      <c r="H1152" s="31">
        <f>WEEKDAY(Order[[#This Row],[OrderDate]])</f>
        <v>5</v>
      </c>
      <c r="I1152" s="31" t="str">
        <f>TEXT(Order[[#This Row],[WeekNumber]],"dddd")</f>
        <v>Thursday</v>
      </c>
      <c r="J1152" s="14">
        <v>20211008</v>
      </c>
      <c r="K1152" t="s">
        <v>486</v>
      </c>
      <c r="L1152" s="4">
        <v>935.99999651312828</v>
      </c>
      <c r="M1152" s="4">
        <v>39</v>
      </c>
      <c r="N1152" s="4">
        <v>31.199999883770943</v>
      </c>
      <c r="O1152">
        <v>30</v>
      </c>
      <c r="P1152" s="8">
        <v>0.20000000298023221</v>
      </c>
      <c r="Q1152" t="s">
        <v>371</v>
      </c>
      <c r="R1152">
        <v>7</v>
      </c>
      <c r="S1152" s="4">
        <v>24.774912809223483</v>
      </c>
      <c r="T1152" t="s">
        <v>145</v>
      </c>
      <c r="U1152" t="s">
        <v>234</v>
      </c>
      <c r="V1152" t="s">
        <v>320</v>
      </c>
      <c r="W1152" t="s">
        <v>509</v>
      </c>
      <c r="X1152" t="s">
        <v>524</v>
      </c>
      <c r="Y1152" t="s">
        <v>518</v>
      </c>
    </row>
    <row r="1153" spans="1:25" ht="15" customHeight="1" x14ac:dyDescent="0.3">
      <c r="A1153">
        <v>10686</v>
      </c>
      <c r="B1153" t="s">
        <v>56</v>
      </c>
      <c r="C1153">
        <v>26</v>
      </c>
      <c r="D1153">
        <v>2</v>
      </c>
      <c r="E1153" s="3">
        <v>44469</v>
      </c>
      <c r="F1153" s="31">
        <f>YEAR(Order[[#This Row],[OrderDate]])</f>
        <v>2021</v>
      </c>
      <c r="G1153" s="31">
        <f>MONTH(Order[[#This Row],[OrderDate]])</f>
        <v>9</v>
      </c>
      <c r="H1153" s="31">
        <f>WEEKDAY(Order[[#This Row],[OrderDate]])</f>
        <v>5</v>
      </c>
      <c r="I1153" s="31" t="str">
        <f>TEXT(Order[[#This Row],[WeekNumber]],"dddd")</f>
        <v>Thursday</v>
      </c>
      <c r="J1153" s="14">
        <v>20211030</v>
      </c>
      <c r="K1153" t="s">
        <v>486</v>
      </c>
      <c r="L1153" s="4">
        <v>468.45</v>
      </c>
      <c r="M1153" s="4">
        <v>31.23</v>
      </c>
      <c r="N1153" s="4">
        <v>31.23</v>
      </c>
      <c r="O1153">
        <v>15</v>
      </c>
      <c r="P1153" s="8">
        <v>0</v>
      </c>
      <c r="Q1153" t="s">
        <v>380</v>
      </c>
      <c r="R1153">
        <v>11</v>
      </c>
      <c r="S1153" s="4">
        <v>12.929370209027901</v>
      </c>
      <c r="T1153" t="s">
        <v>145</v>
      </c>
      <c r="U1153" t="s">
        <v>234</v>
      </c>
      <c r="V1153" t="s">
        <v>320</v>
      </c>
      <c r="W1153" t="s">
        <v>509</v>
      </c>
      <c r="X1153" t="s">
        <v>524</v>
      </c>
      <c r="Y1153" t="s">
        <v>516</v>
      </c>
    </row>
    <row r="1154" spans="1:25" ht="15" customHeight="1" x14ac:dyDescent="0.3">
      <c r="A1154">
        <v>10687</v>
      </c>
      <c r="B1154" t="s">
        <v>35</v>
      </c>
      <c r="C1154">
        <v>9</v>
      </c>
      <c r="D1154">
        <v>9</v>
      </c>
      <c r="E1154" s="3">
        <v>44469</v>
      </c>
      <c r="F1154" s="31">
        <f>YEAR(Order[[#This Row],[OrderDate]])</f>
        <v>2021</v>
      </c>
      <c r="G1154" s="31">
        <f>MONTH(Order[[#This Row],[OrderDate]])</f>
        <v>9</v>
      </c>
      <c r="H1154" s="31">
        <f>WEEKDAY(Order[[#This Row],[OrderDate]])</f>
        <v>5</v>
      </c>
      <c r="I1154" s="31" t="str">
        <f>TEXT(Order[[#This Row],[WeekNumber]],"dddd")</f>
        <v>Thursday</v>
      </c>
      <c r="J1154" s="14">
        <v>20211030</v>
      </c>
      <c r="K1154" t="s">
        <v>484</v>
      </c>
      <c r="L1154" s="4">
        <v>3637.5</v>
      </c>
      <c r="M1154" s="4">
        <v>97</v>
      </c>
      <c r="N1154" s="4">
        <v>72.75</v>
      </c>
      <c r="O1154">
        <v>50</v>
      </c>
      <c r="P1154" s="8">
        <v>0.25</v>
      </c>
      <c r="Q1154" t="s">
        <v>363</v>
      </c>
      <c r="R1154">
        <v>4</v>
      </c>
      <c r="S1154" s="4">
        <v>50.619422065150324</v>
      </c>
      <c r="T1154" t="s">
        <v>124</v>
      </c>
      <c r="U1154" t="s">
        <v>213</v>
      </c>
      <c r="W1154" t="s">
        <v>509</v>
      </c>
      <c r="X1154" t="s">
        <v>530</v>
      </c>
      <c r="Y1154" t="s">
        <v>518</v>
      </c>
    </row>
    <row r="1155" spans="1:25" ht="15" customHeight="1" x14ac:dyDescent="0.3">
      <c r="A1155">
        <v>10687</v>
      </c>
      <c r="B1155" t="s">
        <v>35</v>
      </c>
      <c r="C1155">
        <v>29</v>
      </c>
      <c r="D1155">
        <v>9</v>
      </c>
      <c r="E1155" s="3">
        <v>44469</v>
      </c>
      <c r="F1155" s="31">
        <f>YEAR(Order[[#This Row],[OrderDate]])</f>
        <v>2021</v>
      </c>
      <c r="G1155" s="31">
        <f>MONTH(Order[[#This Row],[OrderDate]])</f>
        <v>9</v>
      </c>
      <c r="H1155" s="31">
        <f>WEEKDAY(Order[[#This Row],[OrderDate]])</f>
        <v>5</v>
      </c>
      <c r="I1155" s="31" t="str">
        <f>TEXT(Order[[#This Row],[WeekNumber]],"dddd")</f>
        <v>Thursday</v>
      </c>
      <c r="J1155" s="14">
        <v>20211030</v>
      </c>
      <c r="K1155" t="s">
        <v>484</v>
      </c>
      <c r="L1155" s="4">
        <v>1237.9000000000001</v>
      </c>
      <c r="M1155" s="4">
        <v>123.79</v>
      </c>
      <c r="N1155" s="4">
        <v>123.79</v>
      </c>
      <c r="O1155">
        <v>10</v>
      </c>
      <c r="P1155" s="8">
        <v>0</v>
      </c>
      <c r="Q1155" t="s">
        <v>383</v>
      </c>
      <c r="R1155">
        <v>12</v>
      </c>
      <c r="S1155" s="4">
        <v>78.453085124436214</v>
      </c>
      <c r="T1155" t="s">
        <v>124</v>
      </c>
      <c r="U1155" t="s">
        <v>213</v>
      </c>
      <c r="W1155" t="s">
        <v>509</v>
      </c>
      <c r="X1155" t="s">
        <v>530</v>
      </c>
      <c r="Y1155" t="s">
        <v>518</v>
      </c>
    </row>
    <row r="1156" spans="1:25" ht="15" customHeight="1" x14ac:dyDescent="0.3">
      <c r="A1156">
        <v>10687</v>
      </c>
      <c r="B1156" t="s">
        <v>35</v>
      </c>
      <c r="C1156">
        <v>36</v>
      </c>
      <c r="D1156">
        <v>9</v>
      </c>
      <c r="E1156" s="3">
        <v>44469</v>
      </c>
      <c r="F1156" s="31">
        <f>YEAR(Order[[#This Row],[OrderDate]])</f>
        <v>2021</v>
      </c>
      <c r="G1156" s="31">
        <f>MONTH(Order[[#This Row],[OrderDate]])</f>
        <v>9</v>
      </c>
      <c r="H1156" s="31">
        <f>WEEKDAY(Order[[#This Row],[OrderDate]])</f>
        <v>5</v>
      </c>
      <c r="I1156" s="31" t="str">
        <f>TEXT(Order[[#This Row],[WeekNumber]],"dddd")</f>
        <v>Thursday</v>
      </c>
      <c r="J1156" s="14">
        <v>20211007</v>
      </c>
      <c r="K1156" t="s">
        <v>484</v>
      </c>
      <c r="L1156" s="4">
        <v>85.5</v>
      </c>
      <c r="M1156" s="4">
        <v>19</v>
      </c>
      <c r="N1156" s="4">
        <v>14.25</v>
      </c>
      <c r="O1156">
        <v>6</v>
      </c>
      <c r="P1156" s="8">
        <v>0.25</v>
      </c>
      <c r="Q1156" t="s">
        <v>390</v>
      </c>
      <c r="R1156">
        <v>17</v>
      </c>
      <c r="S1156" s="4">
        <v>14.515505674132482</v>
      </c>
      <c r="T1156" t="s">
        <v>124</v>
      </c>
      <c r="U1156" t="s">
        <v>213</v>
      </c>
      <c r="W1156" t="s">
        <v>509</v>
      </c>
      <c r="X1156" t="s">
        <v>530</v>
      </c>
      <c r="Y1156" t="s">
        <v>514</v>
      </c>
    </row>
    <row r="1157" spans="1:25" ht="15" customHeight="1" x14ac:dyDescent="0.3">
      <c r="A1157">
        <v>10688</v>
      </c>
      <c r="B1157" t="s">
        <v>80</v>
      </c>
      <c r="C1157">
        <v>10</v>
      </c>
      <c r="D1157">
        <v>4</v>
      </c>
      <c r="E1157" s="3">
        <v>44470</v>
      </c>
      <c r="F1157" s="31">
        <f>YEAR(Order[[#This Row],[OrderDate]])</f>
        <v>2021</v>
      </c>
      <c r="G1157" s="31">
        <f>MONTH(Order[[#This Row],[OrderDate]])</f>
        <v>10</v>
      </c>
      <c r="H1157" s="31">
        <f>WEEKDAY(Order[[#This Row],[OrderDate]])</f>
        <v>6</v>
      </c>
      <c r="I1157" s="31" t="str">
        <f>TEXT(Order[[#This Row],[WeekNumber]],"dddd")</f>
        <v>Friday</v>
      </c>
      <c r="J1157" s="14">
        <v>20211007</v>
      </c>
      <c r="K1157" t="s">
        <v>484</v>
      </c>
      <c r="L1157" s="4">
        <v>502.19999916851521</v>
      </c>
      <c r="M1157" s="4">
        <v>31</v>
      </c>
      <c r="N1157" s="4">
        <v>27.8999999538064</v>
      </c>
      <c r="O1157">
        <v>18</v>
      </c>
      <c r="P1157" s="8">
        <v>0.10000000149011611</v>
      </c>
      <c r="Q1157" t="s">
        <v>364</v>
      </c>
      <c r="R1157">
        <v>4</v>
      </c>
      <c r="S1157" s="4">
        <v>11.047328272500083</v>
      </c>
      <c r="T1157" t="s">
        <v>169</v>
      </c>
      <c r="U1157" t="s">
        <v>258</v>
      </c>
      <c r="V1157" t="s">
        <v>342</v>
      </c>
      <c r="W1157" t="s">
        <v>509</v>
      </c>
      <c r="X1157" t="s">
        <v>532</v>
      </c>
      <c r="Y1157" t="s">
        <v>514</v>
      </c>
    </row>
    <row r="1158" spans="1:25" ht="15" customHeight="1" x14ac:dyDescent="0.3">
      <c r="A1158">
        <v>10688</v>
      </c>
      <c r="B1158" t="s">
        <v>80</v>
      </c>
      <c r="C1158">
        <v>28</v>
      </c>
      <c r="D1158">
        <v>4</v>
      </c>
      <c r="E1158" s="3">
        <v>44470</v>
      </c>
      <c r="F1158" s="31">
        <f>YEAR(Order[[#This Row],[OrderDate]])</f>
        <v>2021</v>
      </c>
      <c r="G1158" s="31">
        <f>MONTH(Order[[#This Row],[OrderDate]])</f>
        <v>10</v>
      </c>
      <c r="H1158" s="31">
        <f>WEEKDAY(Order[[#This Row],[OrderDate]])</f>
        <v>6</v>
      </c>
      <c r="I1158" s="31" t="str">
        <f>TEXT(Order[[#This Row],[WeekNumber]],"dddd")</f>
        <v>Friday</v>
      </c>
      <c r="J1158" s="14">
        <v>20211007</v>
      </c>
      <c r="K1158" t="s">
        <v>484</v>
      </c>
      <c r="L1158" s="4">
        <v>2462.3999959230423</v>
      </c>
      <c r="M1158" s="4">
        <v>45.6</v>
      </c>
      <c r="N1158" s="4">
        <v>41.039999932050705</v>
      </c>
      <c r="O1158">
        <v>60</v>
      </c>
      <c r="P1158" s="8">
        <v>0.10000000149011611</v>
      </c>
      <c r="Q1158" t="s">
        <v>382</v>
      </c>
      <c r="R1158">
        <v>12</v>
      </c>
      <c r="S1158" s="4">
        <v>23.763027335506571</v>
      </c>
      <c r="T1158" t="s">
        <v>169</v>
      </c>
      <c r="U1158" t="s">
        <v>258</v>
      </c>
      <c r="V1158" t="s">
        <v>342</v>
      </c>
      <c r="W1158" t="s">
        <v>509</v>
      </c>
      <c r="X1158" t="s">
        <v>532</v>
      </c>
      <c r="Y1158" t="s">
        <v>513</v>
      </c>
    </row>
    <row r="1159" spans="1:25" ht="15" customHeight="1" x14ac:dyDescent="0.3">
      <c r="A1159">
        <v>10688</v>
      </c>
      <c r="B1159" t="s">
        <v>80</v>
      </c>
      <c r="C1159">
        <v>34</v>
      </c>
      <c r="D1159">
        <v>4</v>
      </c>
      <c r="E1159" s="3">
        <v>44470</v>
      </c>
      <c r="F1159" s="31">
        <f>YEAR(Order[[#This Row],[OrderDate]])</f>
        <v>2021</v>
      </c>
      <c r="G1159" s="31">
        <f>MONTH(Order[[#This Row],[OrderDate]])</f>
        <v>10</v>
      </c>
      <c r="H1159" s="31">
        <f>WEEKDAY(Order[[#This Row],[OrderDate]])</f>
        <v>6</v>
      </c>
      <c r="I1159" s="31" t="str">
        <f>TEXT(Order[[#This Row],[WeekNumber]],"dddd")</f>
        <v>Friday</v>
      </c>
      <c r="J1159" s="14">
        <v>20211007</v>
      </c>
      <c r="K1159" t="s">
        <v>484</v>
      </c>
      <c r="L1159" s="4">
        <v>196</v>
      </c>
      <c r="M1159" s="4">
        <v>14</v>
      </c>
      <c r="N1159" s="4">
        <v>14</v>
      </c>
      <c r="O1159">
        <v>14</v>
      </c>
      <c r="P1159" s="8">
        <v>0</v>
      </c>
      <c r="Q1159" t="s">
        <v>388</v>
      </c>
      <c r="R1159">
        <v>16</v>
      </c>
      <c r="S1159" s="4">
        <v>9.0738672986425506</v>
      </c>
      <c r="T1159" t="s">
        <v>169</v>
      </c>
      <c r="U1159" t="s">
        <v>258</v>
      </c>
      <c r="V1159" t="s">
        <v>342</v>
      </c>
      <c r="W1159" t="s">
        <v>509</v>
      </c>
      <c r="X1159" t="s">
        <v>532</v>
      </c>
      <c r="Y1159" t="s">
        <v>517</v>
      </c>
    </row>
    <row r="1160" spans="1:25" ht="15" customHeight="1" x14ac:dyDescent="0.3">
      <c r="A1160">
        <v>10689</v>
      </c>
      <c r="B1160" t="s">
        <v>4</v>
      </c>
      <c r="C1160">
        <v>1</v>
      </c>
      <c r="D1160">
        <v>1</v>
      </c>
      <c r="E1160" s="3">
        <v>44470</v>
      </c>
      <c r="F1160" s="31">
        <f>YEAR(Order[[#This Row],[OrderDate]])</f>
        <v>2021</v>
      </c>
      <c r="G1160" s="31">
        <f>MONTH(Order[[#This Row],[OrderDate]])</f>
        <v>10</v>
      </c>
      <c r="H1160" s="31">
        <f>WEEKDAY(Order[[#This Row],[OrderDate]])</f>
        <v>6</v>
      </c>
      <c r="I1160" s="31" t="str">
        <f>TEXT(Order[[#This Row],[WeekNumber]],"dddd")</f>
        <v>Friday</v>
      </c>
      <c r="J1160" s="14">
        <v>20211003</v>
      </c>
      <c r="K1160" t="s">
        <v>484</v>
      </c>
      <c r="L1160" s="4">
        <v>472.5</v>
      </c>
      <c r="M1160" s="4">
        <v>18</v>
      </c>
      <c r="N1160" s="4">
        <v>13.5</v>
      </c>
      <c r="O1160">
        <v>35</v>
      </c>
      <c r="P1160" s="8">
        <v>0.25</v>
      </c>
      <c r="Q1160" t="s">
        <v>355</v>
      </c>
      <c r="R1160">
        <v>1</v>
      </c>
      <c r="S1160" s="4">
        <v>9.9412796083453241</v>
      </c>
      <c r="T1160" t="s">
        <v>93</v>
      </c>
      <c r="U1160" t="s">
        <v>182</v>
      </c>
      <c r="V1160" t="s">
        <v>271</v>
      </c>
      <c r="W1160" t="s">
        <v>509</v>
      </c>
      <c r="X1160" t="s">
        <v>526</v>
      </c>
      <c r="Y1160" t="s">
        <v>517</v>
      </c>
    </row>
    <row r="1161" spans="1:25" ht="15" customHeight="1" x14ac:dyDescent="0.3">
      <c r="A1161">
        <v>10690</v>
      </c>
      <c r="B1161" t="s">
        <v>32</v>
      </c>
      <c r="C1161">
        <v>56</v>
      </c>
      <c r="D1161">
        <v>1</v>
      </c>
      <c r="E1161" s="3">
        <v>44471</v>
      </c>
      <c r="F1161" s="31">
        <f>YEAR(Order[[#This Row],[OrderDate]])</f>
        <v>2021</v>
      </c>
      <c r="G1161" s="31">
        <f>MONTH(Order[[#This Row],[OrderDate]])</f>
        <v>10</v>
      </c>
      <c r="H1161" s="31">
        <f>WEEKDAY(Order[[#This Row],[OrderDate]])</f>
        <v>7</v>
      </c>
      <c r="I1161" s="31" t="str">
        <f>TEXT(Order[[#This Row],[WeekNumber]],"dddd")</f>
        <v>Saturday</v>
      </c>
      <c r="J1161" s="14">
        <v>20211003</v>
      </c>
      <c r="K1161" t="s">
        <v>486</v>
      </c>
      <c r="L1161" s="4">
        <v>570</v>
      </c>
      <c r="M1161" s="4">
        <v>38</v>
      </c>
      <c r="N1161" s="4">
        <v>28.5</v>
      </c>
      <c r="O1161">
        <v>20</v>
      </c>
      <c r="P1161" s="8">
        <v>0.25</v>
      </c>
      <c r="Q1161" t="s">
        <v>410</v>
      </c>
      <c r="R1161">
        <v>26</v>
      </c>
      <c r="S1161" s="4">
        <v>12.985049050340091</v>
      </c>
      <c r="T1161" t="s">
        <v>121</v>
      </c>
      <c r="U1161" t="s">
        <v>210</v>
      </c>
      <c r="V1161" t="s">
        <v>298</v>
      </c>
      <c r="W1161" t="s">
        <v>510</v>
      </c>
      <c r="X1161" t="s">
        <v>521</v>
      </c>
      <c r="Y1161" t="s">
        <v>512</v>
      </c>
    </row>
    <row r="1162" spans="1:25" ht="15" customHeight="1" x14ac:dyDescent="0.3">
      <c r="A1162">
        <v>10690</v>
      </c>
      <c r="B1162" t="s">
        <v>32</v>
      </c>
      <c r="C1162">
        <v>77</v>
      </c>
      <c r="D1162">
        <v>1</v>
      </c>
      <c r="E1162" s="3">
        <v>44471</v>
      </c>
      <c r="F1162" s="31">
        <f>YEAR(Order[[#This Row],[OrderDate]])</f>
        <v>2021</v>
      </c>
      <c r="G1162" s="31">
        <f>MONTH(Order[[#This Row],[OrderDate]])</f>
        <v>10</v>
      </c>
      <c r="H1162" s="31">
        <f>WEEKDAY(Order[[#This Row],[OrderDate]])</f>
        <v>7</v>
      </c>
      <c r="I1162" s="31" t="str">
        <f>TEXT(Order[[#This Row],[WeekNumber]],"dddd")</f>
        <v>Saturday</v>
      </c>
      <c r="J1162" s="14">
        <v>20211022</v>
      </c>
      <c r="K1162" t="s">
        <v>486</v>
      </c>
      <c r="L1162" s="4">
        <v>292.5</v>
      </c>
      <c r="M1162" s="4">
        <v>13</v>
      </c>
      <c r="N1162" s="4">
        <v>9.75</v>
      </c>
      <c r="O1162">
        <v>30</v>
      </c>
      <c r="P1162" s="8">
        <v>0.25</v>
      </c>
      <c r="Q1162" t="s">
        <v>431</v>
      </c>
      <c r="R1162">
        <v>12</v>
      </c>
      <c r="S1162" s="4">
        <v>9.7871799999999993</v>
      </c>
      <c r="T1162" t="s">
        <v>121</v>
      </c>
      <c r="U1162" t="s">
        <v>210</v>
      </c>
      <c r="V1162" t="s">
        <v>298</v>
      </c>
      <c r="W1162" t="s">
        <v>510</v>
      </c>
      <c r="X1162" t="s">
        <v>521</v>
      </c>
      <c r="Y1162" t="s">
        <v>515</v>
      </c>
    </row>
    <row r="1163" spans="1:25" ht="15" customHeight="1" x14ac:dyDescent="0.3">
      <c r="A1163">
        <v>10691</v>
      </c>
      <c r="B1163" t="s">
        <v>60</v>
      </c>
      <c r="C1163">
        <v>1</v>
      </c>
      <c r="D1163">
        <v>2</v>
      </c>
      <c r="E1163" s="3">
        <v>44472</v>
      </c>
      <c r="F1163" s="31">
        <f>YEAR(Order[[#This Row],[OrderDate]])</f>
        <v>2021</v>
      </c>
      <c r="G1163" s="31">
        <f>MONTH(Order[[#This Row],[OrderDate]])</f>
        <v>10</v>
      </c>
      <c r="H1163" s="31">
        <f>WEEKDAY(Order[[#This Row],[OrderDate]])</f>
        <v>1</v>
      </c>
      <c r="I1163" s="31" t="str">
        <f>TEXT(Order[[#This Row],[WeekNumber]],"dddd")</f>
        <v>Sunday</v>
      </c>
      <c r="J1163" s="14">
        <v>20211022</v>
      </c>
      <c r="K1163" t="s">
        <v>484</v>
      </c>
      <c r="L1163" s="4">
        <v>540</v>
      </c>
      <c r="M1163" s="4">
        <v>18</v>
      </c>
      <c r="N1163" s="4">
        <v>18</v>
      </c>
      <c r="O1163">
        <v>30</v>
      </c>
      <c r="P1163" s="8">
        <v>0</v>
      </c>
      <c r="Q1163" t="s">
        <v>355</v>
      </c>
      <c r="R1163">
        <v>1</v>
      </c>
      <c r="S1163" s="4">
        <v>9.9412796083453241</v>
      </c>
      <c r="T1163" t="s">
        <v>149</v>
      </c>
      <c r="U1163" t="s">
        <v>238</v>
      </c>
      <c r="V1163" t="s">
        <v>324</v>
      </c>
      <c r="W1163" t="s">
        <v>509</v>
      </c>
      <c r="X1163" t="s">
        <v>520</v>
      </c>
      <c r="Y1163" t="s">
        <v>517</v>
      </c>
    </row>
    <row r="1164" spans="1:25" ht="15" customHeight="1" x14ac:dyDescent="0.3">
      <c r="A1164">
        <v>10691</v>
      </c>
      <c r="B1164" t="s">
        <v>60</v>
      </c>
      <c r="C1164">
        <v>29</v>
      </c>
      <c r="D1164">
        <v>2</v>
      </c>
      <c r="E1164" s="3">
        <v>44472</v>
      </c>
      <c r="F1164" s="31">
        <f>YEAR(Order[[#This Row],[OrderDate]])</f>
        <v>2021</v>
      </c>
      <c r="G1164" s="31">
        <f>MONTH(Order[[#This Row],[OrderDate]])</f>
        <v>10</v>
      </c>
      <c r="H1164" s="31">
        <f>WEEKDAY(Order[[#This Row],[OrderDate]])</f>
        <v>1</v>
      </c>
      <c r="I1164" s="31" t="str">
        <f>TEXT(Order[[#This Row],[WeekNumber]],"dddd")</f>
        <v>Sunday</v>
      </c>
      <c r="J1164" s="14">
        <v>20211022</v>
      </c>
      <c r="K1164" t="s">
        <v>484</v>
      </c>
      <c r="L1164" s="4">
        <v>4951.6000000000004</v>
      </c>
      <c r="M1164" s="4">
        <v>123.79</v>
      </c>
      <c r="N1164" s="4">
        <v>123.79</v>
      </c>
      <c r="O1164">
        <v>40</v>
      </c>
      <c r="P1164" s="8">
        <v>0</v>
      </c>
      <c r="Q1164" t="s">
        <v>383</v>
      </c>
      <c r="R1164">
        <v>12</v>
      </c>
      <c r="S1164" s="4">
        <v>78.453085124436214</v>
      </c>
      <c r="T1164" t="s">
        <v>149</v>
      </c>
      <c r="U1164" t="s">
        <v>238</v>
      </c>
      <c r="V1164" t="s">
        <v>324</v>
      </c>
      <c r="W1164" t="s">
        <v>509</v>
      </c>
      <c r="X1164" t="s">
        <v>520</v>
      </c>
      <c r="Y1164" t="s">
        <v>518</v>
      </c>
    </row>
    <row r="1165" spans="1:25" ht="15" customHeight="1" x14ac:dyDescent="0.3">
      <c r="A1165">
        <v>10691</v>
      </c>
      <c r="B1165" t="s">
        <v>60</v>
      </c>
      <c r="C1165">
        <v>43</v>
      </c>
      <c r="D1165">
        <v>2</v>
      </c>
      <c r="E1165" s="3">
        <v>44472</v>
      </c>
      <c r="F1165" s="31">
        <f>YEAR(Order[[#This Row],[OrderDate]])</f>
        <v>2021</v>
      </c>
      <c r="G1165" s="31">
        <f>MONTH(Order[[#This Row],[OrderDate]])</f>
        <v>10</v>
      </c>
      <c r="H1165" s="31">
        <f>WEEKDAY(Order[[#This Row],[OrderDate]])</f>
        <v>1</v>
      </c>
      <c r="I1165" s="31" t="str">
        <f>TEXT(Order[[#This Row],[WeekNumber]],"dddd")</f>
        <v>Sunday</v>
      </c>
      <c r="J1165" s="14">
        <v>20211022</v>
      </c>
      <c r="K1165" t="s">
        <v>484</v>
      </c>
      <c r="L1165" s="4">
        <v>1840</v>
      </c>
      <c r="M1165" s="4">
        <v>46</v>
      </c>
      <c r="N1165" s="4">
        <v>46</v>
      </c>
      <c r="O1165">
        <v>40</v>
      </c>
      <c r="P1165" s="8">
        <v>0</v>
      </c>
      <c r="Q1165" t="s">
        <v>397</v>
      </c>
      <c r="R1165">
        <v>20</v>
      </c>
      <c r="S1165" s="4">
        <v>33.719701744549674</v>
      </c>
      <c r="T1165" t="s">
        <v>149</v>
      </c>
      <c r="U1165" t="s">
        <v>238</v>
      </c>
      <c r="V1165" t="s">
        <v>324</v>
      </c>
      <c r="W1165" t="s">
        <v>509</v>
      </c>
      <c r="X1165" t="s">
        <v>520</v>
      </c>
      <c r="Y1165" t="s">
        <v>517</v>
      </c>
    </row>
    <row r="1166" spans="1:25" ht="15" customHeight="1" x14ac:dyDescent="0.3">
      <c r="A1166">
        <v>10691</v>
      </c>
      <c r="B1166" t="s">
        <v>60</v>
      </c>
      <c r="C1166">
        <v>44</v>
      </c>
      <c r="D1166">
        <v>2</v>
      </c>
      <c r="E1166" s="3">
        <v>44472</v>
      </c>
      <c r="F1166" s="31">
        <f>YEAR(Order[[#This Row],[OrderDate]])</f>
        <v>2021</v>
      </c>
      <c r="G1166" s="31">
        <f>MONTH(Order[[#This Row],[OrderDate]])</f>
        <v>10</v>
      </c>
      <c r="H1166" s="31">
        <f>WEEKDAY(Order[[#This Row],[OrderDate]])</f>
        <v>1</v>
      </c>
      <c r="I1166" s="31" t="str">
        <f>TEXT(Order[[#This Row],[WeekNumber]],"dddd")</f>
        <v>Sunday</v>
      </c>
      <c r="J1166" s="14">
        <v>20211022</v>
      </c>
      <c r="K1166" t="s">
        <v>484</v>
      </c>
      <c r="L1166" s="4">
        <v>466.79999999999995</v>
      </c>
      <c r="M1166" s="4">
        <v>19.45</v>
      </c>
      <c r="N1166" s="4">
        <v>19.45</v>
      </c>
      <c r="O1166">
        <v>24</v>
      </c>
      <c r="P1166" s="8">
        <v>0</v>
      </c>
      <c r="Q1166" t="s">
        <v>398</v>
      </c>
      <c r="R1166">
        <v>20</v>
      </c>
      <c r="S1166" s="4">
        <v>10.842050263532254</v>
      </c>
      <c r="T1166" t="s">
        <v>149</v>
      </c>
      <c r="U1166" t="s">
        <v>238</v>
      </c>
      <c r="V1166" t="s">
        <v>324</v>
      </c>
      <c r="W1166" t="s">
        <v>509</v>
      </c>
      <c r="X1166" t="s">
        <v>520</v>
      </c>
      <c r="Y1166" t="s">
        <v>515</v>
      </c>
    </row>
    <row r="1167" spans="1:25" ht="15" customHeight="1" x14ac:dyDescent="0.3">
      <c r="A1167">
        <v>10691</v>
      </c>
      <c r="B1167" t="s">
        <v>60</v>
      </c>
      <c r="C1167">
        <v>62</v>
      </c>
      <c r="D1167">
        <v>2</v>
      </c>
      <c r="E1167" s="3">
        <v>44472</v>
      </c>
      <c r="F1167" s="31">
        <f>YEAR(Order[[#This Row],[OrderDate]])</f>
        <v>2021</v>
      </c>
      <c r="G1167" s="31">
        <f>MONTH(Order[[#This Row],[OrderDate]])</f>
        <v>10</v>
      </c>
      <c r="H1167" s="31">
        <f>WEEKDAY(Order[[#This Row],[OrderDate]])</f>
        <v>1</v>
      </c>
      <c r="I1167" s="31" t="str">
        <f>TEXT(Order[[#This Row],[WeekNumber]],"dddd")</f>
        <v>Sunday</v>
      </c>
      <c r="J1167" s="14">
        <v>20211013</v>
      </c>
      <c r="K1167" t="s">
        <v>484</v>
      </c>
      <c r="L1167" s="4">
        <v>2366.3999999999996</v>
      </c>
      <c r="M1167" s="4">
        <v>49.3</v>
      </c>
      <c r="N1167" s="4">
        <v>49.3</v>
      </c>
      <c r="O1167">
        <v>48</v>
      </c>
      <c r="P1167" s="8">
        <v>0</v>
      </c>
      <c r="Q1167" t="s">
        <v>416</v>
      </c>
      <c r="R1167">
        <v>29</v>
      </c>
      <c r="S1167" s="4">
        <v>34.868075459270003</v>
      </c>
      <c r="T1167" t="s">
        <v>149</v>
      </c>
      <c r="U1167" t="s">
        <v>238</v>
      </c>
      <c r="V1167" t="s">
        <v>324</v>
      </c>
      <c r="W1167" t="s">
        <v>509</v>
      </c>
      <c r="X1167" t="s">
        <v>520</v>
      </c>
      <c r="Y1167" t="s">
        <v>516</v>
      </c>
    </row>
    <row r="1168" spans="1:25" ht="15" customHeight="1" x14ac:dyDescent="0.3">
      <c r="A1168">
        <v>10692</v>
      </c>
      <c r="B1168" t="s">
        <v>0</v>
      </c>
      <c r="C1168">
        <v>63</v>
      </c>
      <c r="D1168">
        <v>4</v>
      </c>
      <c r="E1168" s="3">
        <v>44472</v>
      </c>
      <c r="F1168" s="31">
        <f>YEAR(Order[[#This Row],[OrderDate]])</f>
        <v>2021</v>
      </c>
      <c r="G1168" s="31">
        <f>MONTH(Order[[#This Row],[OrderDate]])</f>
        <v>10</v>
      </c>
      <c r="H1168" s="31">
        <f>WEEKDAY(Order[[#This Row],[OrderDate]])</f>
        <v>1</v>
      </c>
      <c r="I1168" s="31" t="str">
        <f>TEXT(Order[[#This Row],[WeekNumber]],"dddd")</f>
        <v>Sunday</v>
      </c>
      <c r="J1168" s="14">
        <v>20211010</v>
      </c>
      <c r="K1168" t="s">
        <v>484</v>
      </c>
      <c r="L1168" s="4">
        <v>878</v>
      </c>
      <c r="M1168" s="4">
        <v>43.9</v>
      </c>
      <c r="N1168" s="4">
        <v>43.9</v>
      </c>
      <c r="O1168">
        <v>20</v>
      </c>
      <c r="P1168" s="8">
        <v>0</v>
      </c>
      <c r="Q1168" t="s">
        <v>417</v>
      </c>
      <c r="R1168">
        <v>7</v>
      </c>
      <c r="S1168" s="4">
        <v>26.405205149492534</v>
      </c>
      <c r="T1168" t="s">
        <v>89</v>
      </c>
      <c r="U1168" t="s">
        <v>178</v>
      </c>
      <c r="V1168" t="s">
        <v>267</v>
      </c>
      <c r="W1168" t="s">
        <v>509</v>
      </c>
      <c r="X1168" t="s">
        <v>520</v>
      </c>
      <c r="Y1168" t="s">
        <v>515</v>
      </c>
    </row>
    <row r="1169" spans="1:25" ht="15" customHeight="1" x14ac:dyDescent="0.3">
      <c r="A1169">
        <v>10693</v>
      </c>
      <c r="B1169" t="s">
        <v>86</v>
      </c>
      <c r="C1169">
        <v>9</v>
      </c>
      <c r="D1169">
        <v>3</v>
      </c>
      <c r="E1169" s="3">
        <v>44475</v>
      </c>
      <c r="F1169" s="31">
        <f>YEAR(Order[[#This Row],[OrderDate]])</f>
        <v>2021</v>
      </c>
      <c r="G1169" s="31">
        <f>MONTH(Order[[#This Row],[OrderDate]])</f>
        <v>10</v>
      </c>
      <c r="H1169" s="31">
        <f>WEEKDAY(Order[[#This Row],[OrderDate]])</f>
        <v>4</v>
      </c>
      <c r="I1169" s="31" t="str">
        <f>TEXT(Order[[#This Row],[WeekNumber]],"dddd")</f>
        <v>Wednesday</v>
      </c>
      <c r="J1169" s="14">
        <v>20211010</v>
      </c>
      <c r="K1169" t="s">
        <v>485</v>
      </c>
      <c r="L1169" s="4">
        <v>582</v>
      </c>
      <c r="M1169" s="4">
        <v>97</v>
      </c>
      <c r="N1169" s="4">
        <v>97</v>
      </c>
      <c r="O1169">
        <v>6</v>
      </c>
      <c r="P1169" s="8">
        <v>0</v>
      </c>
      <c r="Q1169" t="s">
        <v>363</v>
      </c>
      <c r="R1169">
        <v>4</v>
      </c>
      <c r="S1169" s="4">
        <v>50.619422065150324</v>
      </c>
      <c r="T1169" t="s">
        <v>175</v>
      </c>
      <c r="U1169" t="s">
        <v>264</v>
      </c>
      <c r="V1169" t="s">
        <v>348</v>
      </c>
      <c r="W1169" t="s">
        <v>510</v>
      </c>
      <c r="X1169" t="s">
        <v>353</v>
      </c>
      <c r="Y1169" t="s">
        <v>518</v>
      </c>
    </row>
    <row r="1170" spans="1:25" ht="15" customHeight="1" x14ac:dyDescent="0.3">
      <c r="A1170">
        <v>10693</v>
      </c>
      <c r="B1170" t="s">
        <v>86</v>
      </c>
      <c r="C1170">
        <v>54</v>
      </c>
      <c r="D1170">
        <v>3</v>
      </c>
      <c r="E1170" s="3">
        <v>44475</v>
      </c>
      <c r="F1170" s="31">
        <f>YEAR(Order[[#This Row],[OrderDate]])</f>
        <v>2021</v>
      </c>
      <c r="G1170" s="31">
        <f>MONTH(Order[[#This Row],[OrderDate]])</f>
        <v>10</v>
      </c>
      <c r="H1170" s="31">
        <f>WEEKDAY(Order[[#This Row],[OrderDate]])</f>
        <v>4</v>
      </c>
      <c r="I1170" s="31" t="str">
        <f>TEXT(Order[[#This Row],[WeekNumber]],"dddd")</f>
        <v>Wednesday</v>
      </c>
      <c r="J1170" s="14">
        <v>20211010</v>
      </c>
      <c r="K1170" t="s">
        <v>485</v>
      </c>
      <c r="L1170" s="4">
        <v>379.94999733567238</v>
      </c>
      <c r="M1170" s="4">
        <v>7.45</v>
      </c>
      <c r="N1170" s="4">
        <v>6.3324999555945398</v>
      </c>
      <c r="O1170">
        <v>60</v>
      </c>
      <c r="P1170" s="8">
        <v>0.15000000596046451</v>
      </c>
      <c r="Q1170" t="s">
        <v>408</v>
      </c>
      <c r="R1170">
        <v>25</v>
      </c>
      <c r="S1170" s="4">
        <v>5.7031720626915998</v>
      </c>
      <c r="T1170" t="s">
        <v>175</v>
      </c>
      <c r="U1170" t="s">
        <v>264</v>
      </c>
      <c r="V1170" t="s">
        <v>348</v>
      </c>
      <c r="W1170" t="s">
        <v>510</v>
      </c>
      <c r="X1170" t="s">
        <v>353</v>
      </c>
      <c r="Y1170" t="s">
        <v>518</v>
      </c>
    </row>
    <row r="1171" spans="1:25" ht="15" customHeight="1" x14ac:dyDescent="0.3">
      <c r="A1171">
        <v>10693</v>
      </c>
      <c r="B1171" t="s">
        <v>86</v>
      </c>
      <c r="C1171">
        <v>69</v>
      </c>
      <c r="D1171">
        <v>3</v>
      </c>
      <c r="E1171" s="3">
        <v>44475</v>
      </c>
      <c r="F1171" s="31">
        <f>YEAR(Order[[#This Row],[OrderDate]])</f>
        <v>2021</v>
      </c>
      <c r="G1171" s="31">
        <f>MONTH(Order[[#This Row],[OrderDate]])</f>
        <v>10</v>
      </c>
      <c r="H1171" s="31">
        <f>WEEKDAY(Order[[#This Row],[OrderDate]])</f>
        <v>4</v>
      </c>
      <c r="I1171" s="31" t="str">
        <f>TEXT(Order[[#This Row],[WeekNumber]],"dddd")</f>
        <v>Wednesday</v>
      </c>
      <c r="J1171" s="14">
        <v>20211010</v>
      </c>
      <c r="K1171" t="s">
        <v>485</v>
      </c>
      <c r="L1171" s="4">
        <v>917.99999356269836</v>
      </c>
      <c r="M1171" s="4">
        <v>36</v>
      </c>
      <c r="N1171" s="4">
        <v>30.599999785423279</v>
      </c>
      <c r="O1171">
        <v>30</v>
      </c>
      <c r="P1171" s="8">
        <v>0.15000000596046451</v>
      </c>
      <c r="Q1171" t="s">
        <v>423</v>
      </c>
      <c r="R1171">
        <v>15</v>
      </c>
      <c r="S1171" s="4">
        <v>12.894008605174344</v>
      </c>
      <c r="T1171" t="s">
        <v>175</v>
      </c>
      <c r="U1171" t="s">
        <v>264</v>
      </c>
      <c r="V1171" t="s">
        <v>348</v>
      </c>
      <c r="W1171" t="s">
        <v>510</v>
      </c>
      <c r="X1171" t="s">
        <v>353</v>
      </c>
      <c r="Y1171" t="s">
        <v>511</v>
      </c>
    </row>
    <row r="1172" spans="1:25" ht="15" customHeight="1" x14ac:dyDescent="0.3">
      <c r="A1172">
        <v>10693</v>
      </c>
      <c r="B1172" t="s">
        <v>86</v>
      </c>
      <c r="C1172">
        <v>73</v>
      </c>
      <c r="D1172">
        <v>3</v>
      </c>
      <c r="E1172" s="3">
        <v>44475</v>
      </c>
      <c r="F1172" s="31">
        <f>YEAR(Order[[#This Row],[OrderDate]])</f>
        <v>2021</v>
      </c>
      <c r="G1172" s="31">
        <f>MONTH(Order[[#This Row],[OrderDate]])</f>
        <v>10</v>
      </c>
      <c r="H1172" s="31">
        <f>WEEKDAY(Order[[#This Row],[OrderDate]])</f>
        <v>4</v>
      </c>
      <c r="I1172" s="31" t="str">
        <f>TEXT(Order[[#This Row],[WeekNumber]],"dddd")</f>
        <v>Wednesday</v>
      </c>
      <c r="J1172" s="14">
        <v>20211009</v>
      </c>
      <c r="K1172" t="s">
        <v>485</v>
      </c>
      <c r="L1172" s="4">
        <v>191.24999865889549</v>
      </c>
      <c r="M1172" s="4">
        <v>15</v>
      </c>
      <c r="N1172" s="4">
        <v>12.749999910593033</v>
      </c>
      <c r="O1172">
        <v>15</v>
      </c>
      <c r="P1172" s="8">
        <v>0.15000000596046451</v>
      </c>
      <c r="Q1172" t="s">
        <v>427</v>
      </c>
      <c r="R1172">
        <v>17</v>
      </c>
      <c r="S1172" s="4">
        <v>4.6045134272414314</v>
      </c>
      <c r="T1172" t="s">
        <v>175</v>
      </c>
      <c r="U1172" t="s">
        <v>264</v>
      </c>
      <c r="V1172" t="s">
        <v>348</v>
      </c>
      <c r="W1172" t="s">
        <v>510</v>
      </c>
      <c r="X1172" t="s">
        <v>353</v>
      </c>
      <c r="Y1172" t="s">
        <v>514</v>
      </c>
    </row>
    <row r="1173" spans="1:25" ht="15" customHeight="1" x14ac:dyDescent="0.3">
      <c r="A1173">
        <v>10694</v>
      </c>
      <c r="B1173" t="s">
        <v>60</v>
      </c>
      <c r="C1173">
        <v>7</v>
      </c>
      <c r="D1173">
        <v>8</v>
      </c>
      <c r="E1173" s="3">
        <v>44475</v>
      </c>
      <c r="F1173" s="31">
        <f>YEAR(Order[[#This Row],[OrderDate]])</f>
        <v>2021</v>
      </c>
      <c r="G1173" s="31">
        <f>MONTH(Order[[#This Row],[OrderDate]])</f>
        <v>10</v>
      </c>
      <c r="H1173" s="31">
        <f>WEEKDAY(Order[[#This Row],[OrderDate]])</f>
        <v>4</v>
      </c>
      <c r="I1173" s="31" t="str">
        <f>TEXT(Order[[#This Row],[WeekNumber]],"dddd")</f>
        <v>Wednesday</v>
      </c>
      <c r="J1173" s="14">
        <v>20211009</v>
      </c>
      <c r="K1173" t="s">
        <v>485</v>
      </c>
      <c r="L1173" s="4">
        <v>2700</v>
      </c>
      <c r="M1173" s="4">
        <v>30</v>
      </c>
      <c r="N1173" s="4">
        <v>30</v>
      </c>
      <c r="O1173">
        <v>90</v>
      </c>
      <c r="P1173" s="8">
        <v>0</v>
      </c>
      <c r="Q1173" t="s">
        <v>361</v>
      </c>
      <c r="R1173">
        <v>3</v>
      </c>
      <c r="S1173" s="4">
        <v>16.995648153812226</v>
      </c>
      <c r="T1173" t="s">
        <v>149</v>
      </c>
      <c r="U1173" t="s">
        <v>238</v>
      </c>
      <c r="V1173" t="s">
        <v>324</v>
      </c>
      <c r="W1173" t="s">
        <v>509</v>
      </c>
      <c r="X1173" t="s">
        <v>520</v>
      </c>
      <c r="Y1173" t="s">
        <v>513</v>
      </c>
    </row>
    <row r="1174" spans="1:25" ht="15" customHeight="1" x14ac:dyDescent="0.3">
      <c r="A1174">
        <v>10694</v>
      </c>
      <c r="B1174" t="s">
        <v>60</v>
      </c>
      <c r="C1174">
        <v>59</v>
      </c>
      <c r="D1174">
        <v>8</v>
      </c>
      <c r="E1174" s="3">
        <v>44475</v>
      </c>
      <c r="F1174" s="31">
        <f>YEAR(Order[[#This Row],[OrderDate]])</f>
        <v>2021</v>
      </c>
      <c r="G1174" s="31">
        <f>MONTH(Order[[#This Row],[OrderDate]])</f>
        <v>10</v>
      </c>
      <c r="H1174" s="31">
        <f>WEEKDAY(Order[[#This Row],[OrderDate]])</f>
        <v>4</v>
      </c>
      <c r="I1174" s="31" t="str">
        <f>TEXT(Order[[#This Row],[WeekNumber]],"dddd")</f>
        <v>Wednesday</v>
      </c>
      <c r="J1174" s="14">
        <v>20211009</v>
      </c>
      <c r="K1174" t="s">
        <v>485</v>
      </c>
      <c r="L1174" s="4">
        <v>1375</v>
      </c>
      <c r="M1174" s="4">
        <v>55</v>
      </c>
      <c r="N1174" s="4">
        <v>55</v>
      </c>
      <c r="O1174">
        <v>25</v>
      </c>
      <c r="P1174" s="8">
        <v>0</v>
      </c>
      <c r="Q1174" t="s">
        <v>413</v>
      </c>
      <c r="R1174">
        <v>28</v>
      </c>
      <c r="S1174" s="4">
        <v>29.299646906924384</v>
      </c>
      <c r="T1174" t="s">
        <v>149</v>
      </c>
      <c r="U1174" t="s">
        <v>238</v>
      </c>
      <c r="V1174" t="s">
        <v>324</v>
      </c>
      <c r="W1174" t="s">
        <v>509</v>
      </c>
      <c r="X1174" t="s">
        <v>520</v>
      </c>
      <c r="Y1174" t="s">
        <v>511</v>
      </c>
    </row>
    <row r="1175" spans="1:25" ht="15" customHeight="1" x14ac:dyDescent="0.3">
      <c r="A1175">
        <v>10694</v>
      </c>
      <c r="B1175" t="s">
        <v>60</v>
      </c>
      <c r="C1175">
        <v>70</v>
      </c>
      <c r="D1175">
        <v>8</v>
      </c>
      <c r="E1175" s="3">
        <v>44475</v>
      </c>
      <c r="F1175" s="31">
        <f>YEAR(Order[[#This Row],[OrderDate]])</f>
        <v>2021</v>
      </c>
      <c r="G1175" s="31">
        <f>MONTH(Order[[#This Row],[OrderDate]])</f>
        <v>10</v>
      </c>
      <c r="H1175" s="31">
        <f>WEEKDAY(Order[[#This Row],[OrderDate]])</f>
        <v>4</v>
      </c>
      <c r="I1175" s="31" t="str">
        <f>TEXT(Order[[#This Row],[WeekNumber]],"dddd")</f>
        <v>Wednesday</v>
      </c>
      <c r="J1175" s="14">
        <v>20211014</v>
      </c>
      <c r="K1175" t="s">
        <v>485</v>
      </c>
      <c r="L1175" s="4">
        <v>750</v>
      </c>
      <c r="M1175" s="4">
        <v>15</v>
      </c>
      <c r="N1175" s="4">
        <v>15</v>
      </c>
      <c r="O1175">
        <v>50</v>
      </c>
      <c r="P1175" s="8">
        <v>0</v>
      </c>
      <c r="Q1175" t="s">
        <v>424</v>
      </c>
      <c r="R1175">
        <v>7</v>
      </c>
      <c r="S1175" s="4">
        <v>4.3219663299234155</v>
      </c>
      <c r="T1175" t="s">
        <v>149</v>
      </c>
      <c r="U1175" t="s">
        <v>238</v>
      </c>
      <c r="V1175" t="s">
        <v>324</v>
      </c>
      <c r="W1175" t="s">
        <v>509</v>
      </c>
      <c r="X1175" t="s">
        <v>520</v>
      </c>
      <c r="Y1175" t="s">
        <v>517</v>
      </c>
    </row>
    <row r="1176" spans="1:25" x14ac:dyDescent="0.3">
      <c r="A1176">
        <v>10695</v>
      </c>
      <c r="B1176" t="s">
        <v>87</v>
      </c>
      <c r="C1176">
        <v>8</v>
      </c>
      <c r="D1176">
        <v>7</v>
      </c>
      <c r="E1176" s="3">
        <v>44476</v>
      </c>
      <c r="F1176" s="31">
        <f>YEAR(Order[[#This Row],[OrderDate]])</f>
        <v>2021</v>
      </c>
      <c r="G1176" s="31">
        <f>MONTH(Order[[#This Row],[OrderDate]])</f>
        <v>10</v>
      </c>
      <c r="H1176" s="31">
        <f>WEEKDAY(Order[[#This Row],[OrderDate]])</f>
        <v>5</v>
      </c>
      <c r="I1176" s="31" t="str">
        <f>TEXT(Order[[#This Row],[WeekNumber]],"dddd")</f>
        <v>Thursday</v>
      </c>
      <c r="J1176" s="14">
        <v>20211014</v>
      </c>
      <c r="K1176" t="s">
        <v>486</v>
      </c>
      <c r="L1176" s="4">
        <v>400</v>
      </c>
      <c r="M1176" s="4">
        <v>40</v>
      </c>
      <c r="N1176" s="4">
        <v>40</v>
      </c>
      <c r="O1176">
        <v>10</v>
      </c>
      <c r="P1176" s="8">
        <v>0</v>
      </c>
      <c r="Q1176" t="s">
        <v>362</v>
      </c>
      <c r="R1176">
        <v>3</v>
      </c>
      <c r="S1176" s="4">
        <v>29.042861179974402</v>
      </c>
      <c r="T1176" t="s">
        <v>176</v>
      </c>
      <c r="U1176" t="s">
        <v>265</v>
      </c>
      <c r="V1176" t="s">
        <v>349</v>
      </c>
      <c r="W1176" t="s">
        <v>509</v>
      </c>
      <c r="X1176" t="s">
        <v>527</v>
      </c>
      <c r="Y1176" t="s">
        <v>515</v>
      </c>
    </row>
    <row r="1177" spans="1:25" x14ac:dyDescent="0.3">
      <c r="A1177">
        <v>10695</v>
      </c>
      <c r="B1177" t="s">
        <v>87</v>
      </c>
      <c r="C1177">
        <v>12</v>
      </c>
      <c r="D1177">
        <v>7</v>
      </c>
      <c r="E1177" s="3">
        <v>44476</v>
      </c>
      <c r="F1177" s="31">
        <f>YEAR(Order[[#This Row],[OrderDate]])</f>
        <v>2021</v>
      </c>
      <c r="G1177" s="31">
        <f>MONTH(Order[[#This Row],[OrderDate]])</f>
        <v>10</v>
      </c>
      <c r="H1177" s="31">
        <f>WEEKDAY(Order[[#This Row],[OrderDate]])</f>
        <v>5</v>
      </c>
      <c r="I1177" s="31" t="str">
        <f>TEXT(Order[[#This Row],[WeekNumber]],"dddd")</f>
        <v>Thursday</v>
      </c>
      <c r="J1177" s="14">
        <v>20211014</v>
      </c>
      <c r="K1177" t="s">
        <v>486</v>
      </c>
      <c r="L1177" s="4">
        <v>152</v>
      </c>
      <c r="M1177" s="4">
        <v>38</v>
      </c>
      <c r="N1177" s="4">
        <v>38</v>
      </c>
      <c r="O1177">
        <v>4</v>
      </c>
      <c r="P1177" s="8">
        <v>0</v>
      </c>
      <c r="Q1177" t="s">
        <v>366</v>
      </c>
      <c r="R1177">
        <v>5</v>
      </c>
      <c r="S1177" s="4">
        <v>30.407974809079235</v>
      </c>
      <c r="T1177" t="s">
        <v>176</v>
      </c>
      <c r="U1177" t="s">
        <v>265</v>
      </c>
      <c r="V1177" t="s">
        <v>349</v>
      </c>
      <c r="W1177" t="s">
        <v>509</v>
      </c>
      <c r="X1177" t="s">
        <v>527</v>
      </c>
      <c r="Y1177" t="s">
        <v>511</v>
      </c>
    </row>
    <row r="1178" spans="1:25" x14ac:dyDescent="0.3">
      <c r="A1178">
        <v>10695</v>
      </c>
      <c r="B1178" t="s">
        <v>87</v>
      </c>
      <c r="C1178">
        <v>24</v>
      </c>
      <c r="D1178">
        <v>7</v>
      </c>
      <c r="E1178" s="3">
        <v>44476</v>
      </c>
      <c r="F1178" s="31">
        <f>YEAR(Order[[#This Row],[OrderDate]])</f>
        <v>2021</v>
      </c>
      <c r="G1178" s="31">
        <f>MONTH(Order[[#This Row],[OrderDate]])</f>
        <v>10</v>
      </c>
      <c r="H1178" s="31">
        <f>WEEKDAY(Order[[#This Row],[OrderDate]])</f>
        <v>5</v>
      </c>
      <c r="I1178" s="31" t="str">
        <f>TEXT(Order[[#This Row],[WeekNumber]],"dddd")</f>
        <v>Thursday</v>
      </c>
      <c r="J1178" s="14">
        <v>20211014</v>
      </c>
      <c r="K1178" t="s">
        <v>486</v>
      </c>
      <c r="L1178" s="4">
        <v>90</v>
      </c>
      <c r="M1178" s="4">
        <v>4.5</v>
      </c>
      <c r="N1178" s="4">
        <v>4.5</v>
      </c>
      <c r="O1178">
        <v>20</v>
      </c>
      <c r="P1178" s="8">
        <v>0</v>
      </c>
      <c r="Q1178" t="s">
        <v>378</v>
      </c>
      <c r="R1178">
        <v>10</v>
      </c>
      <c r="S1178" s="4">
        <v>2.1230577042655105</v>
      </c>
      <c r="T1178" t="s">
        <v>176</v>
      </c>
      <c r="U1178" t="s">
        <v>265</v>
      </c>
      <c r="V1178" t="s">
        <v>349</v>
      </c>
      <c r="W1178" t="s">
        <v>509</v>
      </c>
      <c r="X1178" t="s">
        <v>527</v>
      </c>
      <c r="Y1178" t="s">
        <v>517</v>
      </c>
    </row>
    <row r="1179" spans="1:25" ht="15" customHeight="1" x14ac:dyDescent="0.3">
      <c r="A1179">
        <v>10696</v>
      </c>
      <c r="B1179" t="s">
        <v>86</v>
      </c>
      <c r="C1179">
        <v>17</v>
      </c>
      <c r="D1179">
        <v>8</v>
      </c>
      <c r="E1179" s="3">
        <v>44477</v>
      </c>
      <c r="F1179" s="31">
        <f>YEAR(Order[[#This Row],[OrderDate]])</f>
        <v>2021</v>
      </c>
      <c r="G1179" s="31">
        <f>MONTH(Order[[#This Row],[OrderDate]])</f>
        <v>10</v>
      </c>
      <c r="H1179" s="31">
        <f>WEEKDAY(Order[[#This Row],[OrderDate]])</f>
        <v>6</v>
      </c>
      <c r="I1179" s="31" t="str">
        <f>TEXT(Order[[#This Row],[WeekNumber]],"dddd")</f>
        <v>Friday</v>
      </c>
      <c r="J1179" s="14">
        <v>20211014</v>
      </c>
      <c r="K1179" t="s">
        <v>485</v>
      </c>
      <c r="L1179" s="4">
        <v>780</v>
      </c>
      <c r="M1179" s="4">
        <v>39</v>
      </c>
      <c r="N1179" s="4">
        <v>39</v>
      </c>
      <c r="O1179">
        <v>20</v>
      </c>
      <c r="P1179" s="8">
        <v>0</v>
      </c>
      <c r="Q1179" t="s">
        <v>371</v>
      </c>
      <c r="R1179">
        <v>7</v>
      </c>
      <c r="S1179" s="4">
        <v>24.774912809223483</v>
      </c>
      <c r="T1179" t="s">
        <v>175</v>
      </c>
      <c r="U1179" t="s">
        <v>264</v>
      </c>
      <c r="V1179" t="s">
        <v>348</v>
      </c>
      <c r="W1179" t="s">
        <v>510</v>
      </c>
      <c r="X1179" t="s">
        <v>353</v>
      </c>
      <c r="Y1179" t="s">
        <v>518</v>
      </c>
    </row>
    <row r="1180" spans="1:25" ht="15" customHeight="1" x14ac:dyDescent="0.3">
      <c r="A1180">
        <v>10696</v>
      </c>
      <c r="B1180" t="s">
        <v>86</v>
      </c>
      <c r="C1180">
        <v>46</v>
      </c>
      <c r="D1180">
        <v>8</v>
      </c>
      <c r="E1180" s="3">
        <v>44477</v>
      </c>
      <c r="F1180" s="31">
        <f>YEAR(Order[[#This Row],[OrderDate]])</f>
        <v>2021</v>
      </c>
      <c r="G1180" s="31">
        <f>MONTH(Order[[#This Row],[OrderDate]])</f>
        <v>10</v>
      </c>
      <c r="H1180" s="31">
        <f>WEEKDAY(Order[[#This Row],[OrderDate]])</f>
        <v>6</v>
      </c>
      <c r="I1180" s="31" t="str">
        <f>TEXT(Order[[#This Row],[WeekNumber]],"dddd")</f>
        <v>Friday</v>
      </c>
      <c r="J1180" s="14">
        <v>20211014</v>
      </c>
      <c r="K1180" t="s">
        <v>485</v>
      </c>
      <c r="L1180" s="4">
        <v>216</v>
      </c>
      <c r="M1180" s="4">
        <v>12</v>
      </c>
      <c r="N1180" s="4">
        <v>12</v>
      </c>
      <c r="O1180">
        <v>18</v>
      </c>
      <c r="P1180" s="8">
        <v>0</v>
      </c>
      <c r="Q1180" t="s">
        <v>400</v>
      </c>
      <c r="R1180">
        <v>21</v>
      </c>
      <c r="S1180" s="4">
        <v>5.504627786254181</v>
      </c>
      <c r="T1180" t="s">
        <v>175</v>
      </c>
      <c r="U1180" t="s">
        <v>264</v>
      </c>
      <c r="V1180" t="s">
        <v>348</v>
      </c>
      <c r="W1180" t="s">
        <v>510</v>
      </c>
      <c r="X1180" t="s">
        <v>353</v>
      </c>
      <c r="Y1180" t="s">
        <v>514</v>
      </c>
    </row>
    <row r="1181" spans="1:25" ht="15" customHeight="1" x14ac:dyDescent="0.3">
      <c r="A1181">
        <v>10697</v>
      </c>
      <c r="B1181" t="s">
        <v>45</v>
      </c>
      <c r="C1181">
        <v>19</v>
      </c>
      <c r="D1181">
        <v>3</v>
      </c>
      <c r="E1181" s="3">
        <v>44477</v>
      </c>
      <c r="F1181" s="31">
        <f>YEAR(Order[[#This Row],[OrderDate]])</f>
        <v>2021</v>
      </c>
      <c r="G1181" s="31">
        <f>MONTH(Order[[#This Row],[OrderDate]])</f>
        <v>10</v>
      </c>
      <c r="H1181" s="31">
        <f>WEEKDAY(Order[[#This Row],[OrderDate]])</f>
        <v>6</v>
      </c>
      <c r="I1181" s="31" t="str">
        <f>TEXT(Order[[#This Row],[WeekNumber]],"dddd")</f>
        <v>Friday</v>
      </c>
      <c r="J1181" s="14">
        <v>20211014</v>
      </c>
      <c r="K1181" t="s">
        <v>486</v>
      </c>
      <c r="L1181" s="4">
        <v>48.3</v>
      </c>
      <c r="M1181" s="4">
        <v>9.1999999999999993</v>
      </c>
      <c r="N1181" s="4">
        <v>6.8999999999999995</v>
      </c>
      <c r="O1181">
        <v>7</v>
      </c>
      <c r="P1181" s="8">
        <v>0.25</v>
      </c>
      <c r="Q1181" t="s">
        <v>373</v>
      </c>
      <c r="R1181">
        <v>8</v>
      </c>
      <c r="S1181" s="4">
        <v>7.994614939930428</v>
      </c>
      <c r="T1181" t="s">
        <v>134</v>
      </c>
      <c r="U1181" t="s">
        <v>223</v>
      </c>
      <c r="V1181" t="s">
        <v>310</v>
      </c>
      <c r="W1181" t="s">
        <v>510</v>
      </c>
      <c r="X1181" t="s">
        <v>354</v>
      </c>
      <c r="Y1181" t="s">
        <v>516</v>
      </c>
    </row>
    <row r="1182" spans="1:25" ht="15" customHeight="1" x14ac:dyDescent="0.3">
      <c r="A1182">
        <v>10697</v>
      </c>
      <c r="B1182" t="s">
        <v>45</v>
      </c>
      <c r="C1182">
        <v>35</v>
      </c>
      <c r="D1182">
        <v>3</v>
      </c>
      <c r="E1182" s="3">
        <v>44477</v>
      </c>
      <c r="F1182" s="31">
        <f>YEAR(Order[[#This Row],[OrderDate]])</f>
        <v>2021</v>
      </c>
      <c r="G1182" s="31">
        <f>MONTH(Order[[#This Row],[OrderDate]])</f>
        <v>10</v>
      </c>
      <c r="H1182" s="31">
        <f>WEEKDAY(Order[[#This Row],[OrderDate]])</f>
        <v>6</v>
      </c>
      <c r="I1182" s="31" t="str">
        <f>TEXT(Order[[#This Row],[WeekNumber]],"dddd")</f>
        <v>Friday</v>
      </c>
      <c r="J1182" s="14">
        <v>20211014</v>
      </c>
      <c r="K1182" t="s">
        <v>486</v>
      </c>
      <c r="L1182" s="4">
        <v>121.5</v>
      </c>
      <c r="M1182" s="4">
        <v>18</v>
      </c>
      <c r="N1182" s="4">
        <v>13.5</v>
      </c>
      <c r="O1182">
        <v>9</v>
      </c>
      <c r="P1182" s="8">
        <v>0.25</v>
      </c>
      <c r="Q1182" t="s">
        <v>389</v>
      </c>
      <c r="R1182">
        <v>16</v>
      </c>
      <c r="S1182" s="4">
        <v>11.144616765926688</v>
      </c>
      <c r="T1182" t="s">
        <v>134</v>
      </c>
      <c r="U1182" t="s">
        <v>223</v>
      </c>
      <c r="V1182" t="s">
        <v>310</v>
      </c>
      <c r="W1182" t="s">
        <v>510</v>
      </c>
      <c r="X1182" t="s">
        <v>354</v>
      </c>
      <c r="Y1182" t="s">
        <v>517</v>
      </c>
    </row>
    <row r="1183" spans="1:25" ht="15" customHeight="1" x14ac:dyDescent="0.3">
      <c r="A1183">
        <v>10697</v>
      </c>
      <c r="B1183" t="s">
        <v>45</v>
      </c>
      <c r="C1183">
        <v>58</v>
      </c>
      <c r="D1183">
        <v>3</v>
      </c>
      <c r="E1183" s="3">
        <v>44477</v>
      </c>
      <c r="F1183" s="31">
        <f>YEAR(Order[[#This Row],[OrderDate]])</f>
        <v>2021</v>
      </c>
      <c r="G1183" s="31">
        <f>MONTH(Order[[#This Row],[OrderDate]])</f>
        <v>10</v>
      </c>
      <c r="H1183" s="31">
        <f>WEEKDAY(Order[[#This Row],[OrderDate]])</f>
        <v>6</v>
      </c>
      <c r="I1183" s="31" t="str">
        <f>TEXT(Order[[#This Row],[WeekNumber]],"dddd")</f>
        <v>Friday</v>
      </c>
      <c r="J1183" s="14">
        <v>20211014</v>
      </c>
      <c r="K1183" t="s">
        <v>486</v>
      </c>
      <c r="L1183" s="4">
        <v>298.125</v>
      </c>
      <c r="M1183" s="4">
        <v>13.25</v>
      </c>
      <c r="N1183" s="4">
        <v>9.9375</v>
      </c>
      <c r="O1183">
        <v>30</v>
      </c>
      <c r="P1183" s="8">
        <v>0.25</v>
      </c>
      <c r="Q1183" t="s">
        <v>412</v>
      </c>
      <c r="R1183">
        <v>27</v>
      </c>
      <c r="S1183" s="4">
        <v>5.9992715692376155</v>
      </c>
      <c r="T1183" t="s">
        <v>134</v>
      </c>
      <c r="U1183" t="s">
        <v>223</v>
      </c>
      <c r="V1183" t="s">
        <v>310</v>
      </c>
      <c r="W1183" t="s">
        <v>510</v>
      </c>
      <c r="X1183" t="s">
        <v>354</v>
      </c>
      <c r="Y1183" t="s">
        <v>514</v>
      </c>
    </row>
    <row r="1184" spans="1:25" ht="15" customHeight="1" x14ac:dyDescent="0.3">
      <c r="A1184">
        <v>10697</v>
      </c>
      <c r="B1184" t="s">
        <v>45</v>
      </c>
      <c r="C1184">
        <v>70</v>
      </c>
      <c r="D1184">
        <v>3</v>
      </c>
      <c r="E1184" s="3">
        <v>44477</v>
      </c>
      <c r="F1184" s="31">
        <f>YEAR(Order[[#This Row],[OrderDate]])</f>
        <v>2021</v>
      </c>
      <c r="G1184" s="31">
        <f>MONTH(Order[[#This Row],[OrderDate]])</f>
        <v>10</v>
      </c>
      <c r="H1184" s="31">
        <f>WEEKDAY(Order[[#This Row],[OrderDate]])</f>
        <v>6</v>
      </c>
      <c r="I1184" s="31" t="str">
        <f>TEXT(Order[[#This Row],[WeekNumber]],"dddd")</f>
        <v>Friday</v>
      </c>
      <c r="J1184" s="14">
        <v>20211017</v>
      </c>
      <c r="K1184" t="s">
        <v>486</v>
      </c>
      <c r="L1184" s="4">
        <v>337.5</v>
      </c>
      <c r="M1184" s="4">
        <v>15</v>
      </c>
      <c r="N1184" s="4">
        <v>11.25</v>
      </c>
      <c r="O1184">
        <v>30</v>
      </c>
      <c r="P1184" s="8">
        <v>0.25</v>
      </c>
      <c r="Q1184" t="s">
        <v>424</v>
      </c>
      <c r="R1184">
        <v>7</v>
      </c>
      <c r="S1184" s="4">
        <v>4.3219663299234155</v>
      </c>
      <c r="T1184" t="s">
        <v>134</v>
      </c>
      <c r="U1184" t="s">
        <v>223</v>
      </c>
      <c r="V1184" t="s">
        <v>310</v>
      </c>
      <c r="W1184" t="s">
        <v>510</v>
      </c>
      <c r="X1184" t="s">
        <v>354</v>
      </c>
      <c r="Y1184" t="s">
        <v>517</v>
      </c>
    </row>
    <row r="1185" spans="1:25" ht="15" customHeight="1" x14ac:dyDescent="0.3">
      <c r="A1185">
        <v>10698</v>
      </c>
      <c r="B1185" t="s">
        <v>19</v>
      </c>
      <c r="C1185">
        <v>11</v>
      </c>
      <c r="D1185">
        <v>4</v>
      </c>
      <c r="E1185" s="3">
        <v>44478</v>
      </c>
      <c r="F1185" s="31">
        <f>YEAR(Order[[#This Row],[OrderDate]])</f>
        <v>2021</v>
      </c>
      <c r="G1185" s="31">
        <f>MONTH(Order[[#This Row],[OrderDate]])</f>
        <v>10</v>
      </c>
      <c r="H1185" s="31">
        <f>WEEKDAY(Order[[#This Row],[OrderDate]])</f>
        <v>7</v>
      </c>
      <c r="I1185" s="31" t="str">
        <f>TEXT(Order[[#This Row],[WeekNumber]],"dddd")</f>
        <v>Saturday</v>
      </c>
      <c r="J1185" s="14">
        <v>20211017</v>
      </c>
      <c r="K1185" t="s">
        <v>486</v>
      </c>
      <c r="L1185" s="4">
        <v>315</v>
      </c>
      <c r="M1185" s="4">
        <v>21</v>
      </c>
      <c r="N1185" s="4">
        <v>21</v>
      </c>
      <c r="O1185">
        <v>15</v>
      </c>
      <c r="P1185" s="8">
        <v>0</v>
      </c>
      <c r="Q1185" t="s">
        <v>365</v>
      </c>
      <c r="R1185">
        <v>5</v>
      </c>
      <c r="S1185" s="4">
        <v>7.3815383533820462</v>
      </c>
      <c r="T1185" t="s">
        <v>108</v>
      </c>
      <c r="U1185" t="s">
        <v>197</v>
      </c>
      <c r="V1185" t="s">
        <v>286</v>
      </c>
      <c r="W1185" t="s">
        <v>509</v>
      </c>
      <c r="X1185" t="s">
        <v>524</v>
      </c>
      <c r="Y1185" t="s">
        <v>511</v>
      </c>
    </row>
    <row r="1186" spans="1:25" ht="15" customHeight="1" x14ac:dyDescent="0.3">
      <c r="A1186">
        <v>10698</v>
      </c>
      <c r="B1186" t="s">
        <v>19</v>
      </c>
      <c r="C1186">
        <v>17</v>
      </c>
      <c r="D1186">
        <v>4</v>
      </c>
      <c r="E1186" s="3">
        <v>44478</v>
      </c>
      <c r="F1186" s="31">
        <f>YEAR(Order[[#This Row],[OrderDate]])</f>
        <v>2021</v>
      </c>
      <c r="G1186" s="31">
        <f>MONTH(Order[[#This Row],[OrderDate]])</f>
        <v>10</v>
      </c>
      <c r="H1186" s="31">
        <f>WEEKDAY(Order[[#This Row],[OrderDate]])</f>
        <v>7</v>
      </c>
      <c r="I1186" s="31" t="str">
        <f>TEXT(Order[[#This Row],[WeekNumber]],"dddd")</f>
        <v>Saturday</v>
      </c>
      <c r="J1186" s="14">
        <v>20211017</v>
      </c>
      <c r="K1186" t="s">
        <v>486</v>
      </c>
      <c r="L1186" s="4">
        <v>296.39999976754189</v>
      </c>
      <c r="M1186" s="4">
        <v>39</v>
      </c>
      <c r="N1186" s="4">
        <v>37.049999970942736</v>
      </c>
      <c r="O1186">
        <v>8</v>
      </c>
      <c r="P1186" s="8">
        <v>5.000000074505806E-2</v>
      </c>
      <c r="Q1186" t="s">
        <v>371</v>
      </c>
      <c r="R1186">
        <v>7</v>
      </c>
      <c r="S1186" s="4">
        <v>24.774912809223483</v>
      </c>
      <c r="T1186" t="s">
        <v>108</v>
      </c>
      <c r="U1186" t="s">
        <v>197</v>
      </c>
      <c r="V1186" t="s">
        <v>286</v>
      </c>
      <c r="W1186" t="s">
        <v>509</v>
      </c>
      <c r="X1186" t="s">
        <v>524</v>
      </c>
      <c r="Y1186" t="s">
        <v>518</v>
      </c>
    </row>
    <row r="1187" spans="1:25" ht="15" customHeight="1" x14ac:dyDescent="0.3">
      <c r="A1187">
        <v>10698</v>
      </c>
      <c r="B1187" t="s">
        <v>19</v>
      </c>
      <c r="C1187">
        <v>29</v>
      </c>
      <c r="D1187">
        <v>4</v>
      </c>
      <c r="E1187" s="3">
        <v>44478</v>
      </c>
      <c r="F1187" s="31">
        <f>YEAR(Order[[#This Row],[OrderDate]])</f>
        <v>2021</v>
      </c>
      <c r="G1187" s="31">
        <f>MONTH(Order[[#This Row],[OrderDate]])</f>
        <v>10</v>
      </c>
      <c r="H1187" s="31">
        <f>WEEKDAY(Order[[#This Row],[OrderDate]])</f>
        <v>7</v>
      </c>
      <c r="I1187" s="31" t="str">
        <f>TEXT(Order[[#This Row],[WeekNumber]],"dddd")</f>
        <v>Saturday</v>
      </c>
      <c r="J1187" s="14">
        <v>20211017</v>
      </c>
      <c r="K1187" t="s">
        <v>486</v>
      </c>
      <c r="L1187" s="4">
        <v>1411.205998893231</v>
      </c>
      <c r="M1187" s="4">
        <v>123.79</v>
      </c>
      <c r="N1187" s="4">
        <v>117.60049990776926</v>
      </c>
      <c r="O1187">
        <v>12</v>
      </c>
      <c r="P1187" s="8">
        <v>5.000000074505806E-2</v>
      </c>
      <c r="Q1187" t="s">
        <v>383</v>
      </c>
      <c r="R1187">
        <v>12</v>
      </c>
      <c r="S1187" s="4">
        <v>78.453085124436214</v>
      </c>
      <c r="T1187" t="s">
        <v>108</v>
      </c>
      <c r="U1187" t="s">
        <v>197</v>
      </c>
      <c r="V1187" t="s">
        <v>286</v>
      </c>
      <c r="W1187" t="s">
        <v>509</v>
      </c>
      <c r="X1187" t="s">
        <v>524</v>
      </c>
      <c r="Y1187" t="s">
        <v>518</v>
      </c>
    </row>
    <row r="1188" spans="1:25" ht="15" customHeight="1" x14ac:dyDescent="0.3">
      <c r="A1188">
        <v>10698</v>
      </c>
      <c r="B1188" t="s">
        <v>19</v>
      </c>
      <c r="C1188">
        <v>65</v>
      </c>
      <c r="D1188">
        <v>4</v>
      </c>
      <c r="E1188" s="3">
        <v>44478</v>
      </c>
      <c r="F1188" s="31">
        <f>YEAR(Order[[#This Row],[OrderDate]])</f>
        <v>2021</v>
      </c>
      <c r="G1188" s="31">
        <f>MONTH(Order[[#This Row],[OrderDate]])</f>
        <v>10</v>
      </c>
      <c r="H1188" s="31">
        <f>WEEKDAY(Order[[#This Row],[OrderDate]])</f>
        <v>7</v>
      </c>
      <c r="I1188" s="31" t="str">
        <f>TEXT(Order[[#This Row],[WeekNumber]],"dddd")</f>
        <v>Saturday</v>
      </c>
      <c r="J1188" s="14">
        <v>20211017</v>
      </c>
      <c r="K1188" t="s">
        <v>486</v>
      </c>
      <c r="L1188" s="4">
        <v>1299.8374989805745</v>
      </c>
      <c r="M1188" s="4">
        <v>21.05</v>
      </c>
      <c r="N1188" s="4">
        <v>19.99749998431653</v>
      </c>
      <c r="O1188">
        <v>65</v>
      </c>
      <c r="P1188" s="8">
        <v>5.000000074505806E-2</v>
      </c>
      <c r="Q1188" t="s">
        <v>419</v>
      </c>
      <c r="R1188">
        <v>2</v>
      </c>
      <c r="S1188" s="4">
        <v>12.356901002694999</v>
      </c>
      <c r="T1188" t="s">
        <v>108</v>
      </c>
      <c r="U1188" t="s">
        <v>197</v>
      </c>
      <c r="V1188" t="s">
        <v>286</v>
      </c>
      <c r="W1188" t="s">
        <v>509</v>
      </c>
      <c r="X1188" t="s">
        <v>524</v>
      </c>
      <c r="Y1188" t="s">
        <v>515</v>
      </c>
    </row>
    <row r="1189" spans="1:25" ht="15" customHeight="1" x14ac:dyDescent="0.3">
      <c r="A1189">
        <v>10698</v>
      </c>
      <c r="B1189" t="s">
        <v>19</v>
      </c>
      <c r="C1189">
        <v>70</v>
      </c>
      <c r="D1189">
        <v>4</v>
      </c>
      <c r="E1189" s="3">
        <v>44478</v>
      </c>
      <c r="F1189" s="31">
        <f>YEAR(Order[[#This Row],[OrderDate]])</f>
        <v>2021</v>
      </c>
      <c r="G1189" s="31">
        <f>MONTH(Order[[#This Row],[OrderDate]])</f>
        <v>10</v>
      </c>
      <c r="H1189" s="31">
        <f>WEEKDAY(Order[[#This Row],[OrderDate]])</f>
        <v>7</v>
      </c>
      <c r="I1189" s="31" t="str">
        <f>TEXT(Order[[#This Row],[WeekNumber]],"dddd")</f>
        <v>Saturday</v>
      </c>
      <c r="J1189" s="14">
        <v>20211013</v>
      </c>
      <c r="K1189" t="s">
        <v>486</v>
      </c>
      <c r="L1189" s="4">
        <v>113.99999991059303</v>
      </c>
      <c r="M1189" s="4">
        <v>15</v>
      </c>
      <c r="N1189" s="4">
        <v>14.249999988824129</v>
      </c>
      <c r="O1189">
        <v>8</v>
      </c>
      <c r="P1189" s="8">
        <v>5.000000074505806E-2</v>
      </c>
      <c r="Q1189" t="s">
        <v>424</v>
      </c>
      <c r="R1189">
        <v>7</v>
      </c>
      <c r="S1189" s="4">
        <v>4.3219663299234155</v>
      </c>
      <c r="T1189" t="s">
        <v>108</v>
      </c>
      <c r="U1189" t="s">
        <v>197</v>
      </c>
      <c r="V1189" t="s">
        <v>286</v>
      </c>
      <c r="W1189" t="s">
        <v>509</v>
      </c>
      <c r="X1189" t="s">
        <v>524</v>
      </c>
      <c r="Y1189" t="s">
        <v>517</v>
      </c>
    </row>
    <row r="1190" spans="1:25" ht="15" customHeight="1" x14ac:dyDescent="0.3">
      <c r="A1190">
        <v>10699</v>
      </c>
      <c r="B1190" t="s">
        <v>50</v>
      </c>
      <c r="C1190">
        <v>47</v>
      </c>
      <c r="D1190">
        <v>3</v>
      </c>
      <c r="E1190" s="3">
        <v>44478</v>
      </c>
      <c r="F1190" s="31">
        <f>YEAR(Order[[#This Row],[OrderDate]])</f>
        <v>2021</v>
      </c>
      <c r="G1190" s="31">
        <f>MONTH(Order[[#This Row],[OrderDate]])</f>
        <v>10</v>
      </c>
      <c r="H1190" s="31">
        <f>WEEKDAY(Order[[#This Row],[OrderDate]])</f>
        <v>7</v>
      </c>
      <c r="I1190" s="31" t="str">
        <f>TEXT(Order[[#This Row],[WeekNumber]],"dddd")</f>
        <v>Saturday</v>
      </c>
      <c r="J1190" s="14">
        <v>20211016</v>
      </c>
      <c r="K1190" t="s">
        <v>485</v>
      </c>
      <c r="L1190" s="4">
        <v>114</v>
      </c>
      <c r="M1190" s="4">
        <v>9.5</v>
      </c>
      <c r="N1190" s="4">
        <v>9.5</v>
      </c>
      <c r="O1190">
        <v>12</v>
      </c>
      <c r="P1190" s="8">
        <v>0</v>
      </c>
      <c r="Q1190" t="s">
        <v>401</v>
      </c>
      <c r="R1190">
        <v>22</v>
      </c>
      <c r="S1190" s="4">
        <v>6.92246398648025</v>
      </c>
      <c r="T1190" t="s">
        <v>139</v>
      </c>
      <c r="U1190" t="s">
        <v>228</v>
      </c>
      <c r="V1190" t="s">
        <v>315</v>
      </c>
      <c r="W1190" t="s">
        <v>509</v>
      </c>
      <c r="X1190" t="s">
        <v>520</v>
      </c>
      <c r="Y1190" t="s">
        <v>516</v>
      </c>
    </row>
    <row r="1191" spans="1:25" ht="15" customHeight="1" x14ac:dyDescent="0.3">
      <c r="A1191">
        <v>10700</v>
      </c>
      <c r="B1191" t="s">
        <v>68</v>
      </c>
      <c r="C1191">
        <v>1</v>
      </c>
      <c r="D1191">
        <v>3</v>
      </c>
      <c r="E1191" s="3">
        <v>44479</v>
      </c>
      <c r="F1191" s="31">
        <f>YEAR(Order[[#This Row],[OrderDate]])</f>
        <v>2021</v>
      </c>
      <c r="G1191" s="31">
        <f>MONTH(Order[[#This Row],[OrderDate]])</f>
        <v>10</v>
      </c>
      <c r="H1191" s="31">
        <f>WEEKDAY(Order[[#This Row],[OrderDate]])</f>
        <v>1</v>
      </c>
      <c r="I1191" s="31" t="str">
        <f>TEXT(Order[[#This Row],[WeekNumber]],"dddd")</f>
        <v>Sunday</v>
      </c>
      <c r="J1191" s="14">
        <v>20211016</v>
      </c>
      <c r="K1191" t="s">
        <v>486</v>
      </c>
      <c r="L1191" s="4">
        <v>71.999999731779099</v>
      </c>
      <c r="M1191" s="4">
        <v>18</v>
      </c>
      <c r="N1191" s="4">
        <v>14.39999994635582</v>
      </c>
      <c r="O1191">
        <v>5</v>
      </c>
      <c r="P1191" s="8">
        <v>0.20000000298023221</v>
      </c>
      <c r="Q1191" t="s">
        <v>355</v>
      </c>
      <c r="R1191">
        <v>1</v>
      </c>
      <c r="S1191" s="4">
        <v>9.9412796083453241</v>
      </c>
      <c r="T1191" t="s">
        <v>157</v>
      </c>
      <c r="U1191" t="s">
        <v>246</v>
      </c>
      <c r="V1191" t="s">
        <v>331</v>
      </c>
      <c r="W1191" t="s">
        <v>510</v>
      </c>
      <c r="X1191" t="s">
        <v>353</v>
      </c>
      <c r="Y1191" t="s">
        <v>517</v>
      </c>
    </row>
    <row r="1192" spans="1:25" ht="15" customHeight="1" x14ac:dyDescent="0.3">
      <c r="A1192">
        <v>10700</v>
      </c>
      <c r="B1192" t="s">
        <v>68</v>
      </c>
      <c r="C1192">
        <v>34</v>
      </c>
      <c r="D1192">
        <v>3</v>
      </c>
      <c r="E1192" s="3">
        <v>44479</v>
      </c>
      <c r="F1192" s="31">
        <f>YEAR(Order[[#This Row],[OrderDate]])</f>
        <v>2021</v>
      </c>
      <c r="G1192" s="31">
        <f>MONTH(Order[[#This Row],[OrderDate]])</f>
        <v>10</v>
      </c>
      <c r="H1192" s="31">
        <f>WEEKDAY(Order[[#This Row],[OrderDate]])</f>
        <v>1</v>
      </c>
      <c r="I1192" s="31" t="str">
        <f>TEXT(Order[[#This Row],[WeekNumber]],"dddd")</f>
        <v>Sunday</v>
      </c>
      <c r="J1192" s="14">
        <v>20211016</v>
      </c>
      <c r="K1192" t="s">
        <v>486</v>
      </c>
      <c r="L1192" s="4">
        <v>134.39999949932098</v>
      </c>
      <c r="M1192" s="4">
        <v>14</v>
      </c>
      <c r="N1192" s="4">
        <v>11.199999958276749</v>
      </c>
      <c r="O1192">
        <v>12</v>
      </c>
      <c r="P1192" s="8">
        <v>0.20000000298023221</v>
      </c>
      <c r="Q1192" t="s">
        <v>388</v>
      </c>
      <c r="R1192">
        <v>16</v>
      </c>
      <c r="S1192" s="4">
        <v>9.0738672986425506</v>
      </c>
      <c r="T1192" t="s">
        <v>157</v>
      </c>
      <c r="U1192" t="s">
        <v>246</v>
      </c>
      <c r="V1192" t="s">
        <v>331</v>
      </c>
      <c r="W1192" t="s">
        <v>510</v>
      </c>
      <c r="X1192" t="s">
        <v>353</v>
      </c>
      <c r="Y1192" t="s">
        <v>517</v>
      </c>
    </row>
    <row r="1193" spans="1:25" ht="15" customHeight="1" x14ac:dyDescent="0.3">
      <c r="A1193">
        <v>10700</v>
      </c>
      <c r="B1193" t="s">
        <v>68</v>
      </c>
      <c r="C1193">
        <v>68</v>
      </c>
      <c r="D1193">
        <v>3</v>
      </c>
      <c r="E1193" s="3">
        <v>44479</v>
      </c>
      <c r="F1193" s="31">
        <f>YEAR(Order[[#This Row],[OrderDate]])</f>
        <v>2021</v>
      </c>
      <c r="G1193" s="31">
        <f>MONTH(Order[[#This Row],[OrderDate]])</f>
        <v>10</v>
      </c>
      <c r="H1193" s="31">
        <f>WEEKDAY(Order[[#This Row],[OrderDate]])</f>
        <v>1</v>
      </c>
      <c r="I1193" s="31" t="str">
        <f>TEXT(Order[[#This Row],[WeekNumber]],"dddd")</f>
        <v>Sunday</v>
      </c>
      <c r="J1193" s="14">
        <v>20211016</v>
      </c>
      <c r="K1193" t="s">
        <v>486</v>
      </c>
      <c r="L1193" s="4">
        <v>399.99999850988388</v>
      </c>
      <c r="M1193" s="4">
        <v>12.5</v>
      </c>
      <c r="N1193" s="4">
        <v>9.999999962747097</v>
      </c>
      <c r="O1193">
        <v>40</v>
      </c>
      <c r="P1193" s="8">
        <v>0.20000000298023221</v>
      </c>
      <c r="Q1193" t="s">
        <v>422</v>
      </c>
      <c r="R1193">
        <v>8</v>
      </c>
      <c r="S1193" s="4">
        <v>9.881917469522989</v>
      </c>
      <c r="T1193" t="s">
        <v>157</v>
      </c>
      <c r="U1193" t="s">
        <v>246</v>
      </c>
      <c r="V1193" t="s">
        <v>331</v>
      </c>
      <c r="W1193" t="s">
        <v>510</v>
      </c>
      <c r="X1193" t="s">
        <v>353</v>
      </c>
      <c r="Y1193" t="s">
        <v>516</v>
      </c>
    </row>
    <row r="1194" spans="1:25" ht="15" customHeight="1" x14ac:dyDescent="0.3">
      <c r="A1194">
        <v>10700</v>
      </c>
      <c r="B1194" t="s">
        <v>68</v>
      </c>
      <c r="C1194">
        <v>71</v>
      </c>
      <c r="D1194">
        <v>3</v>
      </c>
      <c r="E1194" s="3">
        <v>44479</v>
      </c>
      <c r="F1194" s="31">
        <f>YEAR(Order[[#This Row],[OrderDate]])</f>
        <v>2021</v>
      </c>
      <c r="G1194" s="31">
        <f>MONTH(Order[[#This Row],[OrderDate]])</f>
        <v>10</v>
      </c>
      <c r="H1194" s="31">
        <f>WEEKDAY(Order[[#This Row],[OrderDate]])</f>
        <v>1</v>
      </c>
      <c r="I1194" s="31" t="str">
        <f>TEXT(Order[[#This Row],[WeekNumber]],"dddd")</f>
        <v>Sunday</v>
      </c>
      <c r="J1194" s="14">
        <v>20211015</v>
      </c>
      <c r="K1194" t="s">
        <v>486</v>
      </c>
      <c r="L1194" s="4">
        <v>1031.9999961555004</v>
      </c>
      <c r="M1194" s="4">
        <v>21.5</v>
      </c>
      <c r="N1194" s="4">
        <v>17.199999935925007</v>
      </c>
      <c r="O1194">
        <v>60</v>
      </c>
      <c r="P1194" s="8">
        <v>0.20000000298023221</v>
      </c>
      <c r="Q1194" t="s">
        <v>425</v>
      </c>
      <c r="R1194">
        <v>15</v>
      </c>
      <c r="S1194" s="4">
        <v>15.813450604529082</v>
      </c>
      <c r="T1194" t="s">
        <v>157</v>
      </c>
      <c r="U1194" t="s">
        <v>246</v>
      </c>
      <c r="V1194" t="s">
        <v>331</v>
      </c>
      <c r="W1194" t="s">
        <v>510</v>
      </c>
      <c r="X1194" t="s">
        <v>353</v>
      </c>
      <c r="Y1194" t="s">
        <v>511</v>
      </c>
    </row>
    <row r="1195" spans="1:25" x14ac:dyDescent="0.3">
      <c r="A1195">
        <v>10701</v>
      </c>
      <c r="B1195" t="s">
        <v>35</v>
      </c>
      <c r="C1195">
        <v>59</v>
      </c>
      <c r="D1195">
        <v>6</v>
      </c>
      <c r="E1195" s="3">
        <v>44482</v>
      </c>
      <c r="F1195" s="31">
        <f>YEAR(Order[[#This Row],[OrderDate]])</f>
        <v>2021</v>
      </c>
      <c r="G1195" s="31">
        <f>MONTH(Order[[#This Row],[OrderDate]])</f>
        <v>10</v>
      </c>
      <c r="H1195" s="31">
        <f>WEEKDAY(Order[[#This Row],[OrderDate]])</f>
        <v>4</v>
      </c>
      <c r="I1195" s="31" t="str">
        <f>TEXT(Order[[#This Row],[WeekNumber]],"dddd")</f>
        <v>Wednesday</v>
      </c>
      <c r="J1195" s="14">
        <v>20211015</v>
      </c>
      <c r="K1195" t="s">
        <v>485</v>
      </c>
      <c r="L1195" s="4">
        <v>1963.4999862313271</v>
      </c>
      <c r="M1195" s="4">
        <v>55</v>
      </c>
      <c r="N1195" s="4">
        <v>46.749999672174454</v>
      </c>
      <c r="O1195">
        <v>42</v>
      </c>
      <c r="P1195" s="8">
        <v>0.15000000596046451</v>
      </c>
      <c r="Q1195" t="s">
        <v>413</v>
      </c>
      <c r="R1195">
        <v>28</v>
      </c>
      <c r="S1195" s="4">
        <v>29.299646906924384</v>
      </c>
      <c r="T1195" t="s">
        <v>124</v>
      </c>
      <c r="U1195" t="s">
        <v>213</v>
      </c>
      <c r="W1195" t="s">
        <v>509</v>
      </c>
      <c r="X1195" t="s">
        <v>530</v>
      </c>
      <c r="Y1195" t="s">
        <v>511</v>
      </c>
    </row>
    <row r="1196" spans="1:25" x14ac:dyDescent="0.3">
      <c r="A1196">
        <v>10701</v>
      </c>
      <c r="B1196" t="s">
        <v>35</v>
      </c>
      <c r="C1196">
        <v>71</v>
      </c>
      <c r="D1196">
        <v>6</v>
      </c>
      <c r="E1196" s="3">
        <v>44482</v>
      </c>
      <c r="F1196" s="31">
        <f>YEAR(Order[[#This Row],[OrderDate]])</f>
        <v>2021</v>
      </c>
      <c r="G1196" s="31">
        <f>MONTH(Order[[#This Row],[OrderDate]])</f>
        <v>10</v>
      </c>
      <c r="H1196" s="31">
        <f>WEEKDAY(Order[[#This Row],[OrderDate]])</f>
        <v>4</v>
      </c>
      <c r="I1196" s="31" t="str">
        <f>TEXT(Order[[#This Row],[WeekNumber]],"dddd")</f>
        <v>Wednesday</v>
      </c>
      <c r="J1196" s="14">
        <v>20211015</v>
      </c>
      <c r="K1196" t="s">
        <v>485</v>
      </c>
      <c r="L1196" s="4">
        <v>365.49999743700027</v>
      </c>
      <c r="M1196" s="4">
        <v>21.5</v>
      </c>
      <c r="N1196" s="4">
        <v>18.274999871850014</v>
      </c>
      <c r="O1196">
        <v>20</v>
      </c>
      <c r="P1196" s="8">
        <v>0.15000000596046451</v>
      </c>
      <c r="Q1196" t="s">
        <v>425</v>
      </c>
      <c r="R1196">
        <v>15</v>
      </c>
      <c r="S1196" s="4">
        <v>15.813450604529082</v>
      </c>
      <c r="T1196" t="s">
        <v>124</v>
      </c>
      <c r="U1196" t="s">
        <v>213</v>
      </c>
      <c r="W1196" t="s">
        <v>509</v>
      </c>
      <c r="X1196" t="s">
        <v>530</v>
      </c>
      <c r="Y1196" t="s">
        <v>511</v>
      </c>
    </row>
    <row r="1197" spans="1:25" x14ac:dyDescent="0.3">
      <c r="A1197">
        <v>10701</v>
      </c>
      <c r="B1197" t="s">
        <v>35</v>
      </c>
      <c r="C1197">
        <v>76</v>
      </c>
      <c r="D1197">
        <v>6</v>
      </c>
      <c r="E1197" s="3">
        <v>44482</v>
      </c>
      <c r="F1197" s="31">
        <f>YEAR(Order[[#This Row],[OrderDate]])</f>
        <v>2021</v>
      </c>
      <c r="G1197" s="31">
        <f>MONTH(Order[[#This Row],[OrderDate]])</f>
        <v>10</v>
      </c>
      <c r="H1197" s="31">
        <f>WEEKDAY(Order[[#This Row],[OrderDate]])</f>
        <v>4</v>
      </c>
      <c r="I1197" s="31" t="str">
        <f>TEXT(Order[[#This Row],[WeekNumber]],"dddd")</f>
        <v>Wednesday</v>
      </c>
      <c r="J1197" s="14">
        <v>20211021</v>
      </c>
      <c r="K1197" t="s">
        <v>485</v>
      </c>
      <c r="L1197" s="4">
        <v>535.49999624490738</v>
      </c>
      <c r="M1197" s="4">
        <v>18</v>
      </c>
      <c r="N1197" s="4">
        <v>15.299999892711639</v>
      </c>
      <c r="O1197">
        <v>35</v>
      </c>
      <c r="P1197" s="8">
        <v>0.15000000596046451</v>
      </c>
      <c r="Q1197" t="s">
        <v>430</v>
      </c>
      <c r="R1197">
        <v>23</v>
      </c>
      <c r="S1197" s="4">
        <v>11.35067307451974</v>
      </c>
      <c r="T1197" t="s">
        <v>124</v>
      </c>
      <c r="U1197" t="s">
        <v>213</v>
      </c>
      <c r="W1197" t="s">
        <v>509</v>
      </c>
      <c r="X1197" t="s">
        <v>530</v>
      </c>
      <c r="Y1197" t="s">
        <v>517</v>
      </c>
    </row>
    <row r="1198" spans="1:25" ht="15" customHeight="1" x14ac:dyDescent="0.3">
      <c r="A1198">
        <v>10702</v>
      </c>
      <c r="B1198" t="s">
        <v>0</v>
      </c>
      <c r="C1198">
        <v>3</v>
      </c>
      <c r="D1198">
        <v>4</v>
      </c>
      <c r="E1198" s="3">
        <v>44482</v>
      </c>
      <c r="F1198" s="31">
        <f>YEAR(Order[[#This Row],[OrderDate]])</f>
        <v>2021</v>
      </c>
      <c r="G1198" s="31">
        <f>MONTH(Order[[#This Row],[OrderDate]])</f>
        <v>10</v>
      </c>
      <c r="H1198" s="31">
        <f>WEEKDAY(Order[[#This Row],[OrderDate]])</f>
        <v>4</v>
      </c>
      <c r="I1198" s="31" t="str">
        <f>TEXT(Order[[#This Row],[WeekNumber]],"dddd")</f>
        <v>Wednesday</v>
      </c>
      <c r="J1198" s="14">
        <v>20211021</v>
      </c>
      <c r="K1198" t="s">
        <v>486</v>
      </c>
      <c r="L1198" s="4">
        <v>60</v>
      </c>
      <c r="M1198" s="4">
        <v>10</v>
      </c>
      <c r="N1198" s="4">
        <v>10</v>
      </c>
      <c r="O1198">
        <v>6</v>
      </c>
      <c r="P1198" s="8">
        <v>0</v>
      </c>
      <c r="Q1198" t="s">
        <v>357</v>
      </c>
      <c r="R1198">
        <v>1</v>
      </c>
      <c r="S1198" s="4">
        <v>8.7131018239662712</v>
      </c>
      <c r="T1198" t="s">
        <v>89</v>
      </c>
      <c r="U1198" t="s">
        <v>178</v>
      </c>
      <c r="V1198" t="s">
        <v>267</v>
      </c>
      <c r="W1198" t="s">
        <v>509</v>
      </c>
      <c r="X1198" t="s">
        <v>520</v>
      </c>
      <c r="Y1198" t="s">
        <v>515</v>
      </c>
    </row>
    <row r="1199" spans="1:25" ht="15" customHeight="1" x14ac:dyDescent="0.3">
      <c r="A1199">
        <v>10702</v>
      </c>
      <c r="B1199" t="s">
        <v>0</v>
      </c>
      <c r="C1199">
        <v>76</v>
      </c>
      <c r="D1199">
        <v>4</v>
      </c>
      <c r="E1199" s="3">
        <v>44482</v>
      </c>
      <c r="F1199" s="31">
        <f>YEAR(Order[[#This Row],[OrderDate]])</f>
        <v>2021</v>
      </c>
      <c r="G1199" s="31">
        <f>MONTH(Order[[#This Row],[OrderDate]])</f>
        <v>10</v>
      </c>
      <c r="H1199" s="31">
        <f>WEEKDAY(Order[[#This Row],[OrderDate]])</f>
        <v>4</v>
      </c>
      <c r="I1199" s="31" t="str">
        <f>TEXT(Order[[#This Row],[WeekNumber]],"dddd")</f>
        <v>Wednesday</v>
      </c>
      <c r="J1199" s="14">
        <v>20211020</v>
      </c>
      <c r="K1199" t="s">
        <v>486</v>
      </c>
      <c r="L1199" s="4">
        <v>270</v>
      </c>
      <c r="M1199" s="4">
        <v>18</v>
      </c>
      <c r="N1199" s="4">
        <v>18</v>
      </c>
      <c r="O1199">
        <v>15</v>
      </c>
      <c r="P1199" s="8">
        <v>0</v>
      </c>
      <c r="Q1199" t="s">
        <v>430</v>
      </c>
      <c r="R1199">
        <v>23</v>
      </c>
      <c r="S1199" s="4">
        <v>11.35067307451974</v>
      </c>
      <c r="T1199" t="s">
        <v>89</v>
      </c>
      <c r="U1199" t="s">
        <v>178</v>
      </c>
      <c r="V1199" t="s">
        <v>267</v>
      </c>
      <c r="W1199" t="s">
        <v>509</v>
      </c>
      <c r="X1199" t="s">
        <v>520</v>
      </c>
      <c r="Y1199" t="s">
        <v>517</v>
      </c>
    </row>
    <row r="1200" spans="1:25" x14ac:dyDescent="0.3">
      <c r="A1200">
        <v>10703</v>
      </c>
      <c r="B1200" t="s">
        <v>22</v>
      </c>
      <c r="C1200">
        <v>2</v>
      </c>
      <c r="D1200">
        <v>6</v>
      </c>
      <c r="E1200" s="3">
        <v>44483</v>
      </c>
      <c r="F1200" s="31">
        <f>YEAR(Order[[#This Row],[OrderDate]])</f>
        <v>2021</v>
      </c>
      <c r="G1200" s="31">
        <f>MONTH(Order[[#This Row],[OrderDate]])</f>
        <v>10</v>
      </c>
      <c r="H1200" s="31">
        <f>WEEKDAY(Order[[#This Row],[OrderDate]])</f>
        <v>5</v>
      </c>
      <c r="I1200" s="31" t="str">
        <f>TEXT(Order[[#This Row],[WeekNumber]],"dddd")</f>
        <v>Thursday</v>
      </c>
      <c r="J1200" s="14">
        <v>20211020</v>
      </c>
      <c r="K1200" t="s">
        <v>484</v>
      </c>
      <c r="L1200" s="4">
        <v>95</v>
      </c>
      <c r="M1200" s="4">
        <v>19</v>
      </c>
      <c r="N1200" s="4">
        <v>19</v>
      </c>
      <c r="O1200">
        <v>5</v>
      </c>
      <c r="P1200" s="8">
        <v>0</v>
      </c>
      <c r="Q1200" t="s">
        <v>356</v>
      </c>
      <c r="R1200">
        <v>1</v>
      </c>
      <c r="S1200" s="4">
        <v>9.9064127385757743</v>
      </c>
      <c r="T1200" t="s">
        <v>111</v>
      </c>
      <c r="U1200" t="s">
        <v>200</v>
      </c>
      <c r="V1200" t="s">
        <v>289</v>
      </c>
      <c r="W1200" t="s">
        <v>509</v>
      </c>
      <c r="X1200" t="s">
        <v>526</v>
      </c>
      <c r="Y1200" t="s">
        <v>517</v>
      </c>
    </row>
    <row r="1201" spans="1:25" x14ac:dyDescent="0.3">
      <c r="A1201">
        <v>10703</v>
      </c>
      <c r="B1201" t="s">
        <v>22</v>
      </c>
      <c r="C1201">
        <v>59</v>
      </c>
      <c r="D1201">
        <v>6</v>
      </c>
      <c r="E1201" s="3">
        <v>44483</v>
      </c>
      <c r="F1201" s="31">
        <f>YEAR(Order[[#This Row],[OrderDate]])</f>
        <v>2021</v>
      </c>
      <c r="G1201" s="31">
        <f>MONTH(Order[[#This Row],[OrderDate]])</f>
        <v>10</v>
      </c>
      <c r="H1201" s="31">
        <f>WEEKDAY(Order[[#This Row],[OrderDate]])</f>
        <v>5</v>
      </c>
      <c r="I1201" s="31" t="str">
        <f>TEXT(Order[[#This Row],[WeekNumber]],"dddd")</f>
        <v>Thursday</v>
      </c>
      <c r="J1201" s="14">
        <v>20211020</v>
      </c>
      <c r="K1201" t="s">
        <v>484</v>
      </c>
      <c r="L1201" s="4">
        <v>1925</v>
      </c>
      <c r="M1201" s="4">
        <v>55</v>
      </c>
      <c r="N1201" s="4">
        <v>55</v>
      </c>
      <c r="O1201">
        <v>35</v>
      </c>
      <c r="P1201" s="8">
        <v>0</v>
      </c>
      <c r="Q1201" t="s">
        <v>413</v>
      </c>
      <c r="R1201">
        <v>28</v>
      </c>
      <c r="S1201" s="4">
        <v>29.299646906924384</v>
      </c>
      <c r="T1201" t="s">
        <v>111</v>
      </c>
      <c r="U1201" t="s">
        <v>200</v>
      </c>
      <c r="V1201" t="s">
        <v>289</v>
      </c>
      <c r="W1201" t="s">
        <v>509</v>
      </c>
      <c r="X1201" t="s">
        <v>526</v>
      </c>
      <c r="Y1201" t="s">
        <v>511</v>
      </c>
    </row>
    <row r="1202" spans="1:25" x14ac:dyDescent="0.3">
      <c r="A1202">
        <v>10703</v>
      </c>
      <c r="B1202" t="s">
        <v>22</v>
      </c>
      <c r="C1202">
        <v>73</v>
      </c>
      <c r="D1202">
        <v>6</v>
      </c>
      <c r="E1202" s="3">
        <v>44483</v>
      </c>
      <c r="F1202" s="31">
        <f>YEAR(Order[[#This Row],[OrderDate]])</f>
        <v>2021</v>
      </c>
      <c r="G1202" s="31">
        <f>MONTH(Order[[#This Row],[OrderDate]])</f>
        <v>10</v>
      </c>
      <c r="H1202" s="31">
        <f>WEEKDAY(Order[[#This Row],[OrderDate]])</f>
        <v>5</v>
      </c>
      <c r="I1202" s="31" t="str">
        <f>TEXT(Order[[#This Row],[WeekNumber]],"dddd")</f>
        <v>Thursday</v>
      </c>
      <c r="J1202" s="14">
        <v>20211107</v>
      </c>
      <c r="K1202" t="s">
        <v>484</v>
      </c>
      <c r="L1202" s="4">
        <v>525</v>
      </c>
      <c r="M1202" s="4">
        <v>15</v>
      </c>
      <c r="N1202" s="4">
        <v>15</v>
      </c>
      <c r="O1202">
        <v>35</v>
      </c>
      <c r="P1202" s="8">
        <v>0</v>
      </c>
      <c r="Q1202" t="s">
        <v>427</v>
      </c>
      <c r="R1202">
        <v>17</v>
      </c>
      <c r="S1202" s="4">
        <v>4.6045134272414314</v>
      </c>
      <c r="T1202" t="s">
        <v>111</v>
      </c>
      <c r="U1202" t="s">
        <v>200</v>
      </c>
      <c r="V1202" t="s">
        <v>289</v>
      </c>
      <c r="W1202" t="s">
        <v>509</v>
      </c>
      <c r="X1202" t="s">
        <v>526</v>
      </c>
      <c r="Y1202" t="s">
        <v>514</v>
      </c>
    </row>
    <row r="1203" spans="1:25" x14ac:dyDescent="0.3">
      <c r="A1203">
        <v>10704</v>
      </c>
      <c r="B1203" t="s">
        <v>59</v>
      </c>
      <c r="C1203">
        <v>4</v>
      </c>
      <c r="D1203">
        <v>6</v>
      </c>
      <c r="E1203" s="3">
        <v>44483</v>
      </c>
      <c r="F1203" s="31">
        <f>YEAR(Order[[#This Row],[OrderDate]])</f>
        <v>2021</v>
      </c>
      <c r="G1203" s="31">
        <f>MONTH(Order[[#This Row],[OrderDate]])</f>
        <v>10</v>
      </c>
      <c r="H1203" s="31">
        <f>WEEKDAY(Order[[#This Row],[OrderDate]])</f>
        <v>5</v>
      </c>
      <c r="I1203" s="31" t="str">
        <f>TEXT(Order[[#This Row],[WeekNumber]],"dddd")</f>
        <v>Thursday</v>
      </c>
      <c r="J1203" s="14">
        <v>20211107</v>
      </c>
      <c r="K1203" t="s">
        <v>486</v>
      </c>
      <c r="L1203" s="4">
        <v>132</v>
      </c>
      <c r="M1203" s="4">
        <v>22</v>
      </c>
      <c r="N1203" s="4">
        <v>22</v>
      </c>
      <c r="O1203">
        <v>6</v>
      </c>
      <c r="P1203" s="8">
        <v>0</v>
      </c>
      <c r="Q1203" t="s">
        <v>358</v>
      </c>
      <c r="R1203">
        <v>2</v>
      </c>
      <c r="S1203" s="4">
        <v>13.396192586104789</v>
      </c>
      <c r="T1203" t="s">
        <v>148</v>
      </c>
      <c r="U1203" t="s">
        <v>237</v>
      </c>
      <c r="V1203" t="s">
        <v>323</v>
      </c>
      <c r="W1203" t="s">
        <v>510</v>
      </c>
      <c r="X1203" t="s">
        <v>521</v>
      </c>
      <c r="Y1203" t="s">
        <v>515</v>
      </c>
    </row>
    <row r="1204" spans="1:25" x14ac:dyDescent="0.3">
      <c r="A1204">
        <v>10704</v>
      </c>
      <c r="B1204" t="s">
        <v>59</v>
      </c>
      <c r="C1204">
        <v>24</v>
      </c>
      <c r="D1204">
        <v>6</v>
      </c>
      <c r="E1204" s="3">
        <v>44483</v>
      </c>
      <c r="F1204" s="31">
        <f>YEAR(Order[[#This Row],[OrderDate]])</f>
        <v>2021</v>
      </c>
      <c r="G1204" s="31">
        <f>MONTH(Order[[#This Row],[OrderDate]])</f>
        <v>10</v>
      </c>
      <c r="H1204" s="31">
        <f>WEEKDAY(Order[[#This Row],[OrderDate]])</f>
        <v>5</v>
      </c>
      <c r="I1204" s="31" t="str">
        <f>TEXT(Order[[#This Row],[WeekNumber]],"dddd")</f>
        <v>Thursday</v>
      </c>
      <c r="J1204" s="14">
        <v>20211107</v>
      </c>
      <c r="K1204" t="s">
        <v>486</v>
      </c>
      <c r="L1204" s="4">
        <v>157.5</v>
      </c>
      <c r="M1204" s="4">
        <v>4.5</v>
      </c>
      <c r="N1204" s="4">
        <v>4.5</v>
      </c>
      <c r="O1204">
        <v>35</v>
      </c>
      <c r="P1204" s="8">
        <v>0</v>
      </c>
      <c r="Q1204" t="s">
        <v>378</v>
      </c>
      <c r="R1204">
        <v>10</v>
      </c>
      <c r="S1204" s="4">
        <v>2.1230577042655105</v>
      </c>
      <c r="T1204" t="s">
        <v>148</v>
      </c>
      <c r="U1204" t="s">
        <v>237</v>
      </c>
      <c r="V1204" t="s">
        <v>323</v>
      </c>
      <c r="W1204" t="s">
        <v>510</v>
      </c>
      <c r="X1204" t="s">
        <v>521</v>
      </c>
      <c r="Y1204" t="s">
        <v>517</v>
      </c>
    </row>
    <row r="1205" spans="1:25" x14ac:dyDescent="0.3">
      <c r="A1205">
        <v>10704</v>
      </c>
      <c r="B1205" t="s">
        <v>59</v>
      </c>
      <c r="C1205">
        <v>48</v>
      </c>
      <c r="D1205">
        <v>6</v>
      </c>
      <c r="E1205" s="3">
        <v>44483</v>
      </c>
      <c r="F1205" s="31">
        <f>YEAR(Order[[#This Row],[OrderDate]])</f>
        <v>2021</v>
      </c>
      <c r="G1205" s="31">
        <f>MONTH(Order[[#This Row],[OrderDate]])</f>
        <v>10</v>
      </c>
      <c r="H1205" s="31">
        <f>WEEKDAY(Order[[#This Row],[OrderDate]])</f>
        <v>5</v>
      </c>
      <c r="I1205" s="31" t="str">
        <f>TEXT(Order[[#This Row],[WeekNumber]],"dddd")</f>
        <v>Thursday</v>
      </c>
      <c r="J1205" s="14">
        <v>20211118</v>
      </c>
      <c r="K1205" t="s">
        <v>486</v>
      </c>
      <c r="L1205" s="4">
        <v>306</v>
      </c>
      <c r="M1205" s="4">
        <v>12.75</v>
      </c>
      <c r="N1205" s="4">
        <v>12.75</v>
      </c>
      <c r="O1205">
        <v>24</v>
      </c>
      <c r="P1205" s="8">
        <v>0</v>
      </c>
      <c r="Q1205" t="s">
        <v>402</v>
      </c>
      <c r="R1205">
        <v>22</v>
      </c>
      <c r="S1205" s="4">
        <v>8.7212588249999996</v>
      </c>
      <c r="T1205" t="s">
        <v>148</v>
      </c>
      <c r="U1205" t="s">
        <v>237</v>
      </c>
      <c r="V1205" t="s">
        <v>323</v>
      </c>
      <c r="W1205" t="s">
        <v>510</v>
      </c>
      <c r="X1205" t="s">
        <v>521</v>
      </c>
      <c r="Y1205" t="s">
        <v>516</v>
      </c>
    </row>
    <row r="1206" spans="1:25" ht="15" customHeight="1" x14ac:dyDescent="0.3">
      <c r="A1206">
        <v>10705</v>
      </c>
      <c r="B1206" t="s">
        <v>33</v>
      </c>
      <c r="C1206">
        <v>31</v>
      </c>
      <c r="D1206">
        <v>9</v>
      </c>
      <c r="E1206" s="3">
        <v>44484</v>
      </c>
      <c r="F1206" s="31">
        <f>YEAR(Order[[#This Row],[OrderDate]])</f>
        <v>2021</v>
      </c>
      <c r="G1206" s="31">
        <f>MONTH(Order[[#This Row],[OrderDate]])</f>
        <v>10</v>
      </c>
      <c r="H1206" s="31">
        <f>WEEKDAY(Order[[#This Row],[OrderDate]])</f>
        <v>6</v>
      </c>
      <c r="I1206" s="31" t="str">
        <f>TEXT(Order[[#This Row],[WeekNumber]],"dddd")</f>
        <v>Friday</v>
      </c>
      <c r="J1206" s="14">
        <v>20211118</v>
      </c>
      <c r="K1206" t="s">
        <v>484</v>
      </c>
      <c r="L1206" s="4">
        <v>250</v>
      </c>
      <c r="M1206" s="4">
        <v>12.5</v>
      </c>
      <c r="N1206" s="4">
        <v>12.5</v>
      </c>
      <c r="O1206">
        <v>20</v>
      </c>
      <c r="P1206" s="8">
        <v>0</v>
      </c>
      <c r="Q1206" t="s">
        <v>385</v>
      </c>
      <c r="R1206">
        <v>14</v>
      </c>
      <c r="S1206" s="4">
        <v>8.9210025428745876</v>
      </c>
      <c r="T1206" t="s">
        <v>122</v>
      </c>
      <c r="U1206" t="s">
        <v>211</v>
      </c>
      <c r="V1206" t="s">
        <v>299</v>
      </c>
      <c r="W1206" t="s">
        <v>510</v>
      </c>
      <c r="X1206" t="s">
        <v>354</v>
      </c>
      <c r="Y1206" t="s">
        <v>511</v>
      </c>
    </row>
    <row r="1207" spans="1:25" ht="15" customHeight="1" x14ac:dyDescent="0.3">
      <c r="A1207">
        <v>10705</v>
      </c>
      <c r="B1207" t="s">
        <v>33</v>
      </c>
      <c r="C1207">
        <v>32</v>
      </c>
      <c r="D1207">
        <v>9</v>
      </c>
      <c r="E1207" s="3">
        <v>44484</v>
      </c>
      <c r="F1207" s="31">
        <f>YEAR(Order[[#This Row],[OrderDate]])</f>
        <v>2021</v>
      </c>
      <c r="G1207" s="31">
        <f>MONTH(Order[[#This Row],[OrderDate]])</f>
        <v>10</v>
      </c>
      <c r="H1207" s="31">
        <f>WEEKDAY(Order[[#This Row],[OrderDate]])</f>
        <v>6</v>
      </c>
      <c r="I1207" s="31" t="str">
        <f>TEXT(Order[[#This Row],[WeekNumber]],"dddd")</f>
        <v>Friday</v>
      </c>
      <c r="J1207" s="14">
        <v>20211021</v>
      </c>
      <c r="K1207" t="s">
        <v>484</v>
      </c>
      <c r="L1207" s="4">
        <v>128</v>
      </c>
      <c r="M1207" s="4">
        <v>32</v>
      </c>
      <c r="N1207" s="4">
        <v>32</v>
      </c>
      <c r="O1207">
        <v>4</v>
      </c>
      <c r="P1207" s="8">
        <v>0</v>
      </c>
      <c r="Q1207" t="s">
        <v>386</v>
      </c>
      <c r="R1207">
        <v>14</v>
      </c>
      <c r="S1207" s="4">
        <v>15.737004602670464</v>
      </c>
      <c r="T1207" t="s">
        <v>122</v>
      </c>
      <c r="U1207" t="s">
        <v>211</v>
      </c>
      <c r="V1207" t="s">
        <v>299</v>
      </c>
      <c r="W1207" t="s">
        <v>510</v>
      </c>
      <c r="X1207" t="s">
        <v>354</v>
      </c>
      <c r="Y1207" t="s">
        <v>511</v>
      </c>
    </row>
    <row r="1208" spans="1:25" ht="15" customHeight="1" x14ac:dyDescent="0.3">
      <c r="A1208">
        <v>10706</v>
      </c>
      <c r="B1208" t="s">
        <v>53</v>
      </c>
      <c r="C1208">
        <v>16</v>
      </c>
      <c r="D1208">
        <v>8</v>
      </c>
      <c r="E1208" s="3">
        <v>44485</v>
      </c>
      <c r="F1208" s="31">
        <f>YEAR(Order[[#This Row],[OrderDate]])</f>
        <v>2021</v>
      </c>
      <c r="G1208" s="31">
        <f>MONTH(Order[[#This Row],[OrderDate]])</f>
        <v>10</v>
      </c>
      <c r="H1208" s="31">
        <f>WEEKDAY(Order[[#This Row],[OrderDate]])</f>
        <v>7</v>
      </c>
      <c r="I1208" s="31" t="str">
        <f>TEXT(Order[[#This Row],[WeekNumber]],"dddd")</f>
        <v>Saturday</v>
      </c>
      <c r="J1208" s="14">
        <v>20211021</v>
      </c>
      <c r="K1208" t="s">
        <v>485</v>
      </c>
      <c r="L1208" s="4">
        <v>349</v>
      </c>
      <c r="M1208" s="4">
        <v>17.45</v>
      </c>
      <c r="N1208" s="4">
        <v>17.45</v>
      </c>
      <c r="O1208">
        <v>20</v>
      </c>
      <c r="P1208" s="8">
        <v>0</v>
      </c>
      <c r="Q1208" t="s">
        <v>370</v>
      </c>
      <c r="R1208">
        <v>7</v>
      </c>
      <c r="S1208" s="4">
        <v>12.75283918323947</v>
      </c>
      <c r="T1208" t="s">
        <v>142</v>
      </c>
      <c r="U1208" t="s">
        <v>231</v>
      </c>
      <c r="V1208" t="s">
        <v>317</v>
      </c>
      <c r="W1208" t="s">
        <v>510</v>
      </c>
      <c r="X1208" t="s">
        <v>353</v>
      </c>
      <c r="Y1208" t="s">
        <v>516</v>
      </c>
    </row>
    <row r="1209" spans="1:25" ht="15" customHeight="1" x14ac:dyDescent="0.3">
      <c r="A1209">
        <v>10706</v>
      </c>
      <c r="B1209" t="s">
        <v>53</v>
      </c>
      <c r="C1209">
        <v>43</v>
      </c>
      <c r="D1209">
        <v>8</v>
      </c>
      <c r="E1209" s="3">
        <v>44485</v>
      </c>
      <c r="F1209" s="31">
        <f>YEAR(Order[[#This Row],[OrderDate]])</f>
        <v>2021</v>
      </c>
      <c r="G1209" s="31">
        <f>MONTH(Order[[#This Row],[OrderDate]])</f>
        <v>10</v>
      </c>
      <c r="H1209" s="31">
        <f>WEEKDAY(Order[[#This Row],[OrderDate]])</f>
        <v>7</v>
      </c>
      <c r="I1209" s="31" t="str">
        <f>TEXT(Order[[#This Row],[WeekNumber]],"dddd")</f>
        <v>Saturday</v>
      </c>
      <c r="J1209" s="14">
        <v>20211021</v>
      </c>
      <c r="K1209" t="s">
        <v>485</v>
      </c>
      <c r="L1209" s="4">
        <v>1104</v>
      </c>
      <c r="M1209" s="4">
        <v>46</v>
      </c>
      <c r="N1209" s="4">
        <v>46</v>
      </c>
      <c r="O1209">
        <v>24</v>
      </c>
      <c r="P1209" s="8">
        <v>0</v>
      </c>
      <c r="Q1209" t="s">
        <v>397</v>
      </c>
      <c r="R1209">
        <v>20</v>
      </c>
      <c r="S1209" s="4">
        <v>33.719701744549674</v>
      </c>
      <c r="T1209" t="s">
        <v>142</v>
      </c>
      <c r="U1209" t="s">
        <v>231</v>
      </c>
      <c r="V1209" t="s">
        <v>317</v>
      </c>
      <c r="W1209" t="s">
        <v>510</v>
      </c>
      <c r="X1209" t="s">
        <v>353</v>
      </c>
      <c r="Y1209" t="s">
        <v>517</v>
      </c>
    </row>
    <row r="1210" spans="1:25" ht="15" customHeight="1" x14ac:dyDescent="0.3">
      <c r="A1210">
        <v>10706</v>
      </c>
      <c r="B1210" t="s">
        <v>53</v>
      </c>
      <c r="C1210">
        <v>59</v>
      </c>
      <c r="D1210">
        <v>8</v>
      </c>
      <c r="E1210" s="3">
        <v>44485</v>
      </c>
      <c r="F1210" s="31">
        <f>YEAR(Order[[#This Row],[OrderDate]])</f>
        <v>2021</v>
      </c>
      <c r="G1210" s="31">
        <f>MONTH(Order[[#This Row],[OrderDate]])</f>
        <v>10</v>
      </c>
      <c r="H1210" s="31">
        <f>WEEKDAY(Order[[#This Row],[OrderDate]])</f>
        <v>7</v>
      </c>
      <c r="I1210" s="31" t="str">
        <f>TEXT(Order[[#This Row],[WeekNumber]],"dddd")</f>
        <v>Saturday</v>
      </c>
      <c r="J1210" s="14">
        <v>20211023</v>
      </c>
      <c r="K1210" t="s">
        <v>485</v>
      </c>
      <c r="L1210" s="4">
        <v>440</v>
      </c>
      <c r="M1210" s="4">
        <v>55</v>
      </c>
      <c r="N1210" s="4">
        <v>55</v>
      </c>
      <c r="O1210">
        <v>8</v>
      </c>
      <c r="P1210" s="8">
        <v>0</v>
      </c>
      <c r="Q1210" t="s">
        <v>413</v>
      </c>
      <c r="R1210">
        <v>28</v>
      </c>
      <c r="S1210" s="4">
        <v>29.299646906924384</v>
      </c>
      <c r="T1210" t="s">
        <v>142</v>
      </c>
      <c r="U1210" t="s">
        <v>231</v>
      </c>
      <c r="V1210" t="s">
        <v>317</v>
      </c>
      <c r="W1210" t="s">
        <v>510</v>
      </c>
      <c r="X1210" t="s">
        <v>353</v>
      </c>
      <c r="Y1210" t="s">
        <v>511</v>
      </c>
    </row>
    <row r="1211" spans="1:25" ht="15" customHeight="1" x14ac:dyDescent="0.3">
      <c r="A1211">
        <v>10707</v>
      </c>
      <c r="B1211" t="s">
        <v>3</v>
      </c>
      <c r="C1211">
        <v>55</v>
      </c>
      <c r="D1211">
        <v>4</v>
      </c>
      <c r="E1211" s="3">
        <v>44485</v>
      </c>
      <c r="F1211" s="31">
        <f>YEAR(Order[[#This Row],[OrderDate]])</f>
        <v>2021</v>
      </c>
      <c r="G1211" s="31">
        <f>MONTH(Order[[#This Row],[OrderDate]])</f>
        <v>10</v>
      </c>
      <c r="H1211" s="31">
        <f>WEEKDAY(Order[[#This Row],[OrderDate]])</f>
        <v>7</v>
      </c>
      <c r="I1211" s="31" t="str">
        <f>TEXT(Order[[#This Row],[WeekNumber]],"dddd")</f>
        <v>Saturday</v>
      </c>
      <c r="J1211" s="14">
        <v>20211023</v>
      </c>
      <c r="K1211" t="s">
        <v>485</v>
      </c>
      <c r="L1211" s="4">
        <v>504</v>
      </c>
      <c r="M1211" s="4">
        <v>24</v>
      </c>
      <c r="N1211" s="4">
        <v>24</v>
      </c>
      <c r="O1211">
        <v>21</v>
      </c>
      <c r="P1211" s="8">
        <v>0</v>
      </c>
      <c r="Q1211" t="s">
        <v>409</v>
      </c>
      <c r="R1211">
        <v>25</v>
      </c>
      <c r="S1211" s="4">
        <v>18.144678468561601</v>
      </c>
      <c r="T1211" t="s">
        <v>92</v>
      </c>
      <c r="U1211" t="s">
        <v>181</v>
      </c>
      <c r="V1211" t="s">
        <v>270</v>
      </c>
      <c r="W1211" t="s">
        <v>509</v>
      </c>
      <c r="X1211" t="s">
        <v>351</v>
      </c>
      <c r="Y1211" t="s">
        <v>518</v>
      </c>
    </row>
    <row r="1212" spans="1:25" ht="15" customHeight="1" x14ac:dyDescent="0.3">
      <c r="A1212">
        <v>10707</v>
      </c>
      <c r="B1212" t="s">
        <v>3</v>
      </c>
      <c r="C1212">
        <v>57</v>
      </c>
      <c r="D1212">
        <v>4</v>
      </c>
      <c r="E1212" s="3">
        <v>44485</v>
      </c>
      <c r="F1212" s="31">
        <f>YEAR(Order[[#This Row],[OrderDate]])</f>
        <v>2021</v>
      </c>
      <c r="G1212" s="31">
        <f>MONTH(Order[[#This Row],[OrderDate]])</f>
        <v>10</v>
      </c>
      <c r="H1212" s="31">
        <f>WEEKDAY(Order[[#This Row],[OrderDate]])</f>
        <v>7</v>
      </c>
      <c r="I1212" s="31" t="str">
        <f>TEXT(Order[[#This Row],[WeekNumber]],"dddd")</f>
        <v>Saturday</v>
      </c>
      <c r="J1212" s="14">
        <v>20211023</v>
      </c>
      <c r="K1212" t="s">
        <v>485</v>
      </c>
      <c r="L1212" s="4">
        <v>780</v>
      </c>
      <c r="M1212" s="4">
        <v>19.5</v>
      </c>
      <c r="N1212" s="4">
        <v>19.5</v>
      </c>
      <c r="O1212">
        <v>40</v>
      </c>
      <c r="P1212" s="8">
        <v>0</v>
      </c>
      <c r="Q1212" t="s">
        <v>411</v>
      </c>
      <c r="R1212">
        <v>26</v>
      </c>
      <c r="S1212" s="4">
        <v>13.98469118449494</v>
      </c>
      <c r="T1212" t="s">
        <v>92</v>
      </c>
      <c r="U1212" t="s">
        <v>181</v>
      </c>
      <c r="V1212" t="s">
        <v>270</v>
      </c>
      <c r="W1212" t="s">
        <v>509</v>
      </c>
      <c r="X1212" t="s">
        <v>351</v>
      </c>
      <c r="Y1212" t="s">
        <v>512</v>
      </c>
    </row>
    <row r="1213" spans="1:25" ht="15" customHeight="1" x14ac:dyDescent="0.3">
      <c r="A1213">
        <v>10707</v>
      </c>
      <c r="B1213" t="s">
        <v>3</v>
      </c>
      <c r="C1213">
        <v>70</v>
      </c>
      <c r="D1213">
        <v>4</v>
      </c>
      <c r="E1213" s="3">
        <v>44485</v>
      </c>
      <c r="F1213" s="31">
        <f>YEAR(Order[[#This Row],[OrderDate]])</f>
        <v>2021</v>
      </c>
      <c r="G1213" s="31">
        <f>MONTH(Order[[#This Row],[OrderDate]])</f>
        <v>10</v>
      </c>
      <c r="H1213" s="31">
        <f>WEEKDAY(Order[[#This Row],[OrderDate]])</f>
        <v>7</v>
      </c>
      <c r="I1213" s="31" t="str">
        <f>TEXT(Order[[#This Row],[WeekNumber]],"dddd")</f>
        <v>Saturday</v>
      </c>
      <c r="J1213" s="14">
        <v>20211105</v>
      </c>
      <c r="K1213" t="s">
        <v>485</v>
      </c>
      <c r="L1213" s="4">
        <v>356.99999749660492</v>
      </c>
      <c r="M1213" s="4">
        <v>15</v>
      </c>
      <c r="N1213" s="4">
        <v>12.749999910593033</v>
      </c>
      <c r="O1213">
        <v>28</v>
      </c>
      <c r="P1213" s="8">
        <v>0.15000000596046451</v>
      </c>
      <c r="Q1213" t="s">
        <v>424</v>
      </c>
      <c r="R1213">
        <v>7</v>
      </c>
      <c r="S1213" s="4">
        <v>4.3219663299234155</v>
      </c>
      <c r="T1213" t="s">
        <v>92</v>
      </c>
      <c r="U1213" t="s">
        <v>181</v>
      </c>
      <c r="V1213" t="s">
        <v>270</v>
      </c>
      <c r="W1213" t="s">
        <v>509</v>
      </c>
      <c r="X1213" t="s">
        <v>351</v>
      </c>
      <c r="Y1213" t="s">
        <v>517</v>
      </c>
    </row>
    <row r="1214" spans="1:25" x14ac:dyDescent="0.3">
      <c r="A1214">
        <v>10708</v>
      </c>
      <c r="B1214" t="s">
        <v>74</v>
      </c>
      <c r="C1214">
        <v>5</v>
      </c>
      <c r="D1214">
        <v>6</v>
      </c>
      <c r="E1214" s="3">
        <v>44486</v>
      </c>
      <c r="F1214" s="31">
        <f>YEAR(Order[[#This Row],[OrderDate]])</f>
        <v>2021</v>
      </c>
      <c r="G1214" s="31">
        <f>MONTH(Order[[#This Row],[OrderDate]])</f>
        <v>10</v>
      </c>
      <c r="H1214" s="31">
        <f>WEEKDAY(Order[[#This Row],[OrderDate]])</f>
        <v>1</v>
      </c>
      <c r="I1214" s="31" t="str">
        <f>TEXT(Order[[#This Row],[WeekNumber]],"dddd")</f>
        <v>Sunday</v>
      </c>
      <c r="J1214" s="14">
        <v>20211105</v>
      </c>
      <c r="K1214" t="s">
        <v>484</v>
      </c>
      <c r="L1214" s="4">
        <v>85.4</v>
      </c>
      <c r="M1214" s="4">
        <v>21.35</v>
      </c>
      <c r="N1214" s="4">
        <v>21.35</v>
      </c>
      <c r="O1214">
        <v>4</v>
      </c>
      <c r="P1214" s="8">
        <v>0</v>
      </c>
      <c r="Q1214" t="s">
        <v>359</v>
      </c>
      <c r="R1214">
        <v>2</v>
      </c>
      <c r="S1214" s="4">
        <v>13.896353834121228</v>
      </c>
      <c r="T1214" t="s">
        <v>163</v>
      </c>
      <c r="U1214" t="s">
        <v>252</v>
      </c>
      <c r="V1214" t="s">
        <v>337</v>
      </c>
      <c r="W1214" t="s">
        <v>510</v>
      </c>
      <c r="X1214" t="s">
        <v>353</v>
      </c>
      <c r="Y1214" t="s">
        <v>515</v>
      </c>
    </row>
    <row r="1215" spans="1:25" x14ac:dyDescent="0.3">
      <c r="A1215">
        <v>10708</v>
      </c>
      <c r="B1215" t="s">
        <v>74</v>
      </c>
      <c r="C1215">
        <v>36</v>
      </c>
      <c r="D1215">
        <v>6</v>
      </c>
      <c r="E1215" s="3">
        <v>44486</v>
      </c>
      <c r="F1215" s="31">
        <f>YEAR(Order[[#This Row],[OrderDate]])</f>
        <v>2021</v>
      </c>
      <c r="G1215" s="31">
        <f>MONTH(Order[[#This Row],[OrderDate]])</f>
        <v>10</v>
      </c>
      <c r="H1215" s="31">
        <f>WEEKDAY(Order[[#This Row],[OrderDate]])</f>
        <v>1</v>
      </c>
      <c r="I1215" s="31" t="str">
        <f>TEXT(Order[[#This Row],[WeekNumber]],"dddd")</f>
        <v>Sunday</v>
      </c>
      <c r="J1215" s="14">
        <v>20211120</v>
      </c>
      <c r="K1215" t="s">
        <v>484</v>
      </c>
      <c r="L1215" s="4">
        <v>95</v>
      </c>
      <c r="M1215" s="4">
        <v>19</v>
      </c>
      <c r="N1215" s="4">
        <v>19</v>
      </c>
      <c r="O1215">
        <v>5</v>
      </c>
      <c r="P1215" s="8">
        <v>0</v>
      </c>
      <c r="Q1215" t="s">
        <v>390</v>
      </c>
      <c r="R1215">
        <v>17</v>
      </c>
      <c r="S1215" s="4">
        <v>14.515505674132482</v>
      </c>
      <c r="T1215" t="s">
        <v>163</v>
      </c>
      <c r="U1215" t="s">
        <v>252</v>
      </c>
      <c r="V1215" t="s">
        <v>337</v>
      </c>
      <c r="W1215" t="s">
        <v>510</v>
      </c>
      <c r="X1215" t="s">
        <v>353</v>
      </c>
      <c r="Y1215" t="s">
        <v>514</v>
      </c>
    </row>
    <row r="1216" spans="1:25" ht="15" customHeight="1" x14ac:dyDescent="0.3">
      <c r="A1216">
        <v>10709</v>
      </c>
      <c r="B1216" t="s">
        <v>29</v>
      </c>
      <c r="C1216">
        <v>8</v>
      </c>
      <c r="D1216">
        <v>1</v>
      </c>
      <c r="E1216" s="3">
        <v>44486</v>
      </c>
      <c r="F1216" s="31">
        <f>YEAR(Order[[#This Row],[OrderDate]])</f>
        <v>2021</v>
      </c>
      <c r="G1216" s="31">
        <f>MONTH(Order[[#This Row],[OrderDate]])</f>
        <v>10</v>
      </c>
      <c r="H1216" s="31">
        <f>WEEKDAY(Order[[#This Row],[OrderDate]])</f>
        <v>1</v>
      </c>
      <c r="I1216" s="31" t="str">
        <f>TEXT(Order[[#This Row],[WeekNumber]],"dddd")</f>
        <v>Sunday</v>
      </c>
      <c r="J1216" s="14">
        <v>20211120</v>
      </c>
      <c r="K1216" t="s">
        <v>485</v>
      </c>
      <c r="L1216" s="4">
        <v>1600</v>
      </c>
      <c r="M1216" s="4">
        <v>40</v>
      </c>
      <c r="N1216" s="4">
        <v>40</v>
      </c>
      <c r="O1216">
        <v>40</v>
      </c>
      <c r="P1216" s="8">
        <v>0</v>
      </c>
      <c r="Q1216" t="s">
        <v>362</v>
      </c>
      <c r="R1216">
        <v>3</v>
      </c>
      <c r="S1216" s="4">
        <v>29.042861179974402</v>
      </c>
      <c r="T1216" t="s">
        <v>118</v>
      </c>
      <c r="U1216" t="s">
        <v>207</v>
      </c>
      <c r="V1216" t="s">
        <v>295</v>
      </c>
      <c r="W1216" t="s">
        <v>510</v>
      </c>
      <c r="X1216" t="s">
        <v>521</v>
      </c>
      <c r="Y1216" t="s">
        <v>515</v>
      </c>
    </row>
    <row r="1217" spans="1:25" ht="15" customHeight="1" x14ac:dyDescent="0.3">
      <c r="A1217">
        <v>10709</v>
      </c>
      <c r="B1217" t="s">
        <v>29</v>
      </c>
      <c r="C1217">
        <v>51</v>
      </c>
      <c r="D1217">
        <v>1</v>
      </c>
      <c r="E1217" s="3">
        <v>44486</v>
      </c>
      <c r="F1217" s="31">
        <f>YEAR(Order[[#This Row],[OrderDate]])</f>
        <v>2021</v>
      </c>
      <c r="G1217" s="31">
        <f>MONTH(Order[[#This Row],[OrderDate]])</f>
        <v>10</v>
      </c>
      <c r="H1217" s="31">
        <f>WEEKDAY(Order[[#This Row],[OrderDate]])</f>
        <v>1</v>
      </c>
      <c r="I1217" s="31" t="str">
        <f>TEXT(Order[[#This Row],[WeekNumber]],"dddd")</f>
        <v>Sunday</v>
      </c>
      <c r="J1217" s="14">
        <v>20211120</v>
      </c>
      <c r="K1217" t="s">
        <v>485</v>
      </c>
      <c r="L1217" s="4">
        <v>1484</v>
      </c>
      <c r="M1217" s="4">
        <v>53</v>
      </c>
      <c r="N1217" s="4">
        <v>53</v>
      </c>
      <c r="O1217">
        <v>28</v>
      </c>
      <c r="P1217" s="8">
        <v>0</v>
      </c>
      <c r="Q1217" t="s">
        <v>405</v>
      </c>
      <c r="R1217">
        <v>24</v>
      </c>
      <c r="S1217" s="4">
        <v>18.835525116961144</v>
      </c>
      <c r="T1217" t="s">
        <v>118</v>
      </c>
      <c r="U1217" t="s">
        <v>207</v>
      </c>
      <c r="V1217" t="s">
        <v>295</v>
      </c>
      <c r="W1217" t="s">
        <v>510</v>
      </c>
      <c r="X1217" t="s">
        <v>521</v>
      </c>
      <c r="Y1217" t="s">
        <v>513</v>
      </c>
    </row>
    <row r="1218" spans="1:25" ht="15" customHeight="1" x14ac:dyDescent="0.3">
      <c r="A1218">
        <v>10709</v>
      </c>
      <c r="B1218" t="s">
        <v>29</v>
      </c>
      <c r="C1218">
        <v>60</v>
      </c>
      <c r="D1218">
        <v>1</v>
      </c>
      <c r="E1218" s="3">
        <v>44486</v>
      </c>
      <c r="F1218" s="31">
        <f>YEAR(Order[[#This Row],[OrderDate]])</f>
        <v>2021</v>
      </c>
      <c r="G1218" s="31">
        <f>MONTH(Order[[#This Row],[OrderDate]])</f>
        <v>10</v>
      </c>
      <c r="H1218" s="31">
        <f>WEEKDAY(Order[[#This Row],[OrderDate]])</f>
        <v>1</v>
      </c>
      <c r="I1218" s="31" t="str">
        <f>TEXT(Order[[#This Row],[WeekNumber]],"dddd")</f>
        <v>Sunday</v>
      </c>
      <c r="J1218" s="14">
        <v>20211023</v>
      </c>
      <c r="K1218" t="s">
        <v>485</v>
      </c>
      <c r="L1218" s="4">
        <v>340</v>
      </c>
      <c r="M1218" s="4">
        <v>34</v>
      </c>
      <c r="N1218" s="4">
        <v>34</v>
      </c>
      <c r="O1218">
        <v>10</v>
      </c>
      <c r="P1218" s="8">
        <v>0</v>
      </c>
      <c r="Q1218" t="s">
        <v>414</v>
      </c>
      <c r="R1218">
        <v>28</v>
      </c>
      <c r="S1218" s="4">
        <v>17.186056815854748</v>
      </c>
      <c r="T1218" t="s">
        <v>118</v>
      </c>
      <c r="U1218" t="s">
        <v>207</v>
      </c>
      <c r="V1218" t="s">
        <v>295</v>
      </c>
      <c r="W1218" t="s">
        <v>510</v>
      </c>
      <c r="X1218" t="s">
        <v>521</v>
      </c>
      <c r="Y1218" t="s">
        <v>511</v>
      </c>
    </row>
    <row r="1219" spans="1:25" ht="15" customHeight="1" x14ac:dyDescent="0.3">
      <c r="A1219">
        <v>10710</v>
      </c>
      <c r="B1219" t="s">
        <v>25</v>
      </c>
      <c r="C1219">
        <v>19</v>
      </c>
      <c r="D1219">
        <v>1</v>
      </c>
      <c r="E1219" s="3">
        <v>44489</v>
      </c>
      <c r="F1219" s="31">
        <f>YEAR(Order[[#This Row],[OrderDate]])</f>
        <v>2021</v>
      </c>
      <c r="G1219" s="31">
        <f>MONTH(Order[[#This Row],[OrderDate]])</f>
        <v>10</v>
      </c>
      <c r="H1219" s="31">
        <f>WEEKDAY(Order[[#This Row],[OrderDate]])</f>
        <v>4</v>
      </c>
      <c r="I1219" s="31" t="str">
        <f>TEXT(Order[[#This Row],[WeekNumber]],"dddd")</f>
        <v>Wednesday</v>
      </c>
      <c r="J1219" s="14">
        <v>20211023</v>
      </c>
      <c r="K1219" t="s">
        <v>486</v>
      </c>
      <c r="L1219" s="4">
        <v>46</v>
      </c>
      <c r="M1219" s="4">
        <v>9.1999999999999993</v>
      </c>
      <c r="N1219" s="4">
        <v>9.1999999999999993</v>
      </c>
      <c r="O1219">
        <v>5</v>
      </c>
      <c r="P1219" s="8">
        <v>0</v>
      </c>
      <c r="Q1219" t="s">
        <v>373</v>
      </c>
      <c r="R1219">
        <v>8</v>
      </c>
      <c r="S1219" s="4">
        <v>7.994614939930428</v>
      </c>
      <c r="T1219" t="s">
        <v>114</v>
      </c>
      <c r="U1219" t="s">
        <v>203</v>
      </c>
      <c r="V1219" t="s">
        <v>291</v>
      </c>
      <c r="W1219" t="s">
        <v>509</v>
      </c>
      <c r="X1219" t="s">
        <v>528</v>
      </c>
      <c r="Y1219" t="s">
        <v>516</v>
      </c>
    </row>
    <row r="1220" spans="1:25" ht="15" customHeight="1" x14ac:dyDescent="0.3">
      <c r="A1220">
        <v>10710</v>
      </c>
      <c r="B1220" t="s">
        <v>25</v>
      </c>
      <c r="C1220">
        <v>47</v>
      </c>
      <c r="D1220">
        <v>1</v>
      </c>
      <c r="E1220" s="3">
        <v>44489</v>
      </c>
      <c r="F1220" s="31">
        <f>YEAR(Order[[#This Row],[OrderDate]])</f>
        <v>2021</v>
      </c>
      <c r="G1220" s="31">
        <f>MONTH(Order[[#This Row],[OrderDate]])</f>
        <v>10</v>
      </c>
      <c r="H1220" s="31">
        <f>WEEKDAY(Order[[#This Row],[OrderDate]])</f>
        <v>4</v>
      </c>
      <c r="I1220" s="31" t="str">
        <f>TEXT(Order[[#This Row],[WeekNumber]],"dddd")</f>
        <v>Wednesday</v>
      </c>
      <c r="J1220" s="14">
        <v>20211029</v>
      </c>
      <c r="K1220" t="s">
        <v>486</v>
      </c>
      <c r="L1220" s="4">
        <v>47.5</v>
      </c>
      <c r="M1220" s="4">
        <v>9.5</v>
      </c>
      <c r="N1220" s="4">
        <v>9.5</v>
      </c>
      <c r="O1220">
        <v>5</v>
      </c>
      <c r="P1220" s="8">
        <v>0</v>
      </c>
      <c r="Q1220" t="s">
        <v>401</v>
      </c>
      <c r="R1220">
        <v>22</v>
      </c>
      <c r="S1220" s="4">
        <v>6.92246398648025</v>
      </c>
      <c r="T1220" t="s">
        <v>114</v>
      </c>
      <c r="U1220" t="s">
        <v>203</v>
      </c>
      <c r="V1220" t="s">
        <v>291</v>
      </c>
      <c r="W1220" t="s">
        <v>509</v>
      </c>
      <c r="X1220" t="s">
        <v>528</v>
      </c>
      <c r="Y1220" t="s">
        <v>516</v>
      </c>
    </row>
    <row r="1221" spans="1:25" ht="15" customHeight="1" x14ac:dyDescent="0.3">
      <c r="A1221">
        <v>10711</v>
      </c>
      <c r="B1221" t="s">
        <v>68</v>
      </c>
      <c r="C1221">
        <v>19</v>
      </c>
      <c r="D1221">
        <v>5</v>
      </c>
      <c r="E1221" s="3">
        <v>44490</v>
      </c>
      <c r="F1221" s="31">
        <f>YEAR(Order[[#This Row],[OrderDate]])</f>
        <v>2021</v>
      </c>
      <c r="G1221" s="31">
        <f>MONTH(Order[[#This Row],[OrderDate]])</f>
        <v>10</v>
      </c>
      <c r="H1221" s="31">
        <f>WEEKDAY(Order[[#This Row],[OrderDate]])</f>
        <v>5</v>
      </c>
      <c r="I1221" s="31" t="str">
        <f>TEXT(Order[[#This Row],[WeekNumber]],"dddd")</f>
        <v>Thursday</v>
      </c>
      <c r="J1221" s="14">
        <v>20211029</v>
      </c>
      <c r="K1221" t="s">
        <v>484</v>
      </c>
      <c r="L1221" s="4">
        <v>110.39999999999999</v>
      </c>
      <c r="M1221" s="4">
        <v>9.1999999999999993</v>
      </c>
      <c r="N1221" s="4">
        <v>9.1999999999999993</v>
      </c>
      <c r="O1221">
        <v>12</v>
      </c>
      <c r="P1221" s="8">
        <v>0</v>
      </c>
      <c r="Q1221" t="s">
        <v>373</v>
      </c>
      <c r="R1221">
        <v>8</v>
      </c>
      <c r="S1221" s="4">
        <v>7.994614939930428</v>
      </c>
      <c r="T1221" t="s">
        <v>157</v>
      </c>
      <c r="U1221" t="s">
        <v>246</v>
      </c>
      <c r="V1221" t="s">
        <v>331</v>
      </c>
      <c r="W1221" t="s">
        <v>510</v>
      </c>
      <c r="X1221" t="s">
        <v>353</v>
      </c>
      <c r="Y1221" t="s">
        <v>516</v>
      </c>
    </row>
    <row r="1222" spans="1:25" ht="15" customHeight="1" x14ac:dyDescent="0.3">
      <c r="A1222">
        <v>10711</v>
      </c>
      <c r="B1222" t="s">
        <v>68</v>
      </c>
      <c r="C1222">
        <v>41</v>
      </c>
      <c r="D1222">
        <v>5</v>
      </c>
      <c r="E1222" s="3">
        <v>44490</v>
      </c>
      <c r="F1222" s="31">
        <f>YEAR(Order[[#This Row],[OrderDate]])</f>
        <v>2021</v>
      </c>
      <c r="G1222" s="31">
        <f>MONTH(Order[[#This Row],[OrderDate]])</f>
        <v>10</v>
      </c>
      <c r="H1222" s="31">
        <f>WEEKDAY(Order[[#This Row],[OrderDate]])</f>
        <v>5</v>
      </c>
      <c r="I1222" s="31" t="str">
        <f>TEXT(Order[[#This Row],[WeekNumber]],"dddd")</f>
        <v>Thursday</v>
      </c>
      <c r="J1222" s="14">
        <v>20211029</v>
      </c>
      <c r="K1222" t="s">
        <v>484</v>
      </c>
      <c r="L1222" s="4">
        <v>405.3</v>
      </c>
      <c r="M1222" s="4">
        <v>9.65</v>
      </c>
      <c r="N1222" s="4">
        <v>9.65</v>
      </c>
      <c r="O1222">
        <v>42</v>
      </c>
      <c r="P1222" s="8">
        <v>0</v>
      </c>
      <c r="Q1222" t="s">
        <v>395</v>
      </c>
      <c r="R1222">
        <v>19</v>
      </c>
      <c r="S1222" s="4">
        <v>6.0463867884479576</v>
      </c>
      <c r="T1222" t="s">
        <v>157</v>
      </c>
      <c r="U1222" t="s">
        <v>246</v>
      </c>
      <c r="V1222" t="s">
        <v>331</v>
      </c>
      <c r="W1222" t="s">
        <v>510</v>
      </c>
      <c r="X1222" t="s">
        <v>353</v>
      </c>
      <c r="Y1222" t="s">
        <v>514</v>
      </c>
    </row>
    <row r="1223" spans="1:25" ht="15" customHeight="1" x14ac:dyDescent="0.3">
      <c r="A1223">
        <v>10711</v>
      </c>
      <c r="B1223" t="s">
        <v>68</v>
      </c>
      <c r="C1223">
        <v>53</v>
      </c>
      <c r="D1223">
        <v>5</v>
      </c>
      <c r="E1223" s="3">
        <v>44490</v>
      </c>
      <c r="F1223" s="31">
        <f>YEAR(Order[[#This Row],[OrderDate]])</f>
        <v>2021</v>
      </c>
      <c r="G1223" s="31">
        <f>MONTH(Order[[#This Row],[OrderDate]])</f>
        <v>10</v>
      </c>
      <c r="H1223" s="31">
        <f>WEEKDAY(Order[[#This Row],[OrderDate]])</f>
        <v>5</v>
      </c>
      <c r="I1223" s="31" t="str">
        <f>TEXT(Order[[#This Row],[WeekNumber]],"dddd")</f>
        <v>Thursday</v>
      </c>
      <c r="J1223" s="14">
        <v>20211031</v>
      </c>
      <c r="K1223" t="s">
        <v>484</v>
      </c>
      <c r="L1223" s="4">
        <v>3935.9999999999995</v>
      </c>
      <c r="M1223" s="4">
        <v>32.799999999999997</v>
      </c>
      <c r="N1223" s="4">
        <v>32.799999999999997</v>
      </c>
      <c r="O1223">
        <v>120</v>
      </c>
      <c r="P1223" s="8">
        <v>0</v>
      </c>
      <c r="Q1223" t="s">
        <v>407</v>
      </c>
      <c r="R1223">
        <v>24</v>
      </c>
      <c r="S1223" s="4">
        <v>11.283141843590998</v>
      </c>
      <c r="T1223" t="s">
        <v>157</v>
      </c>
      <c r="U1223" t="s">
        <v>246</v>
      </c>
      <c r="V1223" t="s">
        <v>331</v>
      </c>
      <c r="W1223" t="s">
        <v>510</v>
      </c>
      <c r="X1223" t="s">
        <v>353</v>
      </c>
      <c r="Y1223" t="s">
        <v>518</v>
      </c>
    </row>
    <row r="1224" spans="1:25" ht="15" customHeight="1" x14ac:dyDescent="0.3">
      <c r="A1224">
        <v>10712</v>
      </c>
      <c r="B1224" t="s">
        <v>35</v>
      </c>
      <c r="C1224">
        <v>53</v>
      </c>
      <c r="D1224">
        <v>3</v>
      </c>
      <c r="E1224" s="3">
        <v>44490</v>
      </c>
      <c r="F1224" s="31">
        <f>YEAR(Order[[#This Row],[OrderDate]])</f>
        <v>2021</v>
      </c>
      <c r="G1224" s="31">
        <f>MONTH(Order[[#This Row],[OrderDate]])</f>
        <v>10</v>
      </c>
      <c r="H1224" s="31">
        <f>WEEKDAY(Order[[#This Row],[OrderDate]])</f>
        <v>5</v>
      </c>
      <c r="I1224" s="31" t="str">
        <f>TEXT(Order[[#This Row],[WeekNumber]],"dddd")</f>
        <v>Thursday</v>
      </c>
      <c r="J1224" s="14">
        <v>20211031</v>
      </c>
      <c r="K1224" t="s">
        <v>486</v>
      </c>
      <c r="L1224" s="4">
        <v>93.479999926686276</v>
      </c>
      <c r="M1224" s="4">
        <v>32.799999999999997</v>
      </c>
      <c r="N1224" s="4">
        <v>31.159999975562094</v>
      </c>
      <c r="O1224">
        <v>3</v>
      </c>
      <c r="P1224" s="8">
        <v>5.000000074505806E-2</v>
      </c>
      <c r="Q1224" t="s">
        <v>407</v>
      </c>
      <c r="R1224">
        <v>24</v>
      </c>
      <c r="S1224" s="4">
        <v>11.283141843590998</v>
      </c>
      <c r="T1224" t="s">
        <v>124</v>
      </c>
      <c r="U1224" t="s">
        <v>213</v>
      </c>
      <c r="W1224" t="s">
        <v>509</v>
      </c>
      <c r="X1224" t="s">
        <v>530</v>
      </c>
      <c r="Y1224" t="s">
        <v>518</v>
      </c>
    </row>
    <row r="1225" spans="1:25" ht="15" customHeight="1" x14ac:dyDescent="0.3">
      <c r="A1225">
        <v>10712</v>
      </c>
      <c r="B1225" t="s">
        <v>35</v>
      </c>
      <c r="C1225">
        <v>56</v>
      </c>
      <c r="D1225">
        <v>3</v>
      </c>
      <c r="E1225" s="3">
        <v>44490</v>
      </c>
      <c r="F1225" s="31">
        <f>YEAR(Order[[#This Row],[OrderDate]])</f>
        <v>2021</v>
      </c>
      <c r="G1225" s="31">
        <f>MONTH(Order[[#This Row],[OrderDate]])</f>
        <v>10</v>
      </c>
      <c r="H1225" s="31">
        <f>WEEKDAY(Order[[#This Row],[OrderDate]])</f>
        <v>5</v>
      </c>
      <c r="I1225" s="31" t="str">
        <f>TEXT(Order[[#This Row],[WeekNumber]],"dddd")</f>
        <v>Thursday</v>
      </c>
      <c r="J1225" s="14">
        <v>20211024</v>
      </c>
      <c r="K1225" t="s">
        <v>486</v>
      </c>
      <c r="L1225" s="4">
        <v>1140</v>
      </c>
      <c r="M1225" s="4">
        <v>38</v>
      </c>
      <c r="N1225" s="4">
        <v>38</v>
      </c>
      <c r="O1225">
        <v>30</v>
      </c>
      <c r="P1225" s="8">
        <v>0</v>
      </c>
      <c r="Q1225" t="s">
        <v>410</v>
      </c>
      <c r="R1225">
        <v>26</v>
      </c>
      <c r="S1225" s="4">
        <v>12.985049050340091</v>
      </c>
      <c r="T1225" t="s">
        <v>124</v>
      </c>
      <c r="U1225" t="s">
        <v>213</v>
      </c>
      <c r="W1225" t="s">
        <v>509</v>
      </c>
      <c r="X1225" t="s">
        <v>530</v>
      </c>
      <c r="Y1225" t="s">
        <v>512</v>
      </c>
    </row>
    <row r="1226" spans="1:25" ht="15" customHeight="1" x14ac:dyDescent="0.3">
      <c r="A1226">
        <v>10713</v>
      </c>
      <c r="B1226" t="s">
        <v>68</v>
      </c>
      <c r="C1226">
        <v>10</v>
      </c>
      <c r="D1226">
        <v>1</v>
      </c>
      <c r="E1226" s="3">
        <v>44491</v>
      </c>
      <c r="F1226" s="31">
        <f>YEAR(Order[[#This Row],[OrderDate]])</f>
        <v>2021</v>
      </c>
      <c r="G1226" s="31">
        <f>MONTH(Order[[#This Row],[OrderDate]])</f>
        <v>10</v>
      </c>
      <c r="H1226" s="31">
        <f>WEEKDAY(Order[[#This Row],[OrderDate]])</f>
        <v>6</v>
      </c>
      <c r="I1226" s="31" t="str">
        <f>TEXT(Order[[#This Row],[WeekNumber]],"dddd")</f>
        <v>Friday</v>
      </c>
      <c r="J1226" s="14">
        <v>20211024</v>
      </c>
      <c r="K1226" t="s">
        <v>486</v>
      </c>
      <c r="L1226" s="4">
        <v>558</v>
      </c>
      <c r="M1226" s="4">
        <v>31</v>
      </c>
      <c r="N1226" s="4">
        <v>31</v>
      </c>
      <c r="O1226">
        <v>18</v>
      </c>
      <c r="P1226" s="8">
        <v>0</v>
      </c>
      <c r="Q1226" t="s">
        <v>364</v>
      </c>
      <c r="R1226">
        <v>4</v>
      </c>
      <c r="S1226" s="4">
        <v>11.047328272500083</v>
      </c>
      <c r="T1226" t="s">
        <v>157</v>
      </c>
      <c r="U1226" t="s">
        <v>246</v>
      </c>
      <c r="V1226" t="s">
        <v>331</v>
      </c>
      <c r="W1226" t="s">
        <v>510</v>
      </c>
      <c r="X1226" t="s">
        <v>353</v>
      </c>
      <c r="Y1226" t="s">
        <v>514</v>
      </c>
    </row>
    <row r="1227" spans="1:25" ht="15" customHeight="1" x14ac:dyDescent="0.3">
      <c r="A1227">
        <v>10713</v>
      </c>
      <c r="B1227" t="s">
        <v>68</v>
      </c>
      <c r="C1227">
        <v>26</v>
      </c>
      <c r="D1227">
        <v>1</v>
      </c>
      <c r="E1227" s="3">
        <v>44491</v>
      </c>
      <c r="F1227" s="31">
        <f>YEAR(Order[[#This Row],[OrderDate]])</f>
        <v>2021</v>
      </c>
      <c r="G1227" s="31">
        <f>MONTH(Order[[#This Row],[OrderDate]])</f>
        <v>10</v>
      </c>
      <c r="H1227" s="31">
        <f>WEEKDAY(Order[[#This Row],[OrderDate]])</f>
        <v>6</v>
      </c>
      <c r="I1227" s="31" t="str">
        <f>TEXT(Order[[#This Row],[WeekNumber]],"dddd")</f>
        <v>Friday</v>
      </c>
      <c r="J1227" s="14">
        <v>20211024</v>
      </c>
      <c r="K1227" t="s">
        <v>486</v>
      </c>
      <c r="L1227" s="4">
        <v>936.9</v>
      </c>
      <c r="M1227" s="4">
        <v>31.23</v>
      </c>
      <c r="N1227" s="4">
        <v>31.23</v>
      </c>
      <c r="O1227">
        <v>30</v>
      </c>
      <c r="P1227" s="8">
        <v>0</v>
      </c>
      <c r="Q1227" t="s">
        <v>380</v>
      </c>
      <c r="R1227">
        <v>11</v>
      </c>
      <c r="S1227" s="4">
        <v>12.929370209027901</v>
      </c>
      <c r="T1227" t="s">
        <v>157</v>
      </c>
      <c r="U1227" t="s">
        <v>246</v>
      </c>
      <c r="V1227" t="s">
        <v>331</v>
      </c>
      <c r="W1227" t="s">
        <v>510</v>
      </c>
      <c r="X1227" t="s">
        <v>353</v>
      </c>
      <c r="Y1227" t="s">
        <v>516</v>
      </c>
    </row>
    <row r="1228" spans="1:25" ht="15" customHeight="1" x14ac:dyDescent="0.3">
      <c r="A1228">
        <v>10713</v>
      </c>
      <c r="B1228" t="s">
        <v>68</v>
      </c>
      <c r="C1228">
        <v>45</v>
      </c>
      <c r="D1228">
        <v>1</v>
      </c>
      <c r="E1228" s="3">
        <v>44491</v>
      </c>
      <c r="F1228" s="31">
        <f>YEAR(Order[[#This Row],[OrderDate]])</f>
        <v>2021</v>
      </c>
      <c r="G1228" s="31">
        <f>MONTH(Order[[#This Row],[OrderDate]])</f>
        <v>10</v>
      </c>
      <c r="H1228" s="31">
        <f>WEEKDAY(Order[[#This Row],[OrderDate]])</f>
        <v>6</v>
      </c>
      <c r="I1228" s="31" t="str">
        <f>TEXT(Order[[#This Row],[WeekNumber]],"dddd")</f>
        <v>Friday</v>
      </c>
      <c r="J1228" s="14">
        <v>20211024</v>
      </c>
      <c r="K1228" t="s">
        <v>486</v>
      </c>
      <c r="L1228" s="4">
        <v>1045</v>
      </c>
      <c r="M1228" s="4">
        <v>9.5</v>
      </c>
      <c r="N1228" s="4">
        <v>9.5</v>
      </c>
      <c r="O1228">
        <v>110</v>
      </c>
      <c r="P1228" s="8">
        <v>0</v>
      </c>
      <c r="Q1228" t="s">
        <v>399</v>
      </c>
      <c r="R1228">
        <v>21</v>
      </c>
      <c r="S1228" s="4">
        <v>4.5986324879657294</v>
      </c>
      <c r="T1228" t="s">
        <v>157</v>
      </c>
      <c r="U1228" t="s">
        <v>246</v>
      </c>
      <c r="V1228" t="s">
        <v>331</v>
      </c>
      <c r="W1228" t="s">
        <v>510</v>
      </c>
      <c r="X1228" t="s">
        <v>353</v>
      </c>
      <c r="Y1228" t="s">
        <v>514</v>
      </c>
    </row>
    <row r="1229" spans="1:25" ht="15" customHeight="1" x14ac:dyDescent="0.3">
      <c r="A1229">
        <v>10713</v>
      </c>
      <c r="B1229" t="s">
        <v>68</v>
      </c>
      <c r="C1229">
        <v>46</v>
      </c>
      <c r="D1229">
        <v>1</v>
      </c>
      <c r="E1229" s="3">
        <v>44491</v>
      </c>
      <c r="F1229" s="31">
        <f>YEAR(Order[[#This Row],[OrderDate]])</f>
        <v>2021</v>
      </c>
      <c r="G1229" s="31">
        <f>MONTH(Order[[#This Row],[OrderDate]])</f>
        <v>10</v>
      </c>
      <c r="H1229" s="31">
        <f>WEEKDAY(Order[[#This Row],[OrderDate]])</f>
        <v>6</v>
      </c>
      <c r="I1229" s="31" t="str">
        <f>TEXT(Order[[#This Row],[WeekNumber]],"dddd")</f>
        <v>Friday</v>
      </c>
      <c r="J1229" s="14">
        <v>20211027</v>
      </c>
      <c r="K1229" t="s">
        <v>486</v>
      </c>
      <c r="L1229" s="4">
        <v>288</v>
      </c>
      <c r="M1229" s="4">
        <v>12</v>
      </c>
      <c r="N1229" s="4">
        <v>12</v>
      </c>
      <c r="O1229">
        <v>24</v>
      </c>
      <c r="P1229" s="8">
        <v>0</v>
      </c>
      <c r="Q1229" t="s">
        <v>400</v>
      </c>
      <c r="R1229">
        <v>21</v>
      </c>
      <c r="S1229" s="4">
        <v>5.504627786254181</v>
      </c>
      <c r="T1229" t="s">
        <v>157</v>
      </c>
      <c r="U1229" t="s">
        <v>246</v>
      </c>
      <c r="V1229" t="s">
        <v>331</v>
      </c>
      <c r="W1229" t="s">
        <v>510</v>
      </c>
      <c r="X1229" t="s">
        <v>353</v>
      </c>
      <c r="Y1229" t="s">
        <v>514</v>
      </c>
    </row>
    <row r="1230" spans="1:25" ht="15" customHeight="1" x14ac:dyDescent="0.3">
      <c r="A1230">
        <v>10714</v>
      </c>
      <c r="B1230" t="s">
        <v>68</v>
      </c>
      <c r="C1230">
        <v>2</v>
      </c>
      <c r="D1230">
        <v>5</v>
      </c>
      <c r="E1230" s="3">
        <v>44491</v>
      </c>
      <c r="F1230" s="31">
        <f>YEAR(Order[[#This Row],[OrderDate]])</f>
        <v>2021</v>
      </c>
      <c r="G1230" s="31">
        <f>MONTH(Order[[#This Row],[OrderDate]])</f>
        <v>10</v>
      </c>
      <c r="H1230" s="31">
        <f>WEEKDAY(Order[[#This Row],[OrderDate]])</f>
        <v>6</v>
      </c>
      <c r="I1230" s="31" t="str">
        <f>TEXT(Order[[#This Row],[WeekNumber]],"dddd")</f>
        <v>Friday</v>
      </c>
      <c r="J1230" s="14">
        <v>20211027</v>
      </c>
      <c r="K1230" t="s">
        <v>485</v>
      </c>
      <c r="L1230" s="4">
        <v>427.5</v>
      </c>
      <c r="M1230" s="4">
        <v>19</v>
      </c>
      <c r="N1230" s="4">
        <v>14.25</v>
      </c>
      <c r="O1230">
        <v>30</v>
      </c>
      <c r="P1230" s="8">
        <v>0.25</v>
      </c>
      <c r="Q1230" t="s">
        <v>356</v>
      </c>
      <c r="R1230">
        <v>1</v>
      </c>
      <c r="S1230" s="4">
        <v>9.9064127385757743</v>
      </c>
      <c r="T1230" t="s">
        <v>157</v>
      </c>
      <c r="U1230" t="s">
        <v>246</v>
      </c>
      <c r="V1230" t="s">
        <v>331</v>
      </c>
      <c r="W1230" t="s">
        <v>510</v>
      </c>
      <c r="X1230" t="s">
        <v>353</v>
      </c>
      <c r="Y1230" t="s">
        <v>517</v>
      </c>
    </row>
    <row r="1231" spans="1:25" ht="15" customHeight="1" x14ac:dyDescent="0.3">
      <c r="A1231">
        <v>10714</v>
      </c>
      <c r="B1231" t="s">
        <v>68</v>
      </c>
      <c r="C1231">
        <v>17</v>
      </c>
      <c r="D1231">
        <v>5</v>
      </c>
      <c r="E1231" s="3">
        <v>44491</v>
      </c>
      <c r="F1231" s="31">
        <f>YEAR(Order[[#This Row],[OrderDate]])</f>
        <v>2021</v>
      </c>
      <c r="G1231" s="31">
        <f>MONTH(Order[[#This Row],[OrderDate]])</f>
        <v>10</v>
      </c>
      <c r="H1231" s="31">
        <f>WEEKDAY(Order[[#This Row],[OrderDate]])</f>
        <v>6</v>
      </c>
      <c r="I1231" s="31" t="str">
        <f>TEXT(Order[[#This Row],[WeekNumber]],"dddd")</f>
        <v>Friday</v>
      </c>
      <c r="J1231" s="14">
        <v>20211027</v>
      </c>
      <c r="K1231" t="s">
        <v>485</v>
      </c>
      <c r="L1231" s="4">
        <v>789.75</v>
      </c>
      <c r="M1231" s="4">
        <v>39</v>
      </c>
      <c r="N1231" s="4">
        <v>29.25</v>
      </c>
      <c r="O1231">
        <v>27</v>
      </c>
      <c r="P1231" s="8">
        <v>0.25</v>
      </c>
      <c r="Q1231" t="s">
        <v>371</v>
      </c>
      <c r="R1231">
        <v>7</v>
      </c>
      <c r="S1231" s="4">
        <v>24.774912809223483</v>
      </c>
      <c r="T1231" t="s">
        <v>157</v>
      </c>
      <c r="U1231" t="s">
        <v>246</v>
      </c>
      <c r="V1231" t="s">
        <v>331</v>
      </c>
      <c r="W1231" t="s">
        <v>510</v>
      </c>
      <c r="X1231" t="s">
        <v>353</v>
      </c>
      <c r="Y1231" t="s">
        <v>518</v>
      </c>
    </row>
    <row r="1232" spans="1:25" ht="15" customHeight="1" x14ac:dyDescent="0.3">
      <c r="A1232">
        <v>10714</v>
      </c>
      <c r="B1232" t="s">
        <v>68</v>
      </c>
      <c r="C1232">
        <v>47</v>
      </c>
      <c r="D1232">
        <v>5</v>
      </c>
      <c r="E1232" s="3">
        <v>44491</v>
      </c>
      <c r="F1232" s="31">
        <f>YEAR(Order[[#This Row],[OrderDate]])</f>
        <v>2021</v>
      </c>
      <c r="G1232" s="31">
        <f>MONTH(Order[[#This Row],[OrderDate]])</f>
        <v>10</v>
      </c>
      <c r="H1232" s="31">
        <f>WEEKDAY(Order[[#This Row],[OrderDate]])</f>
        <v>6</v>
      </c>
      <c r="I1232" s="31" t="str">
        <f>TEXT(Order[[#This Row],[WeekNumber]],"dddd")</f>
        <v>Friday</v>
      </c>
      <c r="J1232" s="14">
        <v>20211027</v>
      </c>
      <c r="K1232" t="s">
        <v>485</v>
      </c>
      <c r="L1232" s="4">
        <v>356.25</v>
      </c>
      <c r="M1232" s="4">
        <v>9.5</v>
      </c>
      <c r="N1232" s="4">
        <v>7.125</v>
      </c>
      <c r="O1232">
        <v>50</v>
      </c>
      <c r="P1232" s="8">
        <v>0.25</v>
      </c>
      <c r="Q1232" t="s">
        <v>401</v>
      </c>
      <c r="R1232">
        <v>22</v>
      </c>
      <c r="S1232" s="4">
        <v>6.92246398648025</v>
      </c>
      <c r="T1232" t="s">
        <v>157</v>
      </c>
      <c r="U1232" t="s">
        <v>246</v>
      </c>
      <c r="V1232" t="s">
        <v>331</v>
      </c>
      <c r="W1232" t="s">
        <v>510</v>
      </c>
      <c r="X1232" t="s">
        <v>353</v>
      </c>
      <c r="Y1232" t="s">
        <v>516</v>
      </c>
    </row>
    <row r="1233" spans="1:25" ht="15" customHeight="1" x14ac:dyDescent="0.3">
      <c r="A1233">
        <v>10714</v>
      </c>
      <c r="B1233" t="s">
        <v>68</v>
      </c>
      <c r="C1233">
        <v>56</v>
      </c>
      <c r="D1233">
        <v>5</v>
      </c>
      <c r="E1233" s="3">
        <v>44491</v>
      </c>
      <c r="F1233" s="31">
        <f>YEAR(Order[[#This Row],[OrderDate]])</f>
        <v>2021</v>
      </c>
      <c r="G1233" s="31">
        <f>MONTH(Order[[#This Row],[OrderDate]])</f>
        <v>10</v>
      </c>
      <c r="H1233" s="31">
        <f>WEEKDAY(Order[[#This Row],[OrderDate]])</f>
        <v>6</v>
      </c>
      <c r="I1233" s="31" t="str">
        <f>TEXT(Order[[#This Row],[WeekNumber]],"dddd")</f>
        <v>Friday</v>
      </c>
      <c r="J1233" s="14">
        <v>20211027</v>
      </c>
      <c r="K1233" t="s">
        <v>485</v>
      </c>
      <c r="L1233" s="4">
        <v>513</v>
      </c>
      <c r="M1233" s="4">
        <v>38</v>
      </c>
      <c r="N1233" s="4">
        <v>28.5</v>
      </c>
      <c r="O1233">
        <v>18</v>
      </c>
      <c r="P1233" s="8">
        <v>0.25</v>
      </c>
      <c r="Q1233" t="s">
        <v>410</v>
      </c>
      <c r="R1233">
        <v>26</v>
      </c>
      <c r="S1233" s="4">
        <v>12.985049050340091</v>
      </c>
      <c r="T1233" t="s">
        <v>157</v>
      </c>
      <c r="U1233" t="s">
        <v>246</v>
      </c>
      <c r="V1233" t="s">
        <v>331</v>
      </c>
      <c r="W1233" t="s">
        <v>510</v>
      </c>
      <c r="X1233" t="s">
        <v>353</v>
      </c>
      <c r="Y1233" t="s">
        <v>512</v>
      </c>
    </row>
    <row r="1234" spans="1:25" ht="15" customHeight="1" x14ac:dyDescent="0.3">
      <c r="A1234">
        <v>10714</v>
      </c>
      <c r="B1234" t="s">
        <v>68</v>
      </c>
      <c r="C1234">
        <v>58</v>
      </c>
      <c r="D1234">
        <v>5</v>
      </c>
      <c r="E1234" s="3">
        <v>44491</v>
      </c>
      <c r="F1234" s="31">
        <f>YEAR(Order[[#This Row],[OrderDate]])</f>
        <v>2021</v>
      </c>
      <c r="G1234" s="31">
        <f>MONTH(Order[[#This Row],[OrderDate]])</f>
        <v>10</v>
      </c>
      <c r="H1234" s="31">
        <f>WEEKDAY(Order[[#This Row],[OrderDate]])</f>
        <v>6</v>
      </c>
      <c r="I1234" s="31" t="str">
        <f>TEXT(Order[[#This Row],[WeekNumber]],"dddd")</f>
        <v>Friday</v>
      </c>
      <c r="J1234" s="14">
        <v>20211029</v>
      </c>
      <c r="K1234" t="s">
        <v>485</v>
      </c>
      <c r="L1234" s="4">
        <v>119.25</v>
      </c>
      <c r="M1234" s="4">
        <v>13.25</v>
      </c>
      <c r="N1234" s="4">
        <v>9.9375</v>
      </c>
      <c r="O1234">
        <v>12</v>
      </c>
      <c r="P1234" s="8">
        <v>0.25</v>
      </c>
      <c r="Q1234" t="s">
        <v>412</v>
      </c>
      <c r="R1234">
        <v>27</v>
      </c>
      <c r="S1234" s="4">
        <v>5.9992715692376155</v>
      </c>
      <c r="T1234" t="s">
        <v>157</v>
      </c>
      <c r="U1234" t="s">
        <v>246</v>
      </c>
      <c r="V1234" t="s">
        <v>331</v>
      </c>
      <c r="W1234" t="s">
        <v>510</v>
      </c>
      <c r="X1234" t="s">
        <v>353</v>
      </c>
      <c r="Y1234" t="s">
        <v>514</v>
      </c>
    </row>
    <row r="1235" spans="1:25" ht="15" customHeight="1" x14ac:dyDescent="0.3">
      <c r="A1235">
        <v>10715</v>
      </c>
      <c r="B1235" t="s">
        <v>8</v>
      </c>
      <c r="C1235">
        <v>10</v>
      </c>
      <c r="D1235">
        <v>3</v>
      </c>
      <c r="E1235" s="3">
        <v>44492</v>
      </c>
      <c r="F1235" s="31">
        <f>YEAR(Order[[#This Row],[OrderDate]])</f>
        <v>2021</v>
      </c>
      <c r="G1235" s="31">
        <f>MONTH(Order[[#This Row],[OrderDate]])</f>
        <v>10</v>
      </c>
      <c r="H1235" s="31">
        <f>WEEKDAY(Order[[#This Row],[OrderDate]])</f>
        <v>7</v>
      </c>
      <c r="I1235" s="31" t="str">
        <f>TEXT(Order[[#This Row],[WeekNumber]],"dddd")</f>
        <v>Saturday</v>
      </c>
      <c r="J1235" s="14">
        <v>20211029</v>
      </c>
      <c r="K1235" t="s">
        <v>486</v>
      </c>
      <c r="L1235" s="4">
        <v>651</v>
      </c>
      <c r="M1235" s="4">
        <v>31</v>
      </c>
      <c r="N1235" s="4">
        <v>31</v>
      </c>
      <c r="O1235">
        <v>21</v>
      </c>
      <c r="P1235" s="8">
        <v>0</v>
      </c>
      <c r="Q1235" t="s">
        <v>364</v>
      </c>
      <c r="R1235">
        <v>4</v>
      </c>
      <c r="S1235" s="4">
        <v>11.047328272500083</v>
      </c>
      <c r="T1235" t="s">
        <v>97</v>
      </c>
      <c r="U1235" t="s">
        <v>186</v>
      </c>
      <c r="V1235" t="s">
        <v>275</v>
      </c>
      <c r="W1235" t="s">
        <v>509</v>
      </c>
      <c r="X1235" t="s">
        <v>519</v>
      </c>
      <c r="Y1235" t="s">
        <v>514</v>
      </c>
    </row>
    <row r="1236" spans="1:25" ht="15" customHeight="1" x14ac:dyDescent="0.3">
      <c r="A1236">
        <v>10715</v>
      </c>
      <c r="B1236" t="s">
        <v>8</v>
      </c>
      <c r="C1236">
        <v>71</v>
      </c>
      <c r="D1236">
        <v>3</v>
      </c>
      <c r="E1236" s="3">
        <v>44492</v>
      </c>
      <c r="F1236" s="31">
        <f>YEAR(Order[[#This Row],[OrderDate]])</f>
        <v>2021</v>
      </c>
      <c r="G1236" s="31">
        <f>MONTH(Order[[#This Row],[OrderDate]])</f>
        <v>10</v>
      </c>
      <c r="H1236" s="31">
        <f>WEEKDAY(Order[[#This Row],[OrderDate]])</f>
        <v>7</v>
      </c>
      <c r="I1236" s="31" t="str">
        <f>TEXT(Order[[#This Row],[WeekNumber]],"dddd")</f>
        <v>Saturday</v>
      </c>
      <c r="J1236" s="14">
        <v>20211027</v>
      </c>
      <c r="K1236" t="s">
        <v>486</v>
      </c>
      <c r="L1236" s="4">
        <v>645</v>
      </c>
      <c r="M1236" s="4">
        <v>21.5</v>
      </c>
      <c r="N1236" s="4">
        <v>21.5</v>
      </c>
      <c r="O1236">
        <v>30</v>
      </c>
      <c r="P1236" s="8">
        <v>0</v>
      </c>
      <c r="Q1236" t="s">
        <v>425</v>
      </c>
      <c r="R1236">
        <v>15</v>
      </c>
      <c r="S1236" s="4">
        <v>15.813450604529082</v>
      </c>
      <c r="T1236" t="s">
        <v>97</v>
      </c>
      <c r="U1236" t="s">
        <v>186</v>
      </c>
      <c r="V1236" t="s">
        <v>275</v>
      </c>
      <c r="W1236" t="s">
        <v>509</v>
      </c>
      <c r="X1236" t="s">
        <v>519</v>
      </c>
      <c r="Y1236" t="s">
        <v>511</v>
      </c>
    </row>
    <row r="1237" spans="1:25" ht="15" customHeight="1" x14ac:dyDescent="0.3">
      <c r="A1237">
        <v>10716</v>
      </c>
      <c r="B1237" t="s">
        <v>61</v>
      </c>
      <c r="C1237">
        <v>21</v>
      </c>
      <c r="D1237">
        <v>4</v>
      </c>
      <c r="E1237" s="3">
        <v>44493</v>
      </c>
      <c r="F1237" s="31">
        <f>YEAR(Order[[#This Row],[OrderDate]])</f>
        <v>2021</v>
      </c>
      <c r="G1237" s="31">
        <f>MONTH(Order[[#This Row],[OrderDate]])</f>
        <v>10</v>
      </c>
      <c r="H1237" s="31">
        <f>WEEKDAY(Order[[#This Row],[OrderDate]])</f>
        <v>1</v>
      </c>
      <c r="I1237" s="31" t="str">
        <f>TEXT(Order[[#This Row],[WeekNumber]],"dddd")</f>
        <v>Sunday</v>
      </c>
      <c r="J1237" s="14">
        <v>20211027</v>
      </c>
      <c r="K1237" t="s">
        <v>484</v>
      </c>
      <c r="L1237" s="4">
        <v>50</v>
      </c>
      <c r="M1237" s="4">
        <v>10</v>
      </c>
      <c r="N1237" s="4">
        <v>10</v>
      </c>
      <c r="O1237">
        <v>5</v>
      </c>
      <c r="P1237" s="8">
        <v>0</v>
      </c>
      <c r="Q1237" t="s">
        <v>375</v>
      </c>
      <c r="R1237">
        <v>8</v>
      </c>
      <c r="S1237" s="4">
        <v>8.5451596278118238</v>
      </c>
      <c r="T1237" t="s">
        <v>150</v>
      </c>
      <c r="U1237" t="s">
        <v>239</v>
      </c>
      <c r="V1237" t="s">
        <v>278</v>
      </c>
      <c r="W1237" t="s">
        <v>510</v>
      </c>
      <c r="X1237">
        <v>0</v>
      </c>
      <c r="Y1237" t="s">
        <v>516</v>
      </c>
    </row>
    <row r="1238" spans="1:25" ht="15" customHeight="1" x14ac:dyDescent="0.3">
      <c r="A1238">
        <v>10716</v>
      </c>
      <c r="B1238" t="s">
        <v>61</v>
      </c>
      <c r="C1238">
        <v>51</v>
      </c>
      <c r="D1238">
        <v>4</v>
      </c>
      <c r="E1238" s="3">
        <v>44493</v>
      </c>
      <c r="F1238" s="31">
        <f>YEAR(Order[[#This Row],[OrderDate]])</f>
        <v>2021</v>
      </c>
      <c r="G1238" s="31">
        <f>MONTH(Order[[#This Row],[OrderDate]])</f>
        <v>10</v>
      </c>
      <c r="H1238" s="31">
        <f>WEEKDAY(Order[[#This Row],[OrderDate]])</f>
        <v>1</v>
      </c>
      <c r="I1238" s="31" t="str">
        <f>TEXT(Order[[#This Row],[WeekNumber]],"dddd")</f>
        <v>Sunday</v>
      </c>
      <c r="J1238" s="14">
        <v>20211027</v>
      </c>
      <c r="K1238" t="s">
        <v>484</v>
      </c>
      <c r="L1238" s="4">
        <v>371</v>
      </c>
      <c r="M1238" s="4">
        <v>53</v>
      </c>
      <c r="N1238" s="4">
        <v>53</v>
      </c>
      <c r="O1238">
        <v>7</v>
      </c>
      <c r="P1238" s="8">
        <v>0</v>
      </c>
      <c r="Q1238" t="s">
        <v>405</v>
      </c>
      <c r="R1238">
        <v>24</v>
      </c>
      <c r="S1238" s="4">
        <v>18.835525116961144</v>
      </c>
      <c r="T1238" t="s">
        <v>150</v>
      </c>
      <c r="U1238" t="s">
        <v>239</v>
      </c>
      <c r="V1238" t="s">
        <v>278</v>
      </c>
      <c r="W1238" t="s">
        <v>510</v>
      </c>
      <c r="X1238">
        <v>0</v>
      </c>
      <c r="Y1238" t="s">
        <v>513</v>
      </c>
    </row>
    <row r="1239" spans="1:25" ht="15" customHeight="1" x14ac:dyDescent="0.3">
      <c r="A1239">
        <v>10716</v>
      </c>
      <c r="B1239" t="s">
        <v>61</v>
      </c>
      <c r="C1239">
        <v>61</v>
      </c>
      <c r="D1239">
        <v>4</v>
      </c>
      <c r="E1239" s="3">
        <v>44493</v>
      </c>
      <c r="F1239" s="31">
        <f>YEAR(Order[[#This Row],[OrderDate]])</f>
        <v>2021</v>
      </c>
      <c r="G1239" s="31">
        <f>MONTH(Order[[#This Row],[OrderDate]])</f>
        <v>10</v>
      </c>
      <c r="H1239" s="31">
        <f>WEEKDAY(Order[[#This Row],[OrderDate]])</f>
        <v>1</v>
      </c>
      <c r="I1239" s="31" t="str">
        <f>TEXT(Order[[#This Row],[WeekNumber]],"dddd")</f>
        <v>Sunday</v>
      </c>
      <c r="J1239" s="14">
        <v>20211029</v>
      </c>
      <c r="K1239" t="s">
        <v>484</v>
      </c>
      <c r="L1239" s="4">
        <v>285</v>
      </c>
      <c r="M1239" s="4">
        <v>28.5</v>
      </c>
      <c r="N1239" s="4">
        <v>28.5</v>
      </c>
      <c r="O1239">
        <v>10</v>
      </c>
      <c r="P1239" s="8">
        <v>0</v>
      </c>
      <c r="Q1239" t="s">
        <v>415</v>
      </c>
      <c r="R1239">
        <v>29</v>
      </c>
      <c r="S1239" s="4">
        <v>10.457549197381082</v>
      </c>
      <c r="T1239" t="s">
        <v>150</v>
      </c>
      <c r="U1239" t="s">
        <v>239</v>
      </c>
      <c r="V1239" t="s">
        <v>278</v>
      </c>
      <c r="W1239" t="s">
        <v>510</v>
      </c>
      <c r="X1239">
        <v>0</v>
      </c>
      <c r="Y1239" t="s">
        <v>515</v>
      </c>
    </row>
    <row r="1240" spans="1:25" ht="15" customHeight="1" x14ac:dyDescent="0.3">
      <c r="A1240">
        <v>10717</v>
      </c>
      <c r="B1240" t="s">
        <v>23</v>
      </c>
      <c r="C1240">
        <v>21</v>
      </c>
      <c r="D1240">
        <v>1</v>
      </c>
      <c r="E1240" s="3">
        <v>44493</v>
      </c>
      <c r="F1240" s="31">
        <f>YEAR(Order[[#This Row],[OrderDate]])</f>
        <v>2021</v>
      </c>
      <c r="G1240" s="31">
        <f>MONTH(Order[[#This Row],[OrderDate]])</f>
        <v>10</v>
      </c>
      <c r="H1240" s="31">
        <f>WEEKDAY(Order[[#This Row],[OrderDate]])</f>
        <v>1</v>
      </c>
      <c r="I1240" s="31" t="str">
        <f>TEXT(Order[[#This Row],[WeekNumber]],"dddd")</f>
        <v>Sunday</v>
      </c>
      <c r="J1240" s="14">
        <v>20211029</v>
      </c>
      <c r="K1240" t="s">
        <v>484</v>
      </c>
      <c r="L1240" s="4">
        <v>303.99999976158142</v>
      </c>
      <c r="M1240" s="4">
        <v>10</v>
      </c>
      <c r="N1240" s="4">
        <v>9.4999999925494194</v>
      </c>
      <c r="O1240">
        <v>32</v>
      </c>
      <c r="P1240" s="8">
        <v>5.000000074505806E-2</v>
      </c>
      <c r="Q1240" t="s">
        <v>375</v>
      </c>
      <c r="R1240">
        <v>8</v>
      </c>
      <c r="S1240" s="4">
        <v>8.5451596278118238</v>
      </c>
      <c r="T1240" t="s">
        <v>112</v>
      </c>
      <c r="U1240" t="s">
        <v>201</v>
      </c>
      <c r="V1240" t="s">
        <v>290</v>
      </c>
      <c r="W1240" t="s">
        <v>509</v>
      </c>
      <c r="X1240" t="s">
        <v>520</v>
      </c>
      <c r="Y1240" t="s">
        <v>516</v>
      </c>
    </row>
    <row r="1241" spans="1:25" ht="15" customHeight="1" x14ac:dyDescent="0.3">
      <c r="A1241">
        <v>10717</v>
      </c>
      <c r="B1241" t="s">
        <v>23</v>
      </c>
      <c r="C1241">
        <v>54</v>
      </c>
      <c r="D1241">
        <v>1</v>
      </c>
      <c r="E1241" s="3">
        <v>44493</v>
      </c>
      <c r="F1241" s="31">
        <f>YEAR(Order[[#This Row],[OrderDate]])</f>
        <v>2021</v>
      </c>
      <c r="G1241" s="31">
        <f>MONTH(Order[[#This Row],[OrderDate]])</f>
        <v>10</v>
      </c>
      <c r="H1241" s="31">
        <f>WEEKDAY(Order[[#This Row],[OrderDate]])</f>
        <v>1</v>
      </c>
      <c r="I1241" s="31" t="str">
        <f>TEXT(Order[[#This Row],[WeekNumber]],"dddd")</f>
        <v>Sunday</v>
      </c>
      <c r="J1241" s="14">
        <v>20211029</v>
      </c>
      <c r="K1241" t="s">
        <v>484</v>
      </c>
      <c r="L1241" s="4">
        <v>111.75</v>
      </c>
      <c r="M1241" s="4">
        <v>7.45</v>
      </c>
      <c r="N1241" s="4">
        <v>7.45</v>
      </c>
      <c r="O1241">
        <v>15</v>
      </c>
      <c r="P1241" s="8">
        <v>0</v>
      </c>
      <c r="Q1241" t="s">
        <v>408</v>
      </c>
      <c r="R1241">
        <v>25</v>
      </c>
      <c r="S1241" s="4">
        <v>5.7031720626915998</v>
      </c>
      <c r="T1241" t="s">
        <v>112</v>
      </c>
      <c r="U1241" t="s">
        <v>201</v>
      </c>
      <c r="V1241" t="s">
        <v>290</v>
      </c>
      <c r="W1241" t="s">
        <v>509</v>
      </c>
      <c r="X1241" t="s">
        <v>520</v>
      </c>
      <c r="Y1241" t="s">
        <v>518</v>
      </c>
    </row>
    <row r="1242" spans="1:25" ht="15" customHeight="1" x14ac:dyDescent="0.3">
      <c r="A1242">
        <v>10717</v>
      </c>
      <c r="B1242" t="s">
        <v>23</v>
      </c>
      <c r="C1242">
        <v>69</v>
      </c>
      <c r="D1242">
        <v>1</v>
      </c>
      <c r="E1242" s="3">
        <v>44493</v>
      </c>
      <c r="F1242" s="31">
        <f>YEAR(Order[[#This Row],[OrderDate]])</f>
        <v>2021</v>
      </c>
      <c r="G1242" s="31">
        <f>MONTH(Order[[#This Row],[OrderDate]])</f>
        <v>10</v>
      </c>
      <c r="H1242" s="31">
        <f>WEEKDAY(Order[[#This Row],[OrderDate]])</f>
        <v>1</v>
      </c>
      <c r="I1242" s="31" t="str">
        <f>TEXT(Order[[#This Row],[WeekNumber]],"dddd")</f>
        <v>Sunday</v>
      </c>
      <c r="J1242" s="14">
        <v>20211029</v>
      </c>
      <c r="K1242" t="s">
        <v>484</v>
      </c>
      <c r="L1242" s="4">
        <v>854.99999932944775</v>
      </c>
      <c r="M1242" s="4">
        <v>36</v>
      </c>
      <c r="N1242" s="4">
        <v>34.19999997317791</v>
      </c>
      <c r="O1242">
        <v>25</v>
      </c>
      <c r="P1242" s="8">
        <v>5.000000074505806E-2</v>
      </c>
      <c r="Q1242" t="s">
        <v>423</v>
      </c>
      <c r="R1242">
        <v>15</v>
      </c>
      <c r="S1242" s="4">
        <v>12.894008605174344</v>
      </c>
      <c r="T1242" t="s">
        <v>112</v>
      </c>
      <c r="U1242" t="s">
        <v>201</v>
      </c>
      <c r="V1242" t="s">
        <v>290</v>
      </c>
      <c r="W1242" t="s">
        <v>509</v>
      </c>
      <c r="X1242" t="s">
        <v>520</v>
      </c>
      <c r="Y1242" t="s">
        <v>511</v>
      </c>
    </row>
    <row r="1243" spans="1:25" ht="15" customHeight="1" x14ac:dyDescent="0.3">
      <c r="A1243">
        <v>10718</v>
      </c>
      <c r="B1243" t="s">
        <v>37</v>
      </c>
      <c r="C1243">
        <v>12</v>
      </c>
      <c r="D1243">
        <v>1</v>
      </c>
      <c r="E1243" s="3">
        <v>44496</v>
      </c>
      <c r="F1243" s="31">
        <f>YEAR(Order[[#This Row],[OrderDate]])</f>
        <v>2021</v>
      </c>
      <c r="G1243" s="31">
        <f>MONTH(Order[[#This Row],[OrderDate]])</f>
        <v>10</v>
      </c>
      <c r="H1243" s="31">
        <f>WEEKDAY(Order[[#This Row],[OrderDate]])</f>
        <v>4</v>
      </c>
      <c r="I1243" s="31" t="str">
        <f>TEXT(Order[[#This Row],[WeekNumber]],"dddd")</f>
        <v>Wednesday</v>
      </c>
      <c r="J1243" s="14">
        <v>20211029</v>
      </c>
      <c r="K1243" t="s">
        <v>485</v>
      </c>
      <c r="L1243" s="4">
        <v>1368</v>
      </c>
      <c r="M1243" s="4">
        <v>38</v>
      </c>
      <c r="N1243" s="4">
        <v>38</v>
      </c>
      <c r="O1243">
        <v>36</v>
      </c>
      <c r="P1243" s="8">
        <v>0</v>
      </c>
      <c r="Q1243" t="s">
        <v>366</v>
      </c>
      <c r="R1243">
        <v>5</v>
      </c>
      <c r="S1243" s="4">
        <v>30.407974809079235</v>
      </c>
      <c r="T1243" t="s">
        <v>126</v>
      </c>
      <c r="U1243" t="s">
        <v>215</v>
      </c>
      <c r="V1243" t="s">
        <v>302</v>
      </c>
      <c r="W1243" t="s">
        <v>509</v>
      </c>
      <c r="X1243" t="s">
        <v>520</v>
      </c>
      <c r="Y1243" t="s">
        <v>511</v>
      </c>
    </row>
    <row r="1244" spans="1:25" ht="15" customHeight="1" x14ac:dyDescent="0.3">
      <c r="A1244">
        <v>10718</v>
      </c>
      <c r="B1244" t="s">
        <v>37</v>
      </c>
      <c r="C1244">
        <v>16</v>
      </c>
      <c r="D1244">
        <v>1</v>
      </c>
      <c r="E1244" s="3">
        <v>44496</v>
      </c>
      <c r="F1244" s="31">
        <f>YEAR(Order[[#This Row],[OrderDate]])</f>
        <v>2021</v>
      </c>
      <c r="G1244" s="31">
        <f>MONTH(Order[[#This Row],[OrderDate]])</f>
        <v>10</v>
      </c>
      <c r="H1244" s="31">
        <f>WEEKDAY(Order[[#This Row],[OrderDate]])</f>
        <v>4</v>
      </c>
      <c r="I1244" s="31" t="str">
        <f>TEXT(Order[[#This Row],[WeekNumber]],"dddd")</f>
        <v>Wednesday</v>
      </c>
      <c r="J1244" s="14">
        <v>20211029</v>
      </c>
      <c r="K1244" t="s">
        <v>485</v>
      </c>
      <c r="L1244" s="4">
        <v>349</v>
      </c>
      <c r="M1244" s="4">
        <v>17.45</v>
      </c>
      <c r="N1244" s="4">
        <v>17.45</v>
      </c>
      <c r="O1244">
        <v>20</v>
      </c>
      <c r="P1244" s="8">
        <v>0</v>
      </c>
      <c r="Q1244" t="s">
        <v>370</v>
      </c>
      <c r="R1244">
        <v>7</v>
      </c>
      <c r="S1244" s="4">
        <v>12.75283918323947</v>
      </c>
      <c r="T1244" t="s">
        <v>126</v>
      </c>
      <c r="U1244" t="s">
        <v>215</v>
      </c>
      <c r="V1244" t="s">
        <v>302</v>
      </c>
      <c r="W1244" t="s">
        <v>509</v>
      </c>
      <c r="X1244" t="s">
        <v>520</v>
      </c>
      <c r="Y1244" t="s">
        <v>516</v>
      </c>
    </row>
    <row r="1245" spans="1:25" ht="15" customHeight="1" x14ac:dyDescent="0.3">
      <c r="A1245">
        <v>10718</v>
      </c>
      <c r="B1245" t="s">
        <v>37</v>
      </c>
      <c r="C1245">
        <v>36</v>
      </c>
      <c r="D1245">
        <v>1</v>
      </c>
      <c r="E1245" s="3">
        <v>44496</v>
      </c>
      <c r="F1245" s="31">
        <f>YEAR(Order[[#This Row],[OrderDate]])</f>
        <v>2021</v>
      </c>
      <c r="G1245" s="31">
        <f>MONTH(Order[[#This Row],[OrderDate]])</f>
        <v>10</v>
      </c>
      <c r="H1245" s="31">
        <f>WEEKDAY(Order[[#This Row],[OrderDate]])</f>
        <v>4</v>
      </c>
      <c r="I1245" s="31" t="str">
        <f>TEXT(Order[[#This Row],[WeekNumber]],"dddd")</f>
        <v>Wednesday</v>
      </c>
      <c r="J1245" s="14">
        <v>20211029</v>
      </c>
      <c r="K1245" t="s">
        <v>485</v>
      </c>
      <c r="L1245" s="4">
        <v>760</v>
      </c>
      <c r="M1245" s="4">
        <v>19</v>
      </c>
      <c r="N1245" s="4">
        <v>19</v>
      </c>
      <c r="O1245">
        <v>40</v>
      </c>
      <c r="P1245" s="8">
        <v>0</v>
      </c>
      <c r="Q1245" t="s">
        <v>390</v>
      </c>
      <c r="R1245">
        <v>17</v>
      </c>
      <c r="S1245" s="4">
        <v>14.515505674132482</v>
      </c>
      <c r="T1245" t="s">
        <v>126</v>
      </c>
      <c r="U1245" t="s">
        <v>215</v>
      </c>
      <c r="V1245" t="s">
        <v>302</v>
      </c>
      <c r="W1245" t="s">
        <v>509</v>
      </c>
      <c r="X1245" t="s">
        <v>520</v>
      </c>
      <c r="Y1245" t="s">
        <v>514</v>
      </c>
    </row>
    <row r="1246" spans="1:25" ht="15" customHeight="1" x14ac:dyDescent="0.3">
      <c r="A1246">
        <v>10718</v>
      </c>
      <c r="B1246" t="s">
        <v>37</v>
      </c>
      <c r="C1246">
        <v>62</v>
      </c>
      <c r="D1246">
        <v>1</v>
      </c>
      <c r="E1246" s="3">
        <v>44496</v>
      </c>
      <c r="F1246" s="31">
        <f>YEAR(Order[[#This Row],[OrderDate]])</f>
        <v>2021</v>
      </c>
      <c r="G1246" s="31">
        <f>MONTH(Order[[#This Row],[OrderDate]])</f>
        <v>10</v>
      </c>
      <c r="H1246" s="31">
        <f>WEEKDAY(Order[[#This Row],[OrderDate]])</f>
        <v>4</v>
      </c>
      <c r="I1246" s="31" t="str">
        <f>TEXT(Order[[#This Row],[WeekNumber]],"dddd")</f>
        <v>Wednesday</v>
      </c>
      <c r="J1246" s="14">
        <v>20211105</v>
      </c>
      <c r="K1246" t="s">
        <v>485</v>
      </c>
      <c r="L1246" s="4">
        <v>986</v>
      </c>
      <c r="M1246" s="4">
        <v>49.3</v>
      </c>
      <c r="N1246" s="4">
        <v>49.3</v>
      </c>
      <c r="O1246">
        <v>20</v>
      </c>
      <c r="P1246" s="8">
        <v>0</v>
      </c>
      <c r="Q1246" t="s">
        <v>416</v>
      </c>
      <c r="R1246">
        <v>29</v>
      </c>
      <c r="S1246" s="4">
        <v>34.868075459270003</v>
      </c>
      <c r="T1246" t="s">
        <v>126</v>
      </c>
      <c r="U1246" t="s">
        <v>215</v>
      </c>
      <c r="V1246" t="s">
        <v>302</v>
      </c>
      <c r="W1246" t="s">
        <v>509</v>
      </c>
      <c r="X1246" t="s">
        <v>520</v>
      </c>
      <c r="Y1246" t="s">
        <v>516</v>
      </c>
    </row>
    <row r="1247" spans="1:25" ht="15" customHeight="1" x14ac:dyDescent="0.3">
      <c r="A1247">
        <v>10719</v>
      </c>
      <c r="B1247" t="s">
        <v>43</v>
      </c>
      <c r="C1247">
        <v>18</v>
      </c>
      <c r="D1247">
        <v>8</v>
      </c>
      <c r="E1247" s="3">
        <v>44496</v>
      </c>
      <c r="F1247" s="31">
        <f>YEAR(Order[[#This Row],[OrderDate]])</f>
        <v>2021</v>
      </c>
      <c r="G1247" s="31">
        <f>MONTH(Order[[#This Row],[OrderDate]])</f>
        <v>10</v>
      </c>
      <c r="H1247" s="31">
        <f>WEEKDAY(Order[[#This Row],[OrderDate]])</f>
        <v>4</v>
      </c>
      <c r="I1247" s="31" t="str">
        <f>TEXT(Order[[#This Row],[WeekNumber]],"dddd")</f>
        <v>Wednesday</v>
      </c>
      <c r="J1247" s="14">
        <v>20211105</v>
      </c>
      <c r="K1247" t="s">
        <v>484</v>
      </c>
      <c r="L1247" s="4">
        <v>562.5</v>
      </c>
      <c r="M1247" s="4">
        <v>62.5</v>
      </c>
      <c r="N1247" s="4">
        <v>46.875</v>
      </c>
      <c r="O1247">
        <v>12</v>
      </c>
      <c r="P1247" s="8">
        <v>0.25</v>
      </c>
      <c r="Q1247" t="s">
        <v>372</v>
      </c>
      <c r="R1247">
        <v>7</v>
      </c>
      <c r="S1247" s="4">
        <v>20.144415838276313</v>
      </c>
      <c r="T1247" t="s">
        <v>132</v>
      </c>
      <c r="U1247" t="s">
        <v>221</v>
      </c>
      <c r="V1247" t="s">
        <v>308</v>
      </c>
      <c r="W1247" t="s">
        <v>510</v>
      </c>
      <c r="X1247" t="s">
        <v>353</v>
      </c>
      <c r="Y1247" t="s">
        <v>514</v>
      </c>
    </row>
    <row r="1248" spans="1:25" ht="15" customHeight="1" x14ac:dyDescent="0.3">
      <c r="A1248">
        <v>10719</v>
      </c>
      <c r="B1248" t="s">
        <v>43</v>
      </c>
      <c r="C1248">
        <v>30</v>
      </c>
      <c r="D1248">
        <v>8</v>
      </c>
      <c r="E1248" s="3">
        <v>44496</v>
      </c>
      <c r="F1248" s="31">
        <f>YEAR(Order[[#This Row],[OrderDate]])</f>
        <v>2021</v>
      </c>
      <c r="G1248" s="31">
        <f>MONTH(Order[[#This Row],[OrderDate]])</f>
        <v>10</v>
      </c>
      <c r="H1248" s="31">
        <f>WEEKDAY(Order[[#This Row],[OrderDate]])</f>
        <v>4</v>
      </c>
      <c r="I1248" s="31" t="str">
        <f>TEXT(Order[[#This Row],[WeekNumber]],"dddd")</f>
        <v>Wednesday</v>
      </c>
      <c r="J1248" s="14">
        <v>20211105</v>
      </c>
      <c r="K1248" t="s">
        <v>484</v>
      </c>
      <c r="L1248" s="4">
        <v>58.252499999999998</v>
      </c>
      <c r="M1248" s="4">
        <v>25.89</v>
      </c>
      <c r="N1248" s="4">
        <v>19.4175</v>
      </c>
      <c r="O1248">
        <v>3</v>
      </c>
      <c r="P1248" s="8">
        <v>0.25</v>
      </c>
      <c r="Q1248" t="s">
        <v>384</v>
      </c>
      <c r="R1248">
        <v>13</v>
      </c>
      <c r="S1248" s="4">
        <v>15.141134761320492</v>
      </c>
      <c r="T1248" t="s">
        <v>132</v>
      </c>
      <c r="U1248" t="s">
        <v>221</v>
      </c>
      <c r="V1248" t="s">
        <v>308</v>
      </c>
      <c r="W1248" t="s">
        <v>510</v>
      </c>
      <c r="X1248" t="s">
        <v>353</v>
      </c>
      <c r="Y1248" t="s">
        <v>514</v>
      </c>
    </row>
    <row r="1249" spans="1:25" ht="15" customHeight="1" x14ac:dyDescent="0.3">
      <c r="A1249">
        <v>10719</v>
      </c>
      <c r="B1249" t="s">
        <v>43</v>
      </c>
      <c r="C1249">
        <v>54</v>
      </c>
      <c r="D1249">
        <v>8</v>
      </c>
      <c r="E1249" s="3">
        <v>44496</v>
      </c>
      <c r="F1249" s="31">
        <f>YEAR(Order[[#This Row],[OrderDate]])</f>
        <v>2021</v>
      </c>
      <c r="G1249" s="31">
        <f>MONTH(Order[[#This Row],[OrderDate]])</f>
        <v>10</v>
      </c>
      <c r="H1249" s="31">
        <f>WEEKDAY(Order[[#This Row],[OrderDate]])</f>
        <v>4</v>
      </c>
      <c r="I1249" s="31" t="str">
        <f>TEXT(Order[[#This Row],[WeekNumber]],"dddd")</f>
        <v>Wednesday</v>
      </c>
      <c r="J1249" s="14">
        <v>20211105</v>
      </c>
      <c r="K1249" t="s">
        <v>484</v>
      </c>
      <c r="L1249" s="4">
        <v>223.5</v>
      </c>
      <c r="M1249" s="4">
        <v>7.45</v>
      </c>
      <c r="N1249" s="4">
        <v>5.5875000000000004</v>
      </c>
      <c r="O1249">
        <v>40</v>
      </c>
      <c r="P1249" s="8">
        <v>0.25</v>
      </c>
      <c r="Q1249" t="s">
        <v>408</v>
      </c>
      <c r="R1249">
        <v>25</v>
      </c>
      <c r="S1249" s="4">
        <v>5.7031720626915998</v>
      </c>
      <c r="T1249" t="s">
        <v>132</v>
      </c>
      <c r="U1249" t="s">
        <v>221</v>
      </c>
      <c r="V1249" t="s">
        <v>308</v>
      </c>
      <c r="W1249" t="s">
        <v>510</v>
      </c>
      <c r="X1249" t="s">
        <v>353</v>
      </c>
      <c r="Y1249" t="s">
        <v>518</v>
      </c>
    </row>
    <row r="1250" spans="1:25" ht="15" customHeight="1" x14ac:dyDescent="0.3">
      <c r="A1250">
        <v>10720</v>
      </c>
      <c r="B1250" t="s">
        <v>58</v>
      </c>
      <c r="C1250">
        <v>35</v>
      </c>
      <c r="D1250">
        <v>8</v>
      </c>
      <c r="E1250" s="3">
        <v>44497</v>
      </c>
      <c r="F1250" s="31">
        <f>YEAR(Order[[#This Row],[OrderDate]])</f>
        <v>2021</v>
      </c>
      <c r="G1250" s="31">
        <f>MONTH(Order[[#This Row],[OrderDate]])</f>
        <v>10</v>
      </c>
      <c r="H1250" s="31">
        <f>WEEKDAY(Order[[#This Row],[OrderDate]])</f>
        <v>5</v>
      </c>
      <c r="I1250" s="31" t="str">
        <f>TEXT(Order[[#This Row],[WeekNumber]],"dddd")</f>
        <v>Thursday</v>
      </c>
      <c r="J1250" s="14">
        <v>20211105</v>
      </c>
      <c r="K1250" t="s">
        <v>484</v>
      </c>
      <c r="L1250" s="4">
        <v>378</v>
      </c>
      <c r="M1250" s="4">
        <v>18</v>
      </c>
      <c r="N1250" s="4">
        <v>18</v>
      </c>
      <c r="O1250">
        <v>21</v>
      </c>
      <c r="P1250" s="8">
        <v>0</v>
      </c>
      <c r="Q1250" t="s">
        <v>389</v>
      </c>
      <c r="R1250">
        <v>16</v>
      </c>
      <c r="S1250" s="4">
        <v>11.144616765926688</v>
      </c>
      <c r="T1250" t="s">
        <v>147</v>
      </c>
      <c r="U1250" t="s">
        <v>236</v>
      </c>
      <c r="V1250" t="s">
        <v>322</v>
      </c>
      <c r="W1250" t="s">
        <v>510</v>
      </c>
      <c r="X1250" t="s">
        <v>521</v>
      </c>
      <c r="Y1250" t="s">
        <v>517</v>
      </c>
    </row>
    <row r="1251" spans="1:25" ht="15" customHeight="1" x14ac:dyDescent="0.3">
      <c r="A1251">
        <v>10720</v>
      </c>
      <c r="B1251" t="s">
        <v>58</v>
      </c>
      <c r="C1251">
        <v>71</v>
      </c>
      <c r="D1251">
        <v>8</v>
      </c>
      <c r="E1251" s="3">
        <v>44497</v>
      </c>
      <c r="F1251" s="31">
        <f>YEAR(Order[[#This Row],[OrderDate]])</f>
        <v>2021</v>
      </c>
      <c r="G1251" s="31">
        <f>MONTH(Order[[#This Row],[OrderDate]])</f>
        <v>10</v>
      </c>
      <c r="H1251" s="31">
        <f>WEEKDAY(Order[[#This Row],[OrderDate]])</f>
        <v>5</v>
      </c>
      <c r="I1251" s="31" t="str">
        <f>TEXT(Order[[#This Row],[WeekNumber]],"dddd")</f>
        <v>Thursday</v>
      </c>
      <c r="J1251" s="14">
        <v>20211031</v>
      </c>
      <c r="K1251" t="s">
        <v>484</v>
      </c>
      <c r="L1251" s="4">
        <v>172</v>
      </c>
      <c r="M1251" s="4">
        <v>21.5</v>
      </c>
      <c r="N1251" s="4">
        <v>21.5</v>
      </c>
      <c r="O1251">
        <v>8</v>
      </c>
      <c r="P1251" s="8">
        <v>0</v>
      </c>
      <c r="Q1251" t="s">
        <v>425</v>
      </c>
      <c r="R1251">
        <v>15</v>
      </c>
      <c r="S1251" s="4">
        <v>15.813450604529082</v>
      </c>
      <c r="T1251" t="s">
        <v>147</v>
      </c>
      <c r="U1251" t="s">
        <v>236</v>
      </c>
      <c r="V1251" t="s">
        <v>322</v>
      </c>
      <c r="W1251" t="s">
        <v>510</v>
      </c>
      <c r="X1251" t="s">
        <v>521</v>
      </c>
      <c r="Y1251" t="s">
        <v>511</v>
      </c>
    </row>
    <row r="1252" spans="1:25" ht="15" customHeight="1" x14ac:dyDescent="0.3">
      <c r="A1252">
        <v>10721</v>
      </c>
      <c r="B1252" t="s">
        <v>60</v>
      </c>
      <c r="C1252">
        <v>44</v>
      </c>
      <c r="D1252">
        <v>5</v>
      </c>
      <c r="E1252" s="3">
        <v>44498</v>
      </c>
      <c r="F1252" s="31">
        <f>YEAR(Order[[#This Row],[OrderDate]])</f>
        <v>2021</v>
      </c>
      <c r="G1252" s="31">
        <f>MONTH(Order[[#This Row],[OrderDate]])</f>
        <v>10</v>
      </c>
      <c r="H1252" s="31">
        <f>WEEKDAY(Order[[#This Row],[OrderDate]])</f>
        <v>6</v>
      </c>
      <c r="I1252" s="31" t="str">
        <f>TEXT(Order[[#This Row],[WeekNumber]],"dddd")</f>
        <v>Friday</v>
      </c>
      <c r="J1252" s="14">
        <v>20211104</v>
      </c>
      <c r="K1252" t="s">
        <v>485</v>
      </c>
      <c r="L1252" s="4">
        <v>923.87499927543092</v>
      </c>
      <c r="M1252" s="4">
        <v>19.45</v>
      </c>
      <c r="N1252" s="4">
        <v>18.477499985508619</v>
      </c>
      <c r="O1252">
        <v>50</v>
      </c>
      <c r="P1252" s="8">
        <v>5.000000074505806E-2</v>
      </c>
      <c r="Q1252" t="s">
        <v>398</v>
      </c>
      <c r="R1252">
        <v>20</v>
      </c>
      <c r="S1252" s="4">
        <v>10.842050263532254</v>
      </c>
      <c r="T1252" t="s">
        <v>149</v>
      </c>
      <c r="U1252" t="s">
        <v>238</v>
      </c>
      <c r="V1252" t="s">
        <v>324</v>
      </c>
      <c r="W1252" t="s">
        <v>509</v>
      </c>
      <c r="X1252" t="s">
        <v>520</v>
      </c>
      <c r="Y1252" t="s">
        <v>515</v>
      </c>
    </row>
    <row r="1253" spans="1:25" ht="15" customHeight="1" x14ac:dyDescent="0.3">
      <c r="A1253">
        <v>10722</v>
      </c>
      <c r="B1253" t="s">
        <v>68</v>
      </c>
      <c r="C1253">
        <v>2</v>
      </c>
      <c r="D1253">
        <v>8</v>
      </c>
      <c r="E1253" s="3">
        <v>44498</v>
      </c>
      <c r="F1253" s="31">
        <f>YEAR(Order[[#This Row],[OrderDate]])</f>
        <v>2021</v>
      </c>
      <c r="G1253" s="31">
        <f>MONTH(Order[[#This Row],[OrderDate]])</f>
        <v>10</v>
      </c>
      <c r="H1253" s="31">
        <f>WEEKDAY(Order[[#This Row],[OrderDate]])</f>
        <v>6</v>
      </c>
      <c r="I1253" s="31" t="str">
        <f>TEXT(Order[[#This Row],[WeekNumber]],"dddd")</f>
        <v>Friday</v>
      </c>
      <c r="J1253" s="14">
        <v>20211104</v>
      </c>
      <c r="K1253" t="s">
        <v>486</v>
      </c>
      <c r="L1253" s="4">
        <v>57</v>
      </c>
      <c r="M1253" s="4">
        <v>19</v>
      </c>
      <c r="N1253" s="4">
        <v>19</v>
      </c>
      <c r="O1253">
        <v>3</v>
      </c>
      <c r="P1253" s="8">
        <v>0</v>
      </c>
      <c r="Q1253" t="s">
        <v>356</v>
      </c>
      <c r="R1253">
        <v>1</v>
      </c>
      <c r="S1253" s="4">
        <v>9.9064127385757743</v>
      </c>
      <c r="T1253" t="s">
        <v>157</v>
      </c>
      <c r="U1253" t="s">
        <v>246</v>
      </c>
      <c r="V1253" t="s">
        <v>331</v>
      </c>
      <c r="W1253" t="s">
        <v>510</v>
      </c>
      <c r="X1253" t="s">
        <v>353</v>
      </c>
      <c r="Y1253" t="s">
        <v>517</v>
      </c>
    </row>
    <row r="1254" spans="1:25" ht="15" customHeight="1" x14ac:dyDescent="0.3">
      <c r="A1254">
        <v>10722</v>
      </c>
      <c r="B1254" t="s">
        <v>68</v>
      </c>
      <c r="C1254">
        <v>31</v>
      </c>
      <c r="D1254">
        <v>8</v>
      </c>
      <c r="E1254" s="3">
        <v>44498</v>
      </c>
      <c r="F1254" s="31">
        <f>YEAR(Order[[#This Row],[OrderDate]])</f>
        <v>2021</v>
      </c>
      <c r="G1254" s="31">
        <f>MONTH(Order[[#This Row],[OrderDate]])</f>
        <v>10</v>
      </c>
      <c r="H1254" s="31">
        <f>WEEKDAY(Order[[#This Row],[OrderDate]])</f>
        <v>6</v>
      </c>
      <c r="I1254" s="31" t="str">
        <f>TEXT(Order[[#This Row],[WeekNumber]],"dddd")</f>
        <v>Friday</v>
      </c>
      <c r="J1254" s="14">
        <v>20211104</v>
      </c>
      <c r="K1254" t="s">
        <v>486</v>
      </c>
      <c r="L1254" s="4">
        <v>625</v>
      </c>
      <c r="M1254" s="4">
        <v>12.5</v>
      </c>
      <c r="N1254" s="4">
        <v>12.5</v>
      </c>
      <c r="O1254">
        <v>50</v>
      </c>
      <c r="P1254" s="8">
        <v>0</v>
      </c>
      <c r="Q1254" t="s">
        <v>385</v>
      </c>
      <c r="R1254">
        <v>14</v>
      </c>
      <c r="S1254" s="4">
        <v>8.9210025428745876</v>
      </c>
      <c r="T1254" t="s">
        <v>157</v>
      </c>
      <c r="U1254" t="s">
        <v>246</v>
      </c>
      <c r="V1254" t="s">
        <v>331</v>
      </c>
      <c r="W1254" t="s">
        <v>510</v>
      </c>
      <c r="X1254" t="s">
        <v>353</v>
      </c>
      <c r="Y1254" t="s">
        <v>511</v>
      </c>
    </row>
    <row r="1255" spans="1:25" ht="15" customHeight="1" x14ac:dyDescent="0.3">
      <c r="A1255">
        <v>10722</v>
      </c>
      <c r="B1255" t="s">
        <v>68</v>
      </c>
      <c r="C1255">
        <v>68</v>
      </c>
      <c r="D1255">
        <v>8</v>
      </c>
      <c r="E1255" s="3">
        <v>44498</v>
      </c>
      <c r="F1255" s="31">
        <f>YEAR(Order[[#This Row],[OrderDate]])</f>
        <v>2021</v>
      </c>
      <c r="G1255" s="31">
        <f>MONTH(Order[[#This Row],[OrderDate]])</f>
        <v>10</v>
      </c>
      <c r="H1255" s="31">
        <f>WEEKDAY(Order[[#This Row],[OrderDate]])</f>
        <v>6</v>
      </c>
      <c r="I1255" s="31" t="str">
        <f>TEXT(Order[[#This Row],[WeekNumber]],"dddd")</f>
        <v>Friday</v>
      </c>
      <c r="J1255" s="14">
        <v>20211104</v>
      </c>
      <c r="K1255" t="s">
        <v>486</v>
      </c>
      <c r="L1255" s="4">
        <v>562.5</v>
      </c>
      <c r="M1255" s="4">
        <v>12.5</v>
      </c>
      <c r="N1255" s="4">
        <v>12.5</v>
      </c>
      <c r="O1255">
        <v>45</v>
      </c>
      <c r="P1255" s="8">
        <v>0</v>
      </c>
      <c r="Q1255" t="s">
        <v>422</v>
      </c>
      <c r="R1255">
        <v>8</v>
      </c>
      <c r="S1255" s="4">
        <v>9.881917469522989</v>
      </c>
      <c r="T1255" t="s">
        <v>157</v>
      </c>
      <c r="U1255" t="s">
        <v>246</v>
      </c>
      <c r="V1255" t="s">
        <v>331</v>
      </c>
      <c r="W1255" t="s">
        <v>510</v>
      </c>
      <c r="X1255" t="s">
        <v>353</v>
      </c>
      <c r="Y1255" t="s">
        <v>516</v>
      </c>
    </row>
    <row r="1256" spans="1:25" ht="15" customHeight="1" x14ac:dyDescent="0.3">
      <c r="A1256">
        <v>10722</v>
      </c>
      <c r="B1256" t="s">
        <v>68</v>
      </c>
      <c r="C1256">
        <v>75</v>
      </c>
      <c r="D1256">
        <v>8</v>
      </c>
      <c r="E1256" s="3">
        <v>44498</v>
      </c>
      <c r="F1256" s="31">
        <f>YEAR(Order[[#This Row],[OrderDate]])</f>
        <v>2021</v>
      </c>
      <c r="G1256" s="31">
        <f>MONTH(Order[[#This Row],[OrderDate]])</f>
        <v>10</v>
      </c>
      <c r="H1256" s="31">
        <f>WEEKDAY(Order[[#This Row],[OrderDate]])</f>
        <v>6</v>
      </c>
      <c r="I1256" s="31" t="str">
        <f>TEXT(Order[[#This Row],[WeekNumber]],"dddd")</f>
        <v>Friday</v>
      </c>
      <c r="J1256" s="14">
        <v>20211125</v>
      </c>
      <c r="K1256" t="s">
        <v>486</v>
      </c>
      <c r="L1256" s="4">
        <v>325.5</v>
      </c>
      <c r="M1256" s="4">
        <v>7.75</v>
      </c>
      <c r="N1256" s="4">
        <v>7.75</v>
      </c>
      <c r="O1256">
        <v>42</v>
      </c>
      <c r="P1256" s="8">
        <v>0</v>
      </c>
      <c r="Q1256" t="s">
        <v>429</v>
      </c>
      <c r="R1256">
        <v>12</v>
      </c>
      <c r="S1256" s="4">
        <v>3.8495729671919596</v>
      </c>
      <c r="T1256" t="s">
        <v>157</v>
      </c>
      <c r="U1256" t="s">
        <v>246</v>
      </c>
      <c r="V1256" t="s">
        <v>331</v>
      </c>
      <c r="W1256" t="s">
        <v>510</v>
      </c>
      <c r="X1256" t="s">
        <v>353</v>
      </c>
      <c r="Y1256" t="s">
        <v>517</v>
      </c>
    </row>
    <row r="1257" spans="1:25" ht="15" customHeight="1" x14ac:dyDescent="0.3">
      <c r="A1257">
        <v>10723</v>
      </c>
      <c r="B1257" t="s">
        <v>86</v>
      </c>
      <c r="C1257">
        <v>26</v>
      </c>
      <c r="D1257">
        <v>3</v>
      </c>
      <c r="E1257" s="3">
        <v>44499</v>
      </c>
      <c r="F1257" s="31">
        <f>YEAR(Order[[#This Row],[OrderDate]])</f>
        <v>2021</v>
      </c>
      <c r="G1257" s="31">
        <f>MONTH(Order[[#This Row],[OrderDate]])</f>
        <v>10</v>
      </c>
      <c r="H1257" s="31">
        <f>WEEKDAY(Order[[#This Row],[OrderDate]])</f>
        <v>7</v>
      </c>
      <c r="I1257" s="31" t="str">
        <f>TEXT(Order[[#This Row],[WeekNumber]],"dddd")</f>
        <v>Saturday</v>
      </c>
      <c r="J1257" s="14">
        <v>20211105</v>
      </c>
      <c r="K1257" t="s">
        <v>486</v>
      </c>
      <c r="L1257" s="4">
        <v>468.45</v>
      </c>
      <c r="M1257" s="4">
        <v>31.23</v>
      </c>
      <c r="N1257" s="4">
        <v>31.23</v>
      </c>
      <c r="O1257">
        <v>15</v>
      </c>
      <c r="P1257" s="8">
        <v>0</v>
      </c>
      <c r="Q1257" t="s">
        <v>380</v>
      </c>
      <c r="R1257">
        <v>11</v>
      </c>
      <c r="S1257" s="4">
        <v>12.929370209027901</v>
      </c>
      <c r="T1257" t="s">
        <v>175</v>
      </c>
      <c r="U1257" t="s">
        <v>264</v>
      </c>
      <c r="V1257" t="s">
        <v>348</v>
      </c>
      <c r="W1257" t="s">
        <v>510</v>
      </c>
      <c r="X1257" t="s">
        <v>353</v>
      </c>
      <c r="Y1257" t="s">
        <v>516</v>
      </c>
    </row>
    <row r="1258" spans="1:25" ht="15" customHeight="1" x14ac:dyDescent="0.3">
      <c r="A1258">
        <v>10724</v>
      </c>
      <c r="B1258" t="s">
        <v>49</v>
      </c>
      <c r="C1258">
        <v>10</v>
      </c>
      <c r="D1258">
        <v>8</v>
      </c>
      <c r="E1258" s="3">
        <v>44499</v>
      </c>
      <c r="F1258" s="31">
        <f>YEAR(Order[[#This Row],[OrderDate]])</f>
        <v>2021</v>
      </c>
      <c r="G1258" s="31">
        <f>MONTH(Order[[#This Row],[OrderDate]])</f>
        <v>10</v>
      </c>
      <c r="H1258" s="31">
        <f>WEEKDAY(Order[[#This Row],[OrderDate]])</f>
        <v>7</v>
      </c>
      <c r="I1258" s="31" t="str">
        <f>TEXT(Order[[#This Row],[WeekNumber]],"dddd")</f>
        <v>Saturday</v>
      </c>
      <c r="J1258" s="14">
        <v>20211105</v>
      </c>
      <c r="K1258" t="s">
        <v>484</v>
      </c>
      <c r="L1258" s="4">
        <v>496</v>
      </c>
      <c r="M1258" s="4">
        <v>31</v>
      </c>
      <c r="N1258" s="4">
        <v>31</v>
      </c>
      <c r="O1258">
        <v>16</v>
      </c>
      <c r="P1258" s="8">
        <v>0</v>
      </c>
      <c r="Q1258" t="s">
        <v>364</v>
      </c>
      <c r="R1258">
        <v>4</v>
      </c>
      <c r="S1258" s="4">
        <v>11.047328272500083</v>
      </c>
      <c r="T1258" t="s">
        <v>138</v>
      </c>
      <c r="U1258" t="s">
        <v>227</v>
      </c>
      <c r="V1258" t="s">
        <v>314</v>
      </c>
      <c r="W1258" t="s">
        <v>510</v>
      </c>
      <c r="X1258" t="s">
        <v>531</v>
      </c>
      <c r="Y1258" t="s">
        <v>514</v>
      </c>
    </row>
    <row r="1259" spans="1:25" ht="15" customHeight="1" x14ac:dyDescent="0.3">
      <c r="A1259">
        <v>10724</v>
      </c>
      <c r="B1259" t="s">
        <v>49</v>
      </c>
      <c r="C1259">
        <v>61</v>
      </c>
      <c r="D1259">
        <v>8</v>
      </c>
      <c r="E1259" s="3">
        <v>44499</v>
      </c>
      <c r="F1259" s="31">
        <f>YEAR(Order[[#This Row],[OrderDate]])</f>
        <v>2021</v>
      </c>
      <c r="G1259" s="31">
        <f>MONTH(Order[[#This Row],[OrderDate]])</f>
        <v>10</v>
      </c>
      <c r="H1259" s="31">
        <f>WEEKDAY(Order[[#This Row],[OrderDate]])</f>
        <v>7</v>
      </c>
      <c r="I1259" s="31" t="str">
        <f>TEXT(Order[[#This Row],[WeekNumber]],"dddd")</f>
        <v>Saturday</v>
      </c>
      <c r="J1259" s="14">
        <v>20211105</v>
      </c>
      <c r="K1259" t="s">
        <v>484</v>
      </c>
      <c r="L1259" s="4">
        <v>142.5</v>
      </c>
      <c r="M1259" s="4">
        <v>28.5</v>
      </c>
      <c r="N1259" s="4">
        <v>28.5</v>
      </c>
      <c r="O1259">
        <v>5</v>
      </c>
      <c r="P1259" s="8">
        <v>0</v>
      </c>
      <c r="Q1259" t="s">
        <v>415</v>
      </c>
      <c r="R1259">
        <v>29</v>
      </c>
      <c r="S1259" s="4">
        <v>10.457549197381082</v>
      </c>
      <c r="T1259" t="s">
        <v>138</v>
      </c>
      <c r="U1259" t="s">
        <v>227</v>
      </c>
      <c r="V1259" t="s">
        <v>314</v>
      </c>
      <c r="W1259" t="s">
        <v>510</v>
      </c>
      <c r="X1259" t="s">
        <v>531</v>
      </c>
      <c r="Y1259" t="s">
        <v>515</v>
      </c>
    </row>
    <row r="1260" spans="1:25" ht="15" customHeight="1" x14ac:dyDescent="0.3">
      <c r="A1260">
        <v>10725</v>
      </c>
      <c r="B1260" t="s">
        <v>20</v>
      </c>
      <c r="C1260">
        <v>41</v>
      </c>
      <c r="D1260">
        <v>4</v>
      </c>
      <c r="E1260" s="3">
        <v>44500</v>
      </c>
      <c r="F1260" s="31">
        <f>YEAR(Order[[#This Row],[OrderDate]])</f>
        <v>2021</v>
      </c>
      <c r="G1260" s="31">
        <f>MONTH(Order[[#This Row],[OrderDate]])</f>
        <v>10</v>
      </c>
      <c r="H1260" s="31">
        <f>WEEKDAY(Order[[#This Row],[OrderDate]])</f>
        <v>1</v>
      </c>
      <c r="I1260" s="31" t="str">
        <f>TEXT(Order[[#This Row],[WeekNumber]],"dddd")</f>
        <v>Sunday</v>
      </c>
      <c r="J1260" s="14">
        <v>20211105</v>
      </c>
      <c r="K1260" t="s">
        <v>485</v>
      </c>
      <c r="L1260" s="4">
        <v>115.80000000000001</v>
      </c>
      <c r="M1260" s="4">
        <v>9.65</v>
      </c>
      <c r="N1260" s="4">
        <v>9.65</v>
      </c>
      <c r="O1260">
        <v>12</v>
      </c>
      <c r="P1260" s="8">
        <v>0</v>
      </c>
      <c r="Q1260" t="s">
        <v>395</v>
      </c>
      <c r="R1260">
        <v>19</v>
      </c>
      <c r="S1260" s="4">
        <v>6.0463867884479576</v>
      </c>
      <c r="T1260" t="s">
        <v>109</v>
      </c>
      <c r="U1260" t="s">
        <v>198</v>
      </c>
      <c r="V1260" t="s">
        <v>287</v>
      </c>
      <c r="W1260" t="s">
        <v>510</v>
      </c>
      <c r="X1260" t="s">
        <v>521</v>
      </c>
      <c r="Y1260" t="s">
        <v>514</v>
      </c>
    </row>
    <row r="1261" spans="1:25" ht="15" customHeight="1" x14ac:dyDescent="0.3">
      <c r="A1261">
        <v>10725</v>
      </c>
      <c r="B1261" t="s">
        <v>20</v>
      </c>
      <c r="C1261">
        <v>52</v>
      </c>
      <c r="D1261">
        <v>4</v>
      </c>
      <c r="E1261" s="3">
        <v>44500</v>
      </c>
      <c r="F1261" s="31">
        <f>YEAR(Order[[#This Row],[OrderDate]])</f>
        <v>2021</v>
      </c>
      <c r="G1261" s="31">
        <f>MONTH(Order[[#This Row],[OrderDate]])</f>
        <v>10</v>
      </c>
      <c r="H1261" s="31">
        <f>WEEKDAY(Order[[#This Row],[OrderDate]])</f>
        <v>1</v>
      </c>
      <c r="I1261" s="31" t="str">
        <f>TEXT(Order[[#This Row],[WeekNumber]],"dddd")</f>
        <v>Sunday</v>
      </c>
      <c r="J1261" s="14">
        <v>20211105</v>
      </c>
      <c r="K1261" t="s">
        <v>485</v>
      </c>
      <c r="L1261" s="4">
        <v>28</v>
      </c>
      <c r="M1261" s="4">
        <v>7</v>
      </c>
      <c r="N1261" s="4">
        <v>7</v>
      </c>
      <c r="O1261">
        <v>4</v>
      </c>
      <c r="P1261" s="8">
        <v>0</v>
      </c>
      <c r="Q1261" t="s">
        <v>406</v>
      </c>
      <c r="R1261">
        <v>24</v>
      </c>
      <c r="S1261" s="4">
        <v>2.7531089859539</v>
      </c>
      <c r="T1261" t="s">
        <v>109</v>
      </c>
      <c r="U1261" t="s">
        <v>198</v>
      </c>
      <c r="V1261" t="s">
        <v>287</v>
      </c>
      <c r="W1261" t="s">
        <v>510</v>
      </c>
      <c r="X1261" t="s">
        <v>521</v>
      </c>
      <c r="Y1261" t="s">
        <v>512</v>
      </c>
    </row>
    <row r="1262" spans="1:25" ht="15" customHeight="1" x14ac:dyDescent="0.3">
      <c r="A1262">
        <v>10725</v>
      </c>
      <c r="B1262" t="s">
        <v>20</v>
      </c>
      <c r="C1262">
        <v>55</v>
      </c>
      <c r="D1262">
        <v>4</v>
      </c>
      <c r="E1262" s="3">
        <v>44500</v>
      </c>
      <c r="F1262" s="31">
        <f>YEAR(Order[[#This Row],[OrderDate]])</f>
        <v>2021</v>
      </c>
      <c r="G1262" s="31">
        <f>MONTH(Order[[#This Row],[OrderDate]])</f>
        <v>10</v>
      </c>
      <c r="H1262" s="31">
        <f>WEEKDAY(Order[[#This Row],[OrderDate]])</f>
        <v>1</v>
      </c>
      <c r="I1262" s="31" t="str">
        <f>TEXT(Order[[#This Row],[WeekNumber]],"dddd")</f>
        <v>Sunday</v>
      </c>
      <c r="J1262" s="14">
        <v>20211205</v>
      </c>
      <c r="K1262" t="s">
        <v>485</v>
      </c>
      <c r="L1262" s="4">
        <v>144</v>
      </c>
      <c r="M1262" s="4">
        <v>24</v>
      </c>
      <c r="N1262" s="4">
        <v>24</v>
      </c>
      <c r="O1262">
        <v>6</v>
      </c>
      <c r="P1262" s="8">
        <v>0</v>
      </c>
      <c r="Q1262" t="s">
        <v>409</v>
      </c>
      <c r="R1262">
        <v>25</v>
      </c>
      <c r="S1262" s="4">
        <v>18.144678468561601</v>
      </c>
      <c r="T1262" t="s">
        <v>109</v>
      </c>
      <c r="U1262" t="s">
        <v>198</v>
      </c>
      <c r="V1262" t="s">
        <v>287</v>
      </c>
      <c r="W1262" t="s">
        <v>510</v>
      </c>
      <c r="X1262" t="s">
        <v>521</v>
      </c>
      <c r="Y1262" t="s">
        <v>518</v>
      </c>
    </row>
    <row r="1263" spans="1:25" ht="15" customHeight="1" x14ac:dyDescent="0.3">
      <c r="A1263">
        <v>10726</v>
      </c>
      <c r="B1263" t="s">
        <v>18</v>
      </c>
      <c r="C1263">
        <v>4</v>
      </c>
      <c r="D1263">
        <v>4</v>
      </c>
      <c r="E1263" s="3">
        <v>44503</v>
      </c>
      <c r="F1263" s="31">
        <f>YEAR(Order[[#This Row],[OrderDate]])</f>
        <v>2021</v>
      </c>
      <c r="G1263" s="31">
        <f>MONTH(Order[[#This Row],[OrderDate]])</f>
        <v>11</v>
      </c>
      <c r="H1263" s="31">
        <f>WEEKDAY(Order[[#This Row],[OrderDate]])</f>
        <v>4</v>
      </c>
      <c r="I1263" s="31" t="str">
        <f>TEXT(Order[[#This Row],[WeekNumber]],"dddd")</f>
        <v>Wednesday</v>
      </c>
      <c r="J1263" s="14">
        <v>20211205</v>
      </c>
      <c r="K1263" t="s">
        <v>486</v>
      </c>
      <c r="L1263" s="4">
        <v>550</v>
      </c>
      <c r="M1263" s="4">
        <v>22</v>
      </c>
      <c r="N1263" s="4">
        <v>22</v>
      </c>
      <c r="O1263">
        <v>25</v>
      </c>
      <c r="P1263" s="8">
        <v>0</v>
      </c>
      <c r="Q1263" t="s">
        <v>358</v>
      </c>
      <c r="R1263">
        <v>2</v>
      </c>
      <c r="S1263" s="4">
        <v>13.396192586104789</v>
      </c>
      <c r="T1263" t="s">
        <v>107</v>
      </c>
      <c r="U1263" t="s">
        <v>196</v>
      </c>
      <c r="V1263" t="s">
        <v>285</v>
      </c>
      <c r="W1263" t="s">
        <v>509</v>
      </c>
      <c r="X1263" t="s">
        <v>351</v>
      </c>
      <c r="Y1263" t="s">
        <v>515</v>
      </c>
    </row>
    <row r="1264" spans="1:25" ht="15" customHeight="1" x14ac:dyDescent="0.3">
      <c r="A1264">
        <v>10726</v>
      </c>
      <c r="B1264" t="s">
        <v>18</v>
      </c>
      <c r="C1264">
        <v>11</v>
      </c>
      <c r="D1264">
        <v>4</v>
      </c>
      <c r="E1264" s="3">
        <v>44503</v>
      </c>
      <c r="F1264" s="31">
        <f>YEAR(Order[[#This Row],[OrderDate]])</f>
        <v>2021</v>
      </c>
      <c r="G1264" s="31">
        <f>MONTH(Order[[#This Row],[OrderDate]])</f>
        <v>11</v>
      </c>
      <c r="H1264" s="31">
        <f>WEEKDAY(Order[[#This Row],[OrderDate]])</f>
        <v>4</v>
      </c>
      <c r="I1264" s="31" t="str">
        <f>TEXT(Order[[#This Row],[WeekNumber]],"dddd")</f>
        <v>Wednesday</v>
      </c>
      <c r="J1264" s="14">
        <v>20211205</v>
      </c>
      <c r="K1264" t="s">
        <v>486</v>
      </c>
      <c r="L1264" s="4">
        <v>105</v>
      </c>
      <c r="M1264" s="4">
        <v>21</v>
      </c>
      <c r="N1264" s="4">
        <v>21</v>
      </c>
      <c r="O1264">
        <v>5</v>
      </c>
      <c r="P1264" s="8">
        <v>0</v>
      </c>
      <c r="Q1264" t="s">
        <v>365</v>
      </c>
      <c r="R1264">
        <v>5</v>
      </c>
      <c r="S1264" s="4">
        <v>7.3815383533820462</v>
      </c>
      <c r="T1264" t="s">
        <v>107</v>
      </c>
      <c r="U1264" t="s">
        <v>196</v>
      </c>
      <c r="V1264" t="s">
        <v>285</v>
      </c>
      <c r="W1264" t="s">
        <v>509</v>
      </c>
      <c r="X1264" t="s">
        <v>351</v>
      </c>
      <c r="Y1264" t="s">
        <v>511</v>
      </c>
    </row>
    <row r="1265" spans="1:25" ht="15" customHeight="1" x14ac:dyDescent="0.3">
      <c r="A1265">
        <v>10727</v>
      </c>
      <c r="B1265" t="s">
        <v>63</v>
      </c>
      <c r="C1265">
        <v>17</v>
      </c>
      <c r="D1265">
        <v>2</v>
      </c>
      <c r="E1265" s="3">
        <v>44503</v>
      </c>
      <c r="F1265" s="31">
        <f>YEAR(Order[[#This Row],[OrderDate]])</f>
        <v>2021</v>
      </c>
      <c r="G1265" s="31">
        <f>MONTH(Order[[#This Row],[OrderDate]])</f>
        <v>11</v>
      </c>
      <c r="H1265" s="31">
        <f>WEEKDAY(Order[[#This Row],[OrderDate]])</f>
        <v>4</v>
      </c>
      <c r="I1265" s="31" t="str">
        <f>TEXT(Order[[#This Row],[WeekNumber]],"dddd")</f>
        <v>Wednesday</v>
      </c>
      <c r="J1265" s="14">
        <v>20211205</v>
      </c>
      <c r="K1265" t="s">
        <v>486</v>
      </c>
      <c r="L1265" s="4">
        <v>740.99999941885471</v>
      </c>
      <c r="M1265" s="4">
        <v>39</v>
      </c>
      <c r="N1265" s="4">
        <v>37.049999970942736</v>
      </c>
      <c r="O1265">
        <v>20</v>
      </c>
      <c r="P1265" s="8">
        <v>5.000000074505806E-2</v>
      </c>
      <c r="Q1265" t="s">
        <v>371</v>
      </c>
      <c r="R1265">
        <v>7</v>
      </c>
      <c r="S1265" s="4">
        <v>24.774912809223483</v>
      </c>
      <c r="T1265" t="s">
        <v>152</v>
      </c>
      <c r="U1265" t="s">
        <v>241</v>
      </c>
      <c r="V1265" t="s">
        <v>326</v>
      </c>
      <c r="W1265" t="s">
        <v>509</v>
      </c>
      <c r="X1265" t="s">
        <v>528</v>
      </c>
      <c r="Y1265" t="s">
        <v>518</v>
      </c>
    </row>
    <row r="1266" spans="1:25" ht="15" customHeight="1" x14ac:dyDescent="0.3">
      <c r="A1266">
        <v>10727</v>
      </c>
      <c r="B1266" t="s">
        <v>63</v>
      </c>
      <c r="C1266">
        <v>56</v>
      </c>
      <c r="D1266">
        <v>2</v>
      </c>
      <c r="E1266" s="3">
        <v>44503</v>
      </c>
      <c r="F1266" s="31">
        <f>YEAR(Order[[#This Row],[OrderDate]])</f>
        <v>2021</v>
      </c>
      <c r="G1266" s="31">
        <f>MONTH(Order[[#This Row],[OrderDate]])</f>
        <v>11</v>
      </c>
      <c r="H1266" s="31">
        <f>WEEKDAY(Order[[#This Row],[OrderDate]])</f>
        <v>4</v>
      </c>
      <c r="I1266" s="31" t="str">
        <f>TEXT(Order[[#This Row],[WeekNumber]],"dddd")</f>
        <v>Wednesday</v>
      </c>
      <c r="J1266" s="14">
        <v>20211205</v>
      </c>
      <c r="K1266" t="s">
        <v>486</v>
      </c>
      <c r="L1266" s="4">
        <v>360.99999971687794</v>
      </c>
      <c r="M1266" s="4">
        <v>38</v>
      </c>
      <c r="N1266" s="4">
        <v>36.099999971687794</v>
      </c>
      <c r="O1266">
        <v>10</v>
      </c>
      <c r="P1266" s="8">
        <v>5.000000074505806E-2</v>
      </c>
      <c r="Q1266" t="s">
        <v>410</v>
      </c>
      <c r="R1266">
        <v>26</v>
      </c>
      <c r="S1266" s="4">
        <v>12.985049050340091</v>
      </c>
      <c r="T1266" t="s">
        <v>152</v>
      </c>
      <c r="U1266" t="s">
        <v>241</v>
      </c>
      <c r="V1266" t="s">
        <v>326</v>
      </c>
      <c r="W1266" t="s">
        <v>509</v>
      </c>
      <c r="X1266" t="s">
        <v>528</v>
      </c>
      <c r="Y1266" t="s">
        <v>512</v>
      </c>
    </row>
    <row r="1267" spans="1:25" ht="15" customHeight="1" x14ac:dyDescent="0.3">
      <c r="A1267">
        <v>10727</v>
      </c>
      <c r="B1267" t="s">
        <v>63</v>
      </c>
      <c r="C1267">
        <v>59</v>
      </c>
      <c r="D1267">
        <v>2</v>
      </c>
      <c r="E1267" s="3">
        <v>44503</v>
      </c>
      <c r="F1267" s="31">
        <f>YEAR(Order[[#This Row],[OrderDate]])</f>
        <v>2021</v>
      </c>
      <c r="G1267" s="31">
        <f>MONTH(Order[[#This Row],[OrderDate]])</f>
        <v>11</v>
      </c>
      <c r="H1267" s="31">
        <f>WEEKDAY(Order[[#This Row],[OrderDate]])</f>
        <v>4</v>
      </c>
      <c r="I1267" s="31" t="str">
        <f>TEXT(Order[[#This Row],[WeekNumber]],"dddd")</f>
        <v>Wednesday</v>
      </c>
      <c r="J1267" s="14">
        <v>20211111</v>
      </c>
      <c r="K1267" t="s">
        <v>486</v>
      </c>
      <c r="L1267" s="4">
        <v>522.49999959021807</v>
      </c>
      <c r="M1267" s="4">
        <v>55</v>
      </c>
      <c r="N1267" s="4">
        <v>52.249999959021807</v>
      </c>
      <c r="O1267">
        <v>10</v>
      </c>
      <c r="P1267" s="8">
        <v>5.000000074505806E-2</v>
      </c>
      <c r="Q1267" t="s">
        <v>413</v>
      </c>
      <c r="R1267">
        <v>28</v>
      </c>
      <c r="S1267" s="4">
        <v>29.299646906924384</v>
      </c>
      <c r="T1267" t="s">
        <v>152</v>
      </c>
      <c r="U1267" t="s">
        <v>241</v>
      </c>
      <c r="V1267" t="s">
        <v>326</v>
      </c>
      <c r="W1267" t="s">
        <v>509</v>
      </c>
      <c r="X1267" t="s">
        <v>528</v>
      </c>
      <c r="Y1267" t="s">
        <v>511</v>
      </c>
    </row>
    <row r="1268" spans="1:25" ht="15" customHeight="1" x14ac:dyDescent="0.3">
      <c r="A1268">
        <v>10728</v>
      </c>
      <c r="B1268" t="s">
        <v>59</v>
      </c>
      <c r="C1268">
        <v>30</v>
      </c>
      <c r="D1268">
        <v>4</v>
      </c>
      <c r="E1268" s="3">
        <v>44504</v>
      </c>
      <c r="F1268" s="31">
        <f>YEAR(Order[[#This Row],[OrderDate]])</f>
        <v>2021</v>
      </c>
      <c r="G1268" s="31">
        <f>MONTH(Order[[#This Row],[OrderDate]])</f>
        <v>11</v>
      </c>
      <c r="H1268" s="31">
        <f>WEEKDAY(Order[[#This Row],[OrderDate]])</f>
        <v>5</v>
      </c>
      <c r="I1268" s="31" t="str">
        <f>TEXT(Order[[#This Row],[WeekNumber]],"dddd")</f>
        <v>Thursday</v>
      </c>
      <c r="J1268" s="14">
        <v>20211111</v>
      </c>
      <c r="K1268" t="s">
        <v>484</v>
      </c>
      <c r="L1268" s="4">
        <v>388.35</v>
      </c>
      <c r="M1268" s="4">
        <v>25.89</v>
      </c>
      <c r="N1268" s="4">
        <v>25.89</v>
      </c>
      <c r="O1268">
        <v>15</v>
      </c>
      <c r="P1268" s="8">
        <v>0</v>
      </c>
      <c r="Q1268" t="s">
        <v>384</v>
      </c>
      <c r="R1268">
        <v>13</v>
      </c>
      <c r="S1268" s="4">
        <v>15.141134761320492</v>
      </c>
      <c r="T1268" t="s">
        <v>148</v>
      </c>
      <c r="U1268" t="s">
        <v>237</v>
      </c>
      <c r="V1268" t="s">
        <v>323</v>
      </c>
      <c r="W1268" t="s">
        <v>510</v>
      </c>
      <c r="X1268" t="s">
        <v>521</v>
      </c>
      <c r="Y1268" t="s">
        <v>514</v>
      </c>
    </row>
    <row r="1269" spans="1:25" ht="15" customHeight="1" x14ac:dyDescent="0.3">
      <c r="A1269">
        <v>10728</v>
      </c>
      <c r="B1269" t="s">
        <v>59</v>
      </c>
      <c r="C1269">
        <v>40</v>
      </c>
      <c r="D1269">
        <v>4</v>
      </c>
      <c r="E1269" s="3">
        <v>44504</v>
      </c>
      <c r="F1269" s="31">
        <f>YEAR(Order[[#This Row],[OrderDate]])</f>
        <v>2021</v>
      </c>
      <c r="G1269" s="31">
        <f>MONTH(Order[[#This Row],[OrderDate]])</f>
        <v>11</v>
      </c>
      <c r="H1269" s="31">
        <f>WEEKDAY(Order[[#This Row],[OrderDate]])</f>
        <v>5</v>
      </c>
      <c r="I1269" s="31" t="str">
        <f>TEXT(Order[[#This Row],[WeekNumber]],"dddd")</f>
        <v>Thursday</v>
      </c>
      <c r="J1269" s="14">
        <v>20211111</v>
      </c>
      <c r="K1269" t="s">
        <v>484</v>
      </c>
      <c r="L1269" s="4">
        <v>110.39999999999999</v>
      </c>
      <c r="M1269" s="4">
        <v>18.399999999999999</v>
      </c>
      <c r="N1269" s="4">
        <v>18.399999999999999</v>
      </c>
      <c r="O1269">
        <v>6</v>
      </c>
      <c r="P1269" s="8">
        <v>0</v>
      </c>
      <c r="Q1269" t="s">
        <v>394</v>
      </c>
      <c r="R1269">
        <v>19</v>
      </c>
      <c r="S1269" s="4">
        <v>11.939905659925371</v>
      </c>
      <c r="T1269" t="s">
        <v>148</v>
      </c>
      <c r="U1269" t="s">
        <v>237</v>
      </c>
      <c r="V1269" t="s">
        <v>323</v>
      </c>
      <c r="W1269" t="s">
        <v>510</v>
      </c>
      <c r="X1269" t="s">
        <v>521</v>
      </c>
      <c r="Y1269" t="s">
        <v>514</v>
      </c>
    </row>
    <row r="1270" spans="1:25" ht="15" customHeight="1" x14ac:dyDescent="0.3">
      <c r="A1270">
        <v>10728</v>
      </c>
      <c r="B1270" t="s">
        <v>59</v>
      </c>
      <c r="C1270">
        <v>55</v>
      </c>
      <c r="D1270">
        <v>4</v>
      </c>
      <c r="E1270" s="3">
        <v>44504</v>
      </c>
      <c r="F1270" s="31">
        <f>YEAR(Order[[#This Row],[OrderDate]])</f>
        <v>2021</v>
      </c>
      <c r="G1270" s="31">
        <f>MONTH(Order[[#This Row],[OrderDate]])</f>
        <v>11</v>
      </c>
      <c r="H1270" s="31">
        <f>WEEKDAY(Order[[#This Row],[OrderDate]])</f>
        <v>5</v>
      </c>
      <c r="I1270" s="31" t="str">
        <f>TEXT(Order[[#This Row],[WeekNumber]],"dddd")</f>
        <v>Thursday</v>
      </c>
      <c r="J1270" s="14">
        <v>20211111</v>
      </c>
      <c r="K1270" t="s">
        <v>484</v>
      </c>
      <c r="L1270" s="4">
        <v>288</v>
      </c>
      <c r="M1270" s="4">
        <v>24</v>
      </c>
      <c r="N1270" s="4">
        <v>24</v>
      </c>
      <c r="O1270">
        <v>12</v>
      </c>
      <c r="P1270" s="8">
        <v>0</v>
      </c>
      <c r="Q1270" t="s">
        <v>409</v>
      </c>
      <c r="R1270">
        <v>25</v>
      </c>
      <c r="S1270" s="4">
        <v>18.144678468561601</v>
      </c>
      <c r="T1270" t="s">
        <v>148</v>
      </c>
      <c r="U1270" t="s">
        <v>237</v>
      </c>
      <c r="V1270" t="s">
        <v>323</v>
      </c>
      <c r="W1270" t="s">
        <v>510</v>
      </c>
      <c r="X1270" t="s">
        <v>521</v>
      </c>
      <c r="Y1270" t="s">
        <v>518</v>
      </c>
    </row>
    <row r="1271" spans="1:25" ht="15" customHeight="1" x14ac:dyDescent="0.3">
      <c r="A1271">
        <v>10728</v>
      </c>
      <c r="B1271" t="s">
        <v>59</v>
      </c>
      <c r="C1271">
        <v>60</v>
      </c>
      <c r="D1271">
        <v>4</v>
      </c>
      <c r="E1271" s="3">
        <v>44504</v>
      </c>
      <c r="F1271" s="31">
        <f>YEAR(Order[[#This Row],[OrderDate]])</f>
        <v>2021</v>
      </c>
      <c r="G1271" s="31">
        <f>MONTH(Order[[#This Row],[OrderDate]])</f>
        <v>11</v>
      </c>
      <c r="H1271" s="31">
        <f>WEEKDAY(Order[[#This Row],[OrderDate]])</f>
        <v>5</v>
      </c>
      <c r="I1271" s="31" t="str">
        <f>TEXT(Order[[#This Row],[WeekNumber]],"dddd")</f>
        <v>Thursday</v>
      </c>
      <c r="J1271" s="14">
        <v>20211114</v>
      </c>
      <c r="K1271" t="s">
        <v>484</v>
      </c>
      <c r="L1271" s="4">
        <v>510</v>
      </c>
      <c r="M1271" s="4">
        <v>34</v>
      </c>
      <c r="N1271" s="4">
        <v>34</v>
      </c>
      <c r="O1271">
        <v>15</v>
      </c>
      <c r="P1271" s="8">
        <v>0</v>
      </c>
      <c r="Q1271" t="s">
        <v>414</v>
      </c>
      <c r="R1271">
        <v>28</v>
      </c>
      <c r="S1271" s="4">
        <v>17.186056815854748</v>
      </c>
      <c r="T1271" t="s">
        <v>148</v>
      </c>
      <c r="U1271" t="s">
        <v>237</v>
      </c>
      <c r="V1271" t="s">
        <v>323</v>
      </c>
      <c r="W1271" t="s">
        <v>510</v>
      </c>
      <c r="X1271" t="s">
        <v>521</v>
      </c>
      <c r="Y1271" t="s">
        <v>511</v>
      </c>
    </row>
    <row r="1272" spans="1:25" ht="15" customHeight="1" x14ac:dyDescent="0.3">
      <c r="A1272">
        <v>10729</v>
      </c>
      <c r="B1272" t="s">
        <v>45</v>
      </c>
      <c r="C1272">
        <v>1</v>
      </c>
      <c r="D1272">
        <v>8</v>
      </c>
      <c r="E1272" s="3">
        <v>44504</v>
      </c>
      <c r="F1272" s="31">
        <f>YEAR(Order[[#This Row],[OrderDate]])</f>
        <v>2021</v>
      </c>
      <c r="G1272" s="31">
        <f>MONTH(Order[[#This Row],[OrderDate]])</f>
        <v>11</v>
      </c>
      <c r="H1272" s="31">
        <f>WEEKDAY(Order[[#This Row],[OrderDate]])</f>
        <v>5</v>
      </c>
      <c r="I1272" s="31" t="str">
        <f>TEXT(Order[[#This Row],[WeekNumber]],"dddd")</f>
        <v>Thursday</v>
      </c>
      <c r="J1272" s="14">
        <v>20211114</v>
      </c>
      <c r="K1272" t="s">
        <v>485</v>
      </c>
      <c r="L1272" s="4">
        <v>900</v>
      </c>
      <c r="M1272" s="4">
        <v>18</v>
      </c>
      <c r="N1272" s="4">
        <v>18</v>
      </c>
      <c r="O1272">
        <v>50</v>
      </c>
      <c r="P1272" s="8">
        <v>0</v>
      </c>
      <c r="Q1272" t="s">
        <v>355</v>
      </c>
      <c r="R1272">
        <v>1</v>
      </c>
      <c r="S1272" s="4">
        <v>9.9412796083453241</v>
      </c>
      <c r="T1272" t="s">
        <v>134</v>
      </c>
      <c r="U1272" t="s">
        <v>223</v>
      </c>
      <c r="V1272" t="s">
        <v>310</v>
      </c>
      <c r="W1272" t="s">
        <v>510</v>
      </c>
      <c r="X1272" t="s">
        <v>354</v>
      </c>
      <c r="Y1272" t="s">
        <v>517</v>
      </c>
    </row>
    <row r="1273" spans="1:25" ht="15" customHeight="1" x14ac:dyDescent="0.3">
      <c r="A1273">
        <v>10729</v>
      </c>
      <c r="B1273" t="s">
        <v>45</v>
      </c>
      <c r="C1273">
        <v>21</v>
      </c>
      <c r="D1273">
        <v>8</v>
      </c>
      <c r="E1273" s="3">
        <v>44504</v>
      </c>
      <c r="F1273" s="31">
        <f>YEAR(Order[[#This Row],[OrderDate]])</f>
        <v>2021</v>
      </c>
      <c r="G1273" s="31">
        <f>MONTH(Order[[#This Row],[OrderDate]])</f>
        <v>11</v>
      </c>
      <c r="H1273" s="31">
        <f>WEEKDAY(Order[[#This Row],[OrderDate]])</f>
        <v>5</v>
      </c>
      <c r="I1273" s="31" t="str">
        <f>TEXT(Order[[#This Row],[WeekNumber]],"dddd")</f>
        <v>Thursday</v>
      </c>
      <c r="J1273" s="14">
        <v>20211114</v>
      </c>
      <c r="K1273" t="s">
        <v>485</v>
      </c>
      <c r="L1273" s="4">
        <v>300</v>
      </c>
      <c r="M1273" s="4">
        <v>10</v>
      </c>
      <c r="N1273" s="4">
        <v>10</v>
      </c>
      <c r="O1273">
        <v>30</v>
      </c>
      <c r="P1273" s="8">
        <v>0</v>
      </c>
      <c r="Q1273" t="s">
        <v>375</v>
      </c>
      <c r="R1273">
        <v>8</v>
      </c>
      <c r="S1273" s="4">
        <v>8.5451596278118238</v>
      </c>
      <c r="T1273" t="s">
        <v>134</v>
      </c>
      <c r="U1273" t="s">
        <v>223</v>
      </c>
      <c r="V1273" t="s">
        <v>310</v>
      </c>
      <c r="W1273" t="s">
        <v>510</v>
      </c>
      <c r="X1273" t="s">
        <v>354</v>
      </c>
      <c r="Y1273" t="s">
        <v>516</v>
      </c>
    </row>
    <row r="1274" spans="1:25" ht="15" customHeight="1" x14ac:dyDescent="0.3">
      <c r="A1274">
        <v>10729</v>
      </c>
      <c r="B1274" t="s">
        <v>45</v>
      </c>
      <c r="C1274">
        <v>50</v>
      </c>
      <c r="D1274">
        <v>8</v>
      </c>
      <c r="E1274" s="3">
        <v>44504</v>
      </c>
      <c r="F1274" s="31">
        <f>YEAR(Order[[#This Row],[OrderDate]])</f>
        <v>2021</v>
      </c>
      <c r="G1274" s="31">
        <f>MONTH(Order[[#This Row],[OrderDate]])</f>
        <v>11</v>
      </c>
      <c r="H1274" s="31">
        <f>WEEKDAY(Order[[#This Row],[OrderDate]])</f>
        <v>5</v>
      </c>
      <c r="I1274" s="31" t="str">
        <f>TEXT(Order[[#This Row],[WeekNumber]],"dddd")</f>
        <v>Thursday</v>
      </c>
      <c r="J1274" s="14">
        <v>20211114</v>
      </c>
      <c r="K1274" t="s">
        <v>485</v>
      </c>
      <c r="L1274" s="4">
        <v>650</v>
      </c>
      <c r="M1274" s="4">
        <v>16.25</v>
      </c>
      <c r="N1274" s="4">
        <v>16.25</v>
      </c>
      <c r="O1274">
        <v>40</v>
      </c>
      <c r="P1274" s="8">
        <v>0</v>
      </c>
      <c r="Q1274" t="s">
        <v>404</v>
      </c>
      <c r="R1274">
        <v>23</v>
      </c>
      <c r="S1274" s="4">
        <v>6.542170529867021</v>
      </c>
      <c r="T1274" t="s">
        <v>134</v>
      </c>
      <c r="U1274" t="s">
        <v>223</v>
      </c>
      <c r="V1274" t="s">
        <v>310</v>
      </c>
      <c r="W1274" t="s">
        <v>510</v>
      </c>
      <c r="X1274" t="s">
        <v>354</v>
      </c>
      <c r="Y1274" t="s">
        <v>516</v>
      </c>
    </row>
    <row r="1275" spans="1:25" ht="15" customHeight="1" x14ac:dyDescent="0.3">
      <c r="A1275">
        <v>10730</v>
      </c>
      <c r="B1275" t="s">
        <v>8</v>
      </c>
      <c r="C1275">
        <v>16</v>
      </c>
      <c r="D1275">
        <v>5</v>
      </c>
      <c r="E1275" s="3">
        <v>44505</v>
      </c>
      <c r="F1275" s="31">
        <f>YEAR(Order[[#This Row],[OrderDate]])</f>
        <v>2021</v>
      </c>
      <c r="G1275" s="31">
        <f>MONTH(Order[[#This Row],[OrderDate]])</f>
        <v>11</v>
      </c>
      <c r="H1275" s="31">
        <f>WEEKDAY(Order[[#This Row],[OrderDate]])</f>
        <v>6</v>
      </c>
      <c r="I1275" s="31" t="str">
        <f>TEXT(Order[[#This Row],[WeekNumber]],"dddd")</f>
        <v>Friday</v>
      </c>
      <c r="J1275" s="14">
        <v>20211114</v>
      </c>
      <c r="K1275" t="s">
        <v>486</v>
      </c>
      <c r="L1275" s="4">
        <v>248.66249980498102</v>
      </c>
      <c r="M1275" s="4">
        <v>17.45</v>
      </c>
      <c r="N1275" s="4">
        <v>16.577499986998735</v>
      </c>
      <c r="O1275">
        <v>15</v>
      </c>
      <c r="P1275" s="8">
        <v>5.000000074505806E-2</v>
      </c>
      <c r="Q1275" t="s">
        <v>370</v>
      </c>
      <c r="R1275">
        <v>7</v>
      </c>
      <c r="S1275" s="4">
        <v>12.75283918323947</v>
      </c>
      <c r="T1275" t="s">
        <v>97</v>
      </c>
      <c r="U1275" t="s">
        <v>186</v>
      </c>
      <c r="V1275" t="s">
        <v>275</v>
      </c>
      <c r="W1275" t="s">
        <v>509</v>
      </c>
      <c r="X1275" t="s">
        <v>519</v>
      </c>
      <c r="Y1275" t="s">
        <v>516</v>
      </c>
    </row>
    <row r="1276" spans="1:25" ht="15" customHeight="1" x14ac:dyDescent="0.3">
      <c r="A1276">
        <v>10730</v>
      </c>
      <c r="B1276" t="s">
        <v>8</v>
      </c>
      <c r="C1276">
        <v>31</v>
      </c>
      <c r="D1276">
        <v>5</v>
      </c>
      <c r="E1276" s="3">
        <v>44505</v>
      </c>
      <c r="F1276" s="31">
        <f>YEAR(Order[[#This Row],[OrderDate]])</f>
        <v>2021</v>
      </c>
      <c r="G1276" s="31">
        <f>MONTH(Order[[#This Row],[OrderDate]])</f>
        <v>11</v>
      </c>
      <c r="H1276" s="31">
        <f>WEEKDAY(Order[[#This Row],[OrderDate]])</f>
        <v>6</v>
      </c>
      <c r="I1276" s="31" t="str">
        <f>TEXT(Order[[#This Row],[WeekNumber]],"dddd")</f>
        <v>Friday</v>
      </c>
      <c r="J1276" s="14">
        <v>20211114</v>
      </c>
      <c r="K1276" t="s">
        <v>486</v>
      </c>
      <c r="L1276" s="4">
        <v>35.624999972060323</v>
      </c>
      <c r="M1276" s="4">
        <v>12.5</v>
      </c>
      <c r="N1276" s="4">
        <v>11.874999990686774</v>
      </c>
      <c r="O1276">
        <v>3</v>
      </c>
      <c r="P1276" s="8">
        <v>5.000000074505806E-2</v>
      </c>
      <c r="Q1276" t="s">
        <v>385</v>
      </c>
      <c r="R1276">
        <v>14</v>
      </c>
      <c r="S1276" s="4">
        <v>8.9210025428745876</v>
      </c>
      <c r="T1276" t="s">
        <v>97</v>
      </c>
      <c r="U1276" t="s">
        <v>186</v>
      </c>
      <c r="V1276" t="s">
        <v>275</v>
      </c>
      <c r="W1276" t="s">
        <v>509</v>
      </c>
      <c r="X1276" t="s">
        <v>519</v>
      </c>
      <c r="Y1276" t="s">
        <v>511</v>
      </c>
    </row>
    <row r="1277" spans="1:25" ht="15" customHeight="1" x14ac:dyDescent="0.3">
      <c r="A1277">
        <v>10730</v>
      </c>
      <c r="B1277" t="s">
        <v>8</v>
      </c>
      <c r="C1277">
        <v>65</v>
      </c>
      <c r="D1277">
        <v>5</v>
      </c>
      <c r="E1277" s="3">
        <v>44505</v>
      </c>
      <c r="F1277" s="31">
        <f>YEAR(Order[[#This Row],[OrderDate]])</f>
        <v>2021</v>
      </c>
      <c r="G1277" s="31">
        <f>MONTH(Order[[#This Row],[OrderDate]])</f>
        <v>11</v>
      </c>
      <c r="H1277" s="31">
        <f>WEEKDAY(Order[[#This Row],[OrderDate]])</f>
        <v>6</v>
      </c>
      <c r="I1277" s="31" t="str">
        <f>TEXT(Order[[#This Row],[WeekNumber]],"dddd")</f>
        <v>Friday</v>
      </c>
      <c r="J1277" s="14">
        <v>20211114</v>
      </c>
      <c r="K1277" t="s">
        <v>486</v>
      </c>
      <c r="L1277" s="4">
        <v>199.97499984316531</v>
      </c>
      <c r="M1277" s="4">
        <v>21.05</v>
      </c>
      <c r="N1277" s="4">
        <v>19.99749998431653</v>
      </c>
      <c r="O1277">
        <v>10</v>
      </c>
      <c r="P1277" s="8">
        <v>5.000000074505806E-2</v>
      </c>
      <c r="Q1277" t="s">
        <v>419</v>
      </c>
      <c r="R1277">
        <v>2</v>
      </c>
      <c r="S1277" s="4">
        <v>12.356901002694999</v>
      </c>
      <c r="T1277" t="s">
        <v>97</v>
      </c>
      <c r="U1277" t="s">
        <v>186</v>
      </c>
      <c r="V1277" t="s">
        <v>275</v>
      </c>
      <c r="W1277" t="s">
        <v>509</v>
      </c>
      <c r="X1277" t="s">
        <v>519</v>
      </c>
      <c r="Y1277" t="s">
        <v>515</v>
      </c>
    </row>
    <row r="1278" spans="1:25" x14ac:dyDescent="0.3">
      <c r="A1278">
        <v>10731</v>
      </c>
      <c r="B1278" t="s">
        <v>13</v>
      </c>
      <c r="C1278">
        <v>21</v>
      </c>
      <c r="D1278">
        <v>7</v>
      </c>
      <c r="E1278" s="3">
        <v>44506</v>
      </c>
      <c r="F1278" s="31">
        <f>YEAR(Order[[#This Row],[OrderDate]])</f>
        <v>2021</v>
      </c>
      <c r="G1278" s="31">
        <f>MONTH(Order[[#This Row],[OrderDate]])</f>
        <v>11</v>
      </c>
      <c r="H1278" s="31">
        <f>WEEKDAY(Order[[#This Row],[OrderDate]])</f>
        <v>7</v>
      </c>
      <c r="I1278" s="31" t="str">
        <f>TEXT(Order[[#This Row],[WeekNumber]],"dddd")</f>
        <v>Saturday</v>
      </c>
      <c r="J1278" s="14">
        <v>20211114</v>
      </c>
      <c r="K1278" t="s">
        <v>486</v>
      </c>
      <c r="L1278" s="4">
        <v>379.99999970197678</v>
      </c>
      <c r="M1278" s="4">
        <v>10</v>
      </c>
      <c r="N1278" s="4">
        <v>9.4999999925494194</v>
      </c>
      <c r="O1278">
        <v>40</v>
      </c>
      <c r="P1278" s="8">
        <v>5.000000074505806E-2</v>
      </c>
      <c r="Q1278" t="s">
        <v>375</v>
      </c>
      <c r="R1278">
        <v>8</v>
      </c>
      <c r="S1278" s="4">
        <v>8.5451596278118238</v>
      </c>
      <c r="T1278" t="s">
        <v>102</v>
      </c>
      <c r="U1278" t="s">
        <v>191</v>
      </c>
      <c r="V1278" t="s">
        <v>280</v>
      </c>
      <c r="W1278" t="s">
        <v>509</v>
      </c>
      <c r="X1278" t="s">
        <v>523</v>
      </c>
      <c r="Y1278" t="s">
        <v>516</v>
      </c>
    </row>
    <row r="1279" spans="1:25" x14ac:dyDescent="0.3">
      <c r="A1279">
        <v>10731</v>
      </c>
      <c r="B1279" t="s">
        <v>13</v>
      </c>
      <c r="C1279">
        <v>51</v>
      </c>
      <c r="D1279">
        <v>7</v>
      </c>
      <c r="E1279" s="3">
        <v>44506</v>
      </c>
      <c r="F1279" s="31">
        <f>YEAR(Order[[#This Row],[OrderDate]])</f>
        <v>2021</v>
      </c>
      <c r="G1279" s="31">
        <f>MONTH(Order[[#This Row],[OrderDate]])</f>
        <v>11</v>
      </c>
      <c r="H1279" s="31">
        <f>WEEKDAY(Order[[#This Row],[OrderDate]])</f>
        <v>7</v>
      </c>
      <c r="I1279" s="31" t="str">
        <f>TEXT(Order[[#This Row],[WeekNumber]],"dddd")</f>
        <v>Saturday</v>
      </c>
      <c r="J1279" s="14">
        <v>20211107</v>
      </c>
      <c r="K1279" t="s">
        <v>486</v>
      </c>
      <c r="L1279" s="4">
        <v>1510.4999988153577</v>
      </c>
      <c r="M1279" s="4">
        <v>53</v>
      </c>
      <c r="N1279" s="4">
        <v>50.349999960511923</v>
      </c>
      <c r="O1279">
        <v>30</v>
      </c>
      <c r="P1279" s="8">
        <v>5.000000074505806E-2</v>
      </c>
      <c r="Q1279" t="s">
        <v>405</v>
      </c>
      <c r="R1279">
        <v>24</v>
      </c>
      <c r="S1279" s="4">
        <v>18.835525116961144</v>
      </c>
      <c r="T1279" t="s">
        <v>102</v>
      </c>
      <c r="U1279" t="s">
        <v>191</v>
      </c>
      <c r="V1279" t="s">
        <v>280</v>
      </c>
      <c r="W1279" t="s">
        <v>509</v>
      </c>
      <c r="X1279" t="s">
        <v>523</v>
      </c>
      <c r="Y1279" t="s">
        <v>513</v>
      </c>
    </row>
    <row r="1280" spans="1:25" ht="15" customHeight="1" x14ac:dyDescent="0.3">
      <c r="A1280">
        <v>10732</v>
      </c>
      <c r="B1280" t="s">
        <v>8</v>
      </c>
      <c r="C1280">
        <v>76</v>
      </c>
      <c r="D1280">
        <v>3</v>
      </c>
      <c r="E1280" s="3">
        <v>44506</v>
      </c>
      <c r="F1280" s="31">
        <f>YEAR(Order[[#This Row],[OrderDate]])</f>
        <v>2021</v>
      </c>
      <c r="G1280" s="31">
        <f>MONTH(Order[[#This Row],[OrderDate]])</f>
        <v>11</v>
      </c>
      <c r="H1280" s="31">
        <f>WEEKDAY(Order[[#This Row],[OrderDate]])</f>
        <v>7</v>
      </c>
      <c r="I1280" s="31" t="str">
        <f>TEXT(Order[[#This Row],[WeekNumber]],"dddd")</f>
        <v>Saturday</v>
      </c>
      <c r="J1280" s="14">
        <v>20211110</v>
      </c>
      <c r="K1280" t="s">
        <v>486</v>
      </c>
      <c r="L1280" s="4">
        <v>360</v>
      </c>
      <c r="M1280" s="4">
        <v>18</v>
      </c>
      <c r="N1280" s="4">
        <v>18</v>
      </c>
      <c r="O1280">
        <v>20</v>
      </c>
      <c r="P1280" s="8">
        <v>0</v>
      </c>
      <c r="Q1280" t="s">
        <v>430</v>
      </c>
      <c r="R1280">
        <v>23</v>
      </c>
      <c r="S1280" s="4">
        <v>11.35067307451974</v>
      </c>
      <c r="T1280" t="s">
        <v>97</v>
      </c>
      <c r="U1280" t="s">
        <v>186</v>
      </c>
      <c r="V1280" t="s">
        <v>275</v>
      </c>
      <c r="W1280" t="s">
        <v>509</v>
      </c>
      <c r="X1280" t="s">
        <v>519</v>
      </c>
      <c r="Y1280" t="s">
        <v>517</v>
      </c>
    </row>
    <row r="1281" spans="1:25" ht="15" customHeight="1" x14ac:dyDescent="0.3">
      <c r="A1281">
        <v>10733</v>
      </c>
      <c r="B1281" t="s">
        <v>4</v>
      </c>
      <c r="C1281">
        <v>14</v>
      </c>
      <c r="D1281">
        <v>1</v>
      </c>
      <c r="E1281" s="3">
        <v>44507</v>
      </c>
      <c r="F1281" s="31">
        <f>YEAR(Order[[#This Row],[OrderDate]])</f>
        <v>2021</v>
      </c>
      <c r="G1281" s="31">
        <f>MONTH(Order[[#This Row],[OrderDate]])</f>
        <v>11</v>
      </c>
      <c r="H1281" s="31">
        <f>WEEKDAY(Order[[#This Row],[OrderDate]])</f>
        <v>1</v>
      </c>
      <c r="I1281" s="31" t="str">
        <f>TEXT(Order[[#This Row],[WeekNumber]],"dddd")</f>
        <v>Sunday</v>
      </c>
      <c r="J1281" s="14">
        <v>20211110</v>
      </c>
      <c r="K1281" t="s">
        <v>485</v>
      </c>
      <c r="L1281" s="4">
        <v>372</v>
      </c>
      <c r="M1281" s="4">
        <v>23.25</v>
      </c>
      <c r="N1281" s="4">
        <v>23.25</v>
      </c>
      <c r="O1281">
        <v>16</v>
      </c>
      <c r="P1281" s="8">
        <v>0</v>
      </c>
      <c r="Q1281" t="s">
        <v>368</v>
      </c>
      <c r="R1281">
        <v>6</v>
      </c>
      <c r="S1281" s="4">
        <v>19.281771520737859</v>
      </c>
      <c r="T1281" t="s">
        <v>93</v>
      </c>
      <c r="U1281" t="s">
        <v>182</v>
      </c>
      <c r="V1281" t="s">
        <v>271</v>
      </c>
      <c r="W1281" t="s">
        <v>509</v>
      </c>
      <c r="X1281" t="s">
        <v>526</v>
      </c>
      <c r="Y1281" t="s">
        <v>513</v>
      </c>
    </row>
    <row r="1282" spans="1:25" ht="15" customHeight="1" x14ac:dyDescent="0.3">
      <c r="A1282">
        <v>10733</v>
      </c>
      <c r="B1282" t="s">
        <v>4</v>
      </c>
      <c r="C1282">
        <v>28</v>
      </c>
      <c r="D1282">
        <v>1</v>
      </c>
      <c r="E1282" s="3">
        <v>44507</v>
      </c>
      <c r="F1282" s="31">
        <f>YEAR(Order[[#This Row],[OrderDate]])</f>
        <v>2021</v>
      </c>
      <c r="G1282" s="31">
        <f>MONTH(Order[[#This Row],[OrderDate]])</f>
        <v>11</v>
      </c>
      <c r="H1282" s="31">
        <f>WEEKDAY(Order[[#This Row],[OrderDate]])</f>
        <v>1</v>
      </c>
      <c r="I1282" s="31" t="str">
        <f>TEXT(Order[[#This Row],[WeekNumber]],"dddd")</f>
        <v>Sunday</v>
      </c>
      <c r="J1282" s="14">
        <v>20211110</v>
      </c>
      <c r="K1282" t="s">
        <v>485</v>
      </c>
      <c r="L1282" s="4">
        <v>912</v>
      </c>
      <c r="M1282" s="4">
        <v>45.6</v>
      </c>
      <c r="N1282" s="4">
        <v>45.6</v>
      </c>
      <c r="O1282">
        <v>20</v>
      </c>
      <c r="P1282" s="8">
        <v>0</v>
      </c>
      <c r="Q1282" t="s">
        <v>382</v>
      </c>
      <c r="R1282">
        <v>12</v>
      </c>
      <c r="S1282" s="4">
        <v>23.763027335506571</v>
      </c>
      <c r="T1282" t="s">
        <v>93</v>
      </c>
      <c r="U1282" t="s">
        <v>182</v>
      </c>
      <c r="V1282" t="s">
        <v>271</v>
      </c>
      <c r="W1282" t="s">
        <v>509</v>
      </c>
      <c r="X1282" t="s">
        <v>526</v>
      </c>
      <c r="Y1282" t="s">
        <v>513</v>
      </c>
    </row>
    <row r="1283" spans="1:25" ht="15" customHeight="1" x14ac:dyDescent="0.3">
      <c r="A1283">
        <v>10733</v>
      </c>
      <c r="B1283" t="s">
        <v>4</v>
      </c>
      <c r="C1283">
        <v>52</v>
      </c>
      <c r="D1283">
        <v>1</v>
      </c>
      <c r="E1283" s="3">
        <v>44507</v>
      </c>
      <c r="F1283" s="31">
        <f>YEAR(Order[[#This Row],[OrderDate]])</f>
        <v>2021</v>
      </c>
      <c r="G1283" s="31">
        <f>MONTH(Order[[#This Row],[OrderDate]])</f>
        <v>11</v>
      </c>
      <c r="H1283" s="31">
        <f>WEEKDAY(Order[[#This Row],[OrderDate]])</f>
        <v>1</v>
      </c>
      <c r="I1283" s="31" t="str">
        <f>TEXT(Order[[#This Row],[WeekNumber]],"dddd")</f>
        <v>Sunday</v>
      </c>
      <c r="J1283" s="14">
        <v>20211112</v>
      </c>
      <c r="K1283" t="s">
        <v>485</v>
      </c>
      <c r="L1283" s="4">
        <v>175</v>
      </c>
      <c r="M1283" s="4">
        <v>7</v>
      </c>
      <c r="N1283" s="4">
        <v>7</v>
      </c>
      <c r="O1283">
        <v>25</v>
      </c>
      <c r="P1283" s="8">
        <v>0</v>
      </c>
      <c r="Q1283" t="s">
        <v>406</v>
      </c>
      <c r="R1283">
        <v>24</v>
      </c>
      <c r="S1283" s="4">
        <v>2.7531089859539</v>
      </c>
      <c r="T1283" t="s">
        <v>93</v>
      </c>
      <c r="U1283" t="s">
        <v>182</v>
      </c>
      <c r="V1283" t="s">
        <v>271</v>
      </c>
      <c r="W1283" t="s">
        <v>509</v>
      </c>
      <c r="X1283" t="s">
        <v>526</v>
      </c>
      <c r="Y1283" t="s">
        <v>512</v>
      </c>
    </row>
    <row r="1284" spans="1:25" ht="15" customHeight="1" x14ac:dyDescent="0.3">
      <c r="A1284">
        <v>10734</v>
      </c>
      <c r="B1284" t="s">
        <v>29</v>
      </c>
      <c r="C1284">
        <v>6</v>
      </c>
      <c r="D1284">
        <v>2</v>
      </c>
      <c r="E1284" s="3">
        <v>44507</v>
      </c>
      <c r="F1284" s="31">
        <f>YEAR(Order[[#This Row],[OrderDate]])</f>
        <v>2021</v>
      </c>
      <c r="G1284" s="31">
        <f>MONTH(Order[[#This Row],[OrderDate]])</f>
        <v>11</v>
      </c>
      <c r="H1284" s="31">
        <f>WEEKDAY(Order[[#This Row],[OrderDate]])</f>
        <v>1</v>
      </c>
      <c r="I1284" s="31" t="str">
        <f>TEXT(Order[[#This Row],[WeekNumber]],"dddd")</f>
        <v>Sunday</v>
      </c>
      <c r="J1284" s="14">
        <v>20211112</v>
      </c>
      <c r="K1284" t="s">
        <v>485</v>
      </c>
      <c r="L1284" s="4">
        <v>750</v>
      </c>
      <c r="M1284" s="4">
        <v>25</v>
      </c>
      <c r="N1284" s="4">
        <v>25</v>
      </c>
      <c r="O1284">
        <v>30</v>
      </c>
      <c r="P1284" s="8">
        <v>0</v>
      </c>
      <c r="Q1284" t="s">
        <v>360</v>
      </c>
      <c r="R1284">
        <v>3</v>
      </c>
      <c r="S1284" s="4">
        <v>17.141683844381447</v>
      </c>
      <c r="T1284" t="s">
        <v>118</v>
      </c>
      <c r="U1284" t="s">
        <v>207</v>
      </c>
      <c r="V1284" t="s">
        <v>295</v>
      </c>
      <c r="W1284" t="s">
        <v>510</v>
      </c>
      <c r="X1284" t="s">
        <v>521</v>
      </c>
      <c r="Y1284" t="s">
        <v>515</v>
      </c>
    </row>
    <row r="1285" spans="1:25" ht="15" customHeight="1" x14ac:dyDescent="0.3">
      <c r="A1285">
        <v>10734</v>
      </c>
      <c r="B1285" t="s">
        <v>29</v>
      </c>
      <c r="C1285">
        <v>30</v>
      </c>
      <c r="D1285">
        <v>2</v>
      </c>
      <c r="E1285" s="3">
        <v>44507</v>
      </c>
      <c r="F1285" s="31">
        <f>YEAR(Order[[#This Row],[OrderDate]])</f>
        <v>2021</v>
      </c>
      <c r="G1285" s="31">
        <f>MONTH(Order[[#This Row],[OrderDate]])</f>
        <v>11</v>
      </c>
      <c r="H1285" s="31">
        <f>WEEKDAY(Order[[#This Row],[OrderDate]])</f>
        <v>1</v>
      </c>
      <c r="I1285" s="31" t="str">
        <f>TEXT(Order[[#This Row],[WeekNumber]],"dddd")</f>
        <v>Sunday</v>
      </c>
      <c r="J1285" s="14">
        <v>20211112</v>
      </c>
      <c r="K1285" t="s">
        <v>485</v>
      </c>
      <c r="L1285" s="4">
        <v>388.35</v>
      </c>
      <c r="M1285" s="4">
        <v>25.89</v>
      </c>
      <c r="N1285" s="4">
        <v>25.89</v>
      </c>
      <c r="O1285">
        <v>15</v>
      </c>
      <c r="P1285" s="8">
        <v>0</v>
      </c>
      <c r="Q1285" t="s">
        <v>384</v>
      </c>
      <c r="R1285">
        <v>13</v>
      </c>
      <c r="S1285" s="4">
        <v>15.141134761320492</v>
      </c>
      <c r="T1285" t="s">
        <v>118</v>
      </c>
      <c r="U1285" t="s">
        <v>207</v>
      </c>
      <c r="V1285" t="s">
        <v>295</v>
      </c>
      <c r="W1285" t="s">
        <v>510</v>
      </c>
      <c r="X1285" t="s">
        <v>521</v>
      </c>
      <c r="Y1285" t="s">
        <v>514</v>
      </c>
    </row>
    <row r="1286" spans="1:25" ht="15" customHeight="1" x14ac:dyDescent="0.3">
      <c r="A1286">
        <v>10734</v>
      </c>
      <c r="B1286" t="s">
        <v>29</v>
      </c>
      <c r="C1286">
        <v>76</v>
      </c>
      <c r="D1286">
        <v>2</v>
      </c>
      <c r="E1286" s="3">
        <v>44507</v>
      </c>
      <c r="F1286" s="31">
        <f>YEAR(Order[[#This Row],[OrderDate]])</f>
        <v>2021</v>
      </c>
      <c r="G1286" s="31">
        <f>MONTH(Order[[#This Row],[OrderDate]])</f>
        <v>11</v>
      </c>
      <c r="H1286" s="31">
        <f>WEEKDAY(Order[[#This Row],[OrderDate]])</f>
        <v>1</v>
      </c>
      <c r="I1286" s="31" t="str">
        <f>TEXT(Order[[#This Row],[WeekNumber]],"dddd")</f>
        <v>Sunday</v>
      </c>
      <c r="J1286" s="14">
        <v>20211121</v>
      </c>
      <c r="K1286" t="s">
        <v>485</v>
      </c>
      <c r="L1286" s="4">
        <v>360</v>
      </c>
      <c r="M1286" s="4">
        <v>18</v>
      </c>
      <c r="N1286" s="4">
        <v>18</v>
      </c>
      <c r="O1286">
        <v>20</v>
      </c>
      <c r="P1286" s="8">
        <v>0</v>
      </c>
      <c r="Q1286" t="s">
        <v>430</v>
      </c>
      <c r="R1286">
        <v>23</v>
      </c>
      <c r="S1286" s="4">
        <v>11.35067307451974</v>
      </c>
      <c r="T1286" t="s">
        <v>118</v>
      </c>
      <c r="U1286" t="s">
        <v>207</v>
      </c>
      <c r="V1286" t="s">
        <v>295</v>
      </c>
      <c r="W1286" t="s">
        <v>510</v>
      </c>
      <c r="X1286" t="s">
        <v>521</v>
      </c>
      <c r="Y1286" t="s">
        <v>517</v>
      </c>
    </row>
    <row r="1287" spans="1:25" x14ac:dyDescent="0.3">
      <c r="A1287">
        <v>10735</v>
      </c>
      <c r="B1287" t="s">
        <v>43</v>
      </c>
      <c r="C1287">
        <v>61</v>
      </c>
      <c r="D1287">
        <v>6</v>
      </c>
      <c r="E1287" s="3">
        <v>44510</v>
      </c>
      <c r="F1287" s="31">
        <f>YEAR(Order[[#This Row],[OrderDate]])</f>
        <v>2021</v>
      </c>
      <c r="G1287" s="31">
        <f>MONTH(Order[[#This Row],[OrderDate]])</f>
        <v>11</v>
      </c>
      <c r="H1287" s="31">
        <f>WEEKDAY(Order[[#This Row],[OrderDate]])</f>
        <v>4</v>
      </c>
      <c r="I1287" s="31" t="str">
        <f>TEXT(Order[[#This Row],[WeekNumber]],"dddd")</f>
        <v>Wednesday</v>
      </c>
      <c r="J1287" s="14">
        <v>20211121</v>
      </c>
      <c r="K1287" t="s">
        <v>484</v>
      </c>
      <c r="L1287" s="4">
        <v>512.99999915063381</v>
      </c>
      <c r="M1287" s="4">
        <v>28.5</v>
      </c>
      <c r="N1287" s="4">
        <v>25.649999957531691</v>
      </c>
      <c r="O1287">
        <v>20</v>
      </c>
      <c r="P1287" s="8">
        <v>0.10000000149011611</v>
      </c>
      <c r="Q1287" t="s">
        <v>415</v>
      </c>
      <c r="R1287">
        <v>29</v>
      </c>
      <c r="S1287" s="4">
        <v>10.457549197381082</v>
      </c>
      <c r="T1287" t="s">
        <v>132</v>
      </c>
      <c r="U1287" t="s">
        <v>221</v>
      </c>
      <c r="V1287" t="s">
        <v>308</v>
      </c>
      <c r="W1287" t="s">
        <v>510</v>
      </c>
      <c r="X1287" t="s">
        <v>353</v>
      </c>
      <c r="Y1287" t="s">
        <v>515</v>
      </c>
    </row>
    <row r="1288" spans="1:25" x14ac:dyDescent="0.3">
      <c r="A1288">
        <v>10735</v>
      </c>
      <c r="B1288" t="s">
        <v>43</v>
      </c>
      <c r="C1288">
        <v>77</v>
      </c>
      <c r="D1288">
        <v>6</v>
      </c>
      <c r="E1288" s="3">
        <v>44510</v>
      </c>
      <c r="F1288" s="31">
        <f>YEAR(Order[[#This Row],[OrderDate]])</f>
        <v>2021</v>
      </c>
      <c r="G1288" s="31">
        <f>MONTH(Order[[#This Row],[OrderDate]])</f>
        <v>11</v>
      </c>
      <c r="H1288" s="31">
        <f>WEEKDAY(Order[[#This Row],[OrderDate]])</f>
        <v>4</v>
      </c>
      <c r="I1288" s="31" t="str">
        <f>TEXT(Order[[#This Row],[WeekNumber]],"dddd")</f>
        <v>Wednesday</v>
      </c>
      <c r="J1288" s="14">
        <v>20211121</v>
      </c>
      <c r="K1288" t="s">
        <v>484</v>
      </c>
      <c r="L1288" s="4">
        <v>23.399999961256981</v>
      </c>
      <c r="M1288" s="4">
        <v>13</v>
      </c>
      <c r="N1288" s="4">
        <v>11.69999998062849</v>
      </c>
      <c r="O1288">
        <v>2</v>
      </c>
      <c r="P1288" s="8">
        <v>0.10000000149011611</v>
      </c>
      <c r="Q1288" t="s">
        <v>431</v>
      </c>
      <c r="R1288">
        <v>12</v>
      </c>
      <c r="S1288" s="4">
        <v>9.7871799999999993</v>
      </c>
      <c r="T1288" t="s">
        <v>132</v>
      </c>
      <c r="U1288" t="s">
        <v>221</v>
      </c>
      <c r="V1288" t="s">
        <v>308</v>
      </c>
      <c r="W1288" t="s">
        <v>510</v>
      </c>
      <c r="X1288" t="s">
        <v>353</v>
      </c>
      <c r="Y1288" t="s">
        <v>515</v>
      </c>
    </row>
    <row r="1289" spans="1:25" ht="15" customHeight="1" x14ac:dyDescent="0.3">
      <c r="A1289">
        <v>10736</v>
      </c>
      <c r="B1289" t="s">
        <v>35</v>
      </c>
      <c r="C1289">
        <v>65</v>
      </c>
      <c r="D1289">
        <v>9</v>
      </c>
      <c r="E1289" s="3">
        <v>44511</v>
      </c>
      <c r="F1289" s="31">
        <f>YEAR(Order[[#This Row],[OrderDate]])</f>
        <v>2021</v>
      </c>
      <c r="G1289" s="31">
        <f>MONTH(Order[[#This Row],[OrderDate]])</f>
        <v>11</v>
      </c>
      <c r="H1289" s="31">
        <f>WEEKDAY(Order[[#This Row],[OrderDate]])</f>
        <v>5</v>
      </c>
      <c r="I1289" s="31" t="str">
        <f>TEXT(Order[[#This Row],[WeekNumber]],"dddd")</f>
        <v>Thursday</v>
      </c>
      <c r="J1289" s="14">
        <v>20211121</v>
      </c>
      <c r="K1289" t="s">
        <v>484</v>
      </c>
      <c r="L1289" s="4">
        <v>842</v>
      </c>
      <c r="M1289" s="4">
        <v>21.05</v>
      </c>
      <c r="N1289" s="4">
        <v>21.05</v>
      </c>
      <c r="O1289">
        <v>40</v>
      </c>
      <c r="P1289" s="8">
        <v>0</v>
      </c>
      <c r="Q1289" t="s">
        <v>419</v>
      </c>
      <c r="R1289">
        <v>2</v>
      </c>
      <c r="S1289" s="4">
        <v>12.356901002694999</v>
      </c>
      <c r="T1289" t="s">
        <v>124</v>
      </c>
      <c r="U1289" t="s">
        <v>213</v>
      </c>
      <c r="W1289" t="s">
        <v>509</v>
      </c>
      <c r="X1289" t="s">
        <v>530</v>
      </c>
      <c r="Y1289" t="s">
        <v>515</v>
      </c>
    </row>
    <row r="1290" spans="1:25" ht="15" customHeight="1" x14ac:dyDescent="0.3">
      <c r="A1290">
        <v>10736</v>
      </c>
      <c r="B1290" t="s">
        <v>35</v>
      </c>
      <c r="C1290">
        <v>75</v>
      </c>
      <c r="D1290">
        <v>9</v>
      </c>
      <c r="E1290" s="3">
        <v>44511</v>
      </c>
      <c r="F1290" s="31">
        <f>YEAR(Order[[#This Row],[OrderDate]])</f>
        <v>2021</v>
      </c>
      <c r="G1290" s="31">
        <f>MONTH(Order[[#This Row],[OrderDate]])</f>
        <v>11</v>
      </c>
      <c r="H1290" s="31">
        <f>WEEKDAY(Order[[#This Row],[OrderDate]])</f>
        <v>5</v>
      </c>
      <c r="I1290" s="31" t="str">
        <f>TEXT(Order[[#This Row],[WeekNumber]],"dddd")</f>
        <v>Thursday</v>
      </c>
      <c r="J1290" s="14">
        <v>20211118</v>
      </c>
      <c r="K1290" t="s">
        <v>484</v>
      </c>
      <c r="L1290" s="4">
        <v>155</v>
      </c>
      <c r="M1290" s="4">
        <v>7.75</v>
      </c>
      <c r="N1290" s="4">
        <v>7.75</v>
      </c>
      <c r="O1290">
        <v>20</v>
      </c>
      <c r="P1290" s="8">
        <v>0</v>
      </c>
      <c r="Q1290" t="s">
        <v>429</v>
      </c>
      <c r="R1290">
        <v>12</v>
      </c>
      <c r="S1290" s="4">
        <v>3.8495729671919596</v>
      </c>
      <c r="T1290" t="s">
        <v>124</v>
      </c>
      <c r="U1290" t="s">
        <v>213</v>
      </c>
      <c r="W1290" t="s">
        <v>509</v>
      </c>
      <c r="X1290" t="s">
        <v>530</v>
      </c>
      <c r="Y1290" t="s">
        <v>517</v>
      </c>
    </row>
    <row r="1291" spans="1:25" ht="15" customHeight="1" x14ac:dyDescent="0.3">
      <c r="A1291">
        <v>10737</v>
      </c>
      <c r="B1291" t="s">
        <v>82</v>
      </c>
      <c r="C1291">
        <v>13</v>
      </c>
      <c r="D1291">
        <v>2</v>
      </c>
      <c r="E1291" s="3">
        <v>44511</v>
      </c>
      <c r="F1291" s="31">
        <f>YEAR(Order[[#This Row],[OrderDate]])</f>
        <v>2021</v>
      </c>
      <c r="G1291" s="31">
        <f>MONTH(Order[[#This Row],[OrderDate]])</f>
        <v>11</v>
      </c>
      <c r="H1291" s="31">
        <f>WEEKDAY(Order[[#This Row],[OrderDate]])</f>
        <v>5</v>
      </c>
      <c r="I1291" s="31" t="str">
        <f>TEXT(Order[[#This Row],[WeekNumber]],"dddd")</f>
        <v>Thursday</v>
      </c>
      <c r="J1291" s="14">
        <v>20211118</v>
      </c>
      <c r="K1291" t="s">
        <v>484</v>
      </c>
      <c r="L1291" s="4">
        <v>24</v>
      </c>
      <c r="M1291" s="4">
        <v>6</v>
      </c>
      <c r="N1291" s="4">
        <v>6</v>
      </c>
      <c r="O1291">
        <v>4</v>
      </c>
      <c r="P1291" s="8">
        <v>0</v>
      </c>
      <c r="Q1291" t="s">
        <v>367</v>
      </c>
      <c r="R1291">
        <v>6</v>
      </c>
      <c r="S1291" s="4">
        <v>2.1837851755325639</v>
      </c>
      <c r="T1291" t="s">
        <v>171</v>
      </c>
      <c r="U1291" t="s">
        <v>260</v>
      </c>
      <c r="V1291" t="s">
        <v>344</v>
      </c>
      <c r="W1291" t="s">
        <v>509</v>
      </c>
      <c r="X1291" t="s">
        <v>519</v>
      </c>
      <c r="Y1291" t="s">
        <v>514</v>
      </c>
    </row>
    <row r="1292" spans="1:25" ht="15" customHeight="1" x14ac:dyDescent="0.3">
      <c r="A1292">
        <v>10737</v>
      </c>
      <c r="B1292" t="s">
        <v>82</v>
      </c>
      <c r="C1292">
        <v>41</v>
      </c>
      <c r="D1292">
        <v>2</v>
      </c>
      <c r="E1292" s="3">
        <v>44511</v>
      </c>
      <c r="F1292" s="31">
        <f>YEAR(Order[[#This Row],[OrderDate]])</f>
        <v>2021</v>
      </c>
      <c r="G1292" s="31">
        <f>MONTH(Order[[#This Row],[OrderDate]])</f>
        <v>11</v>
      </c>
      <c r="H1292" s="31">
        <f>WEEKDAY(Order[[#This Row],[OrderDate]])</f>
        <v>5</v>
      </c>
      <c r="I1292" s="31" t="str">
        <f>TEXT(Order[[#This Row],[WeekNumber]],"dddd")</f>
        <v>Thursday</v>
      </c>
      <c r="J1292" s="14">
        <v>20211118</v>
      </c>
      <c r="K1292" t="s">
        <v>484</v>
      </c>
      <c r="L1292" s="4">
        <v>115.80000000000001</v>
      </c>
      <c r="M1292" s="4">
        <v>9.65</v>
      </c>
      <c r="N1292" s="4">
        <v>9.65</v>
      </c>
      <c r="O1292">
        <v>12</v>
      </c>
      <c r="P1292" s="8">
        <v>0</v>
      </c>
      <c r="Q1292" t="s">
        <v>395</v>
      </c>
      <c r="R1292">
        <v>19</v>
      </c>
      <c r="S1292" s="4">
        <v>6.0463867884479576</v>
      </c>
      <c r="T1292" t="s">
        <v>171</v>
      </c>
      <c r="U1292" t="s">
        <v>260</v>
      </c>
      <c r="V1292" t="s">
        <v>344</v>
      </c>
      <c r="W1292" t="s">
        <v>509</v>
      </c>
      <c r="X1292" t="s">
        <v>519</v>
      </c>
      <c r="Y1292" t="s">
        <v>514</v>
      </c>
    </row>
    <row r="1293" spans="1:25" ht="15" customHeight="1" x14ac:dyDescent="0.3">
      <c r="A1293">
        <v>10738</v>
      </c>
      <c r="B1293" t="s">
        <v>71</v>
      </c>
      <c r="C1293">
        <v>16</v>
      </c>
      <c r="D1293">
        <v>2</v>
      </c>
      <c r="E1293" s="3">
        <v>44512</v>
      </c>
      <c r="F1293" s="31">
        <f>YEAR(Order[[#This Row],[OrderDate]])</f>
        <v>2021</v>
      </c>
      <c r="G1293" s="31">
        <f>MONTH(Order[[#This Row],[OrderDate]])</f>
        <v>11</v>
      </c>
      <c r="H1293" s="31">
        <f>WEEKDAY(Order[[#This Row],[OrderDate]])</f>
        <v>6</v>
      </c>
      <c r="I1293" s="31" t="str">
        <f>TEXT(Order[[#This Row],[WeekNumber]],"dddd")</f>
        <v>Friday</v>
      </c>
      <c r="J1293" s="14">
        <v>20211117</v>
      </c>
      <c r="K1293" t="s">
        <v>486</v>
      </c>
      <c r="L1293" s="4">
        <v>52.349999999999994</v>
      </c>
      <c r="M1293" s="4">
        <v>17.45</v>
      </c>
      <c r="N1293" s="4">
        <v>17.45</v>
      </c>
      <c r="O1293">
        <v>3</v>
      </c>
      <c r="P1293" s="8">
        <v>0</v>
      </c>
      <c r="Q1293" t="s">
        <v>370</v>
      </c>
      <c r="R1293">
        <v>7</v>
      </c>
      <c r="S1293" s="4">
        <v>12.75283918323947</v>
      </c>
      <c r="T1293" t="s">
        <v>160</v>
      </c>
      <c r="U1293" t="s">
        <v>249</v>
      </c>
      <c r="V1293" t="s">
        <v>334</v>
      </c>
      <c r="W1293" t="s">
        <v>509</v>
      </c>
      <c r="X1293" t="s">
        <v>519</v>
      </c>
      <c r="Y1293" t="s">
        <v>516</v>
      </c>
    </row>
    <row r="1294" spans="1:25" ht="15" customHeight="1" x14ac:dyDescent="0.3">
      <c r="A1294">
        <v>10739</v>
      </c>
      <c r="B1294" t="s">
        <v>82</v>
      </c>
      <c r="C1294">
        <v>36</v>
      </c>
      <c r="D1294">
        <v>3</v>
      </c>
      <c r="E1294" s="3">
        <v>44512</v>
      </c>
      <c r="F1294" s="31">
        <f>YEAR(Order[[#This Row],[OrderDate]])</f>
        <v>2021</v>
      </c>
      <c r="G1294" s="31">
        <f>MONTH(Order[[#This Row],[OrderDate]])</f>
        <v>11</v>
      </c>
      <c r="H1294" s="31">
        <f>WEEKDAY(Order[[#This Row],[OrderDate]])</f>
        <v>6</v>
      </c>
      <c r="I1294" s="31" t="str">
        <f>TEXT(Order[[#This Row],[WeekNumber]],"dddd")</f>
        <v>Friday</v>
      </c>
      <c r="J1294" s="14">
        <v>20211117</v>
      </c>
      <c r="K1294" t="s">
        <v>485</v>
      </c>
      <c r="L1294" s="4">
        <v>114</v>
      </c>
      <c r="M1294" s="4">
        <v>19</v>
      </c>
      <c r="N1294" s="4">
        <v>19</v>
      </c>
      <c r="O1294">
        <v>6</v>
      </c>
      <c r="P1294" s="8">
        <v>0</v>
      </c>
      <c r="Q1294" t="s">
        <v>390</v>
      </c>
      <c r="R1294">
        <v>17</v>
      </c>
      <c r="S1294" s="4">
        <v>14.515505674132482</v>
      </c>
      <c r="T1294" t="s">
        <v>171</v>
      </c>
      <c r="U1294" t="s">
        <v>260</v>
      </c>
      <c r="V1294" t="s">
        <v>344</v>
      </c>
      <c r="W1294" t="s">
        <v>509</v>
      </c>
      <c r="X1294" t="s">
        <v>519</v>
      </c>
      <c r="Y1294" t="s">
        <v>514</v>
      </c>
    </row>
    <row r="1295" spans="1:25" ht="15" customHeight="1" x14ac:dyDescent="0.3">
      <c r="A1295">
        <v>10739</v>
      </c>
      <c r="B1295" t="s">
        <v>82</v>
      </c>
      <c r="C1295">
        <v>52</v>
      </c>
      <c r="D1295">
        <v>3</v>
      </c>
      <c r="E1295" s="3">
        <v>44512</v>
      </c>
      <c r="F1295" s="31">
        <f>YEAR(Order[[#This Row],[OrderDate]])</f>
        <v>2021</v>
      </c>
      <c r="G1295" s="31">
        <f>MONTH(Order[[#This Row],[OrderDate]])</f>
        <v>11</v>
      </c>
      <c r="H1295" s="31">
        <f>WEEKDAY(Order[[#This Row],[OrderDate]])</f>
        <v>6</v>
      </c>
      <c r="I1295" s="31" t="str">
        <f>TEXT(Order[[#This Row],[WeekNumber]],"dddd")</f>
        <v>Friday</v>
      </c>
      <c r="J1295" s="14">
        <v>20211125</v>
      </c>
      <c r="K1295" t="s">
        <v>485</v>
      </c>
      <c r="L1295" s="4">
        <v>126</v>
      </c>
      <c r="M1295" s="4">
        <v>7</v>
      </c>
      <c r="N1295" s="4">
        <v>7</v>
      </c>
      <c r="O1295">
        <v>18</v>
      </c>
      <c r="P1295" s="8">
        <v>0</v>
      </c>
      <c r="Q1295" t="s">
        <v>406</v>
      </c>
      <c r="R1295">
        <v>24</v>
      </c>
      <c r="S1295" s="4">
        <v>2.7531089859539</v>
      </c>
      <c r="T1295" t="s">
        <v>171</v>
      </c>
      <c r="U1295" t="s">
        <v>260</v>
      </c>
      <c r="V1295" t="s">
        <v>344</v>
      </c>
      <c r="W1295" t="s">
        <v>509</v>
      </c>
      <c r="X1295" t="s">
        <v>519</v>
      </c>
      <c r="Y1295" t="s">
        <v>512</v>
      </c>
    </row>
    <row r="1296" spans="1:25" ht="15" customHeight="1" x14ac:dyDescent="0.3">
      <c r="A1296">
        <v>10740</v>
      </c>
      <c r="B1296" t="s">
        <v>86</v>
      </c>
      <c r="C1296">
        <v>28</v>
      </c>
      <c r="D1296">
        <v>4</v>
      </c>
      <c r="E1296" s="3">
        <v>44513</v>
      </c>
      <c r="F1296" s="31">
        <f>YEAR(Order[[#This Row],[OrderDate]])</f>
        <v>2021</v>
      </c>
      <c r="G1296" s="31">
        <f>MONTH(Order[[#This Row],[OrderDate]])</f>
        <v>11</v>
      </c>
      <c r="H1296" s="31">
        <f>WEEKDAY(Order[[#This Row],[OrderDate]])</f>
        <v>7</v>
      </c>
      <c r="I1296" s="31" t="str">
        <f>TEXT(Order[[#This Row],[WeekNumber]],"dddd")</f>
        <v>Saturday</v>
      </c>
      <c r="J1296" s="14">
        <v>20211125</v>
      </c>
      <c r="K1296" t="s">
        <v>484</v>
      </c>
      <c r="L1296" s="4">
        <v>182.39999932050708</v>
      </c>
      <c r="M1296" s="4">
        <v>45.6</v>
      </c>
      <c r="N1296" s="4">
        <v>36.479999864101416</v>
      </c>
      <c r="O1296">
        <v>5</v>
      </c>
      <c r="P1296" s="8">
        <v>0.20000000298023221</v>
      </c>
      <c r="Q1296" t="s">
        <v>382</v>
      </c>
      <c r="R1296">
        <v>12</v>
      </c>
      <c r="S1296" s="4">
        <v>23.763027335506571</v>
      </c>
      <c r="T1296" t="s">
        <v>175</v>
      </c>
      <c r="U1296" t="s">
        <v>264</v>
      </c>
      <c r="V1296" t="s">
        <v>348</v>
      </c>
      <c r="W1296" t="s">
        <v>510</v>
      </c>
      <c r="X1296" t="s">
        <v>353</v>
      </c>
      <c r="Y1296" t="s">
        <v>513</v>
      </c>
    </row>
    <row r="1297" spans="1:25" ht="15" customHeight="1" x14ac:dyDescent="0.3">
      <c r="A1297">
        <v>10740</v>
      </c>
      <c r="B1297" t="s">
        <v>86</v>
      </c>
      <c r="C1297">
        <v>35</v>
      </c>
      <c r="D1297">
        <v>4</v>
      </c>
      <c r="E1297" s="3">
        <v>44513</v>
      </c>
      <c r="F1297" s="31">
        <f>YEAR(Order[[#This Row],[OrderDate]])</f>
        <v>2021</v>
      </c>
      <c r="G1297" s="31">
        <f>MONTH(Order[[#This Row],[OrderDate]])</f>
        <v>11</v>
      </c>
      <c r="H1297" s="31">
        <f>WEEKDAY(Order[[#This Row],[OrderDate]])</f>
        <v>7</v>
      </c>
      <c r="I1297" s="31" t="str">
        <f>TEXT(Order[[#This Row],[WeekNumber]],"dddd")</f>
        <v>Saturday</v>
      </c>
      <c r="J1297" s="14">
        <v>20211125</v>
      </c>
      <c r="K1297" t="s">
        <v>484</v>
      </c>
      <c r="L1297" s="4">
        <v>503.99999812245369</v>
      </c>
      <c r="M1297" s="4">
        <v>18</v>
      </c>
      <c r="N1297" s="4">
        <v>14.39999994635582</v>
      </c>
      <c r="O1297">
        <v>35</v>
      </c>
      <c r="P1297" s="8">
        <v>0.20000000298023221</v>
      </c>
      <c r="Q1297" t="s">
        <v>389</v>
      </c>
      <c r="R1297">
        <v>16</v>
      </c>
      <c r="S1297" s="4">
        <v>11.144616765926688</v>
      </c>
      <c r="T1297" t="s">
        <v>175</v>
      </c>
      <c r="U1297" t="s">
        <v>264</v>
      </c>
      <c r="V1297" t="s">
        <v>348</v>
      </c>
      <c r="W1297" t="s">
        <v>510</v>
      </c>
      <c r="X1297" t="s">
        <v>353</v>
      </c>
      <c r="Y1297" t="s">
        <v>517</v>
      </c>
    </row>
    <row r="1298" spans="1:25" ht="15" customHeight="1" x14ac:dyDescent="0.3">
      <c r="A1298">
        <v>10740</v>
      </c>
      <c r="B1298" t="s">
        <v>86</v>
      </c>
      <c r="C1298">
        <v>45</v>
      </c>
      <c r="D1298">
        <v>4</v>
      </c>
      <c r="E1298" s="3">
        <v>44513</v>
      </c>
      <c r="F1298" s="31">
        <f>YEAR(Order[[#This Row],[OrderDate]])</f>
        <v>2021</v>
      </c>
      <c r="G1298" s="31">
        <f>MONTH(Order[[#This Row],[OrderDate]])</f>
        <v>11</v>
      </c>
      <c r="H1298" s="31">
        <f>WEEKDAY(Order[[#This Row],[OrderDate]])</f>
        <v>7</v>
      </c>
      <c r="I1298" s="31" t="str">
        <f>TEXT(Order[[#This Row],[WeekNumber]],"dddd")</f>
        <v>Saturday</v>
      </c>
      <c r="J1298" s="14">
        <v>20211125</v>
      </c>
      <c r="K1298" t="s">
        <v>484</v>
      </c>
      <c r="L1298" s="4">
        <v>303.99999886751175</v>
      </c>
      <c r="M1298" s="4">
        <v>9.5</v>
      </c>
      <c r="N1298" s="4">
        <v>7.5999999716877937</v>
      </c>
      <c r="O1298">
        <v>40</v>
      </c>
      <c r="P1298" s="8">
        <v>0.20000000298023221</v>
      </c>
      <c r="Q1298" t="s">
        <v>399</v>
      </c>
      <c r="R1298">
        <v>21</v>
      </c>
      <c r="S1298" s="4">
        <v>4.5986324879657294</v>
      </c>
      <c r="T1298" t="s">
        <v>175</v>
      </c>
      <c r="U1298" t="s">
        <v>264</v>
      </c>
      <c r="V1298" t="s">
        <v>348</v>
      </c>
      <c r="W1298" t="s">
        <v>510</v>
      </c>
      <c r="X1298" t="s">
        <v>353</v>
      </c>
      <c r="Y1298" t="s">
        <v>514</v>
      </c>
    </row>
    <row r="1299" spans="1:25" ht="15" customHeight="1" x14ac:dyDescent="0.3">
      <c r="A1299">
        <v>10740</v>
      </c>
      <c r="B1299" t="s">
        <v>86</v>
      </c>
      <c r="C1299">
        <v>56</v>
      </c>
      <c r="D1299">
        <v>4</v>
      </c>
      <c r="E1299" s="3">
        <v>44513</v>
      </c>
      <c r="F1299" s="31">
        <f>YEAR(Order[[#This Row],[OrderDate]])</f>
        <v>2021</v>
      </c>
      <c r="G1299" s="31">
        <f>MONTH(Order[[#This Row],[OrderDate]])</f>
        <v>11</v>
      </c>
      <c r="H1299" s="31">
        <f>WEEKDAY(Order[[#This Row],[OrderDate]])</f>
        <v>7</v>
      </c>
      <c r="I1299" s="31" t="str">
        <f>TEXT(Order[[#This Row],[WeekNumber]],"dddd")</f>
        <v>Saturday</v>
      </c>
      <c r="J1299" s="14">
        <v>20211118</v>
      </c>
      <c r="K1299" t="s">
        <v>484</v>
      </c>
      <c r="L1299" s="4">
        <v>425.59999841451645</v>
      </c>
      <c r="M1299" s="4">
        <v>38</v>
      </c>
      <c r="N1299" s="4">
        <v>30.399999886751175</v>
      </c>
      <c r="O1299">
        <v>14</v>
      </c>
      <c r="P1299" s="8">
        <v>0.20000000298023221</v>
      </c>
      <c r="Q1299" t="s">
        <v>410</v>
      </c>
      <c r="R1299">
        <v>26</v>
      </c>
      <c r="S1299" s="4">
        <v>12.985049050340091</v>
      </c>
      <c r="T1299" t="s">
        <v>175</v>
      </c>
      <c r="U1299" t="s">
        <v>264</v>
      </c>
      <c r="V1299" t="s">
        <v>348</v>
      </c>
      <c r="W1299" t="s">
        <v>510</v>
      </c>
      <c r="X1299" t="s">
        <v>353</v>
      </c>
      <c r="Y1299" t="s">
        <v>512</v>
      </c>
    </row>
    <row r="1300" spans="1:25" ht="15" customHeight="1" x14ac:dyDescent="0.3">
      <c r="A1300">
        <v>10741</v>
      </c>
      <c r="B1300" t="s">
        <v>3</v>
      </c>
      <c r="C1300">
        <v>2</v>
      </c>
      <c r="D1300">
        <v>4</v>
      </c>
      <c r="E1300" s="3">
        <v>44514</v>
      </c>
      <c r="F1300" s="31">
        <f>YEAR(Order[[#This Row],[OrderDate]])</f>
        <v>2021</v>
      </c>
      <c r="G1300" s="31">
        <f>MONTH(Order[[#This Row],[OrderDate]])</f>
        <v>11</v>
      </c>
      <c r="H1300" s="31">
        <f>WEEKDAY(Order[[#This Row],[OrderDate]])</f>
        <v>1</v>
      </c>
      <c r="I1300" s="31" t="str">
        <f>TEXT(Order[[#This Row],[WeekNumber]],"dddd")</f>
        <v>Sunday</v>
      </c>
      <c r="J1300" s="14">
        <v>20211118</v>
      </c>
      <c r="K1300" t="s">
        <v>485</v>
      </c>
      <c r="L1300" s="4">
        <v>227.99999915063381</v>
      </c>
      <c r="M1300" s="4">
        <v>19</v>
      </c>
      <c r="N1300" s="4">
        <v>15.199999943375587</v>
      </c>
      <c r="O1300">
        <v>15</v>
      </c>
      <c r="P1300" s="8">
        <v>0.20000000298023221</v>
      </c>
      <c r="Q1300" t="s">
        <v>356</v>
      </c>
      <c r="R1300">
        <v>1</v>
      </c>
      <c r="S1300" s="4">
        <v>9.9064127385757743</v>
      </c>
      <c r="T1300" t="s">
        <v>92</v>
      </c>
      <c r="U1300" t="s">
        <v>181</v>
      </c>
      <c r="V1300" t="s">
        <v>270</v>
      </c>
      <c r="W1300" t="s">
        <v>509</v>
      </c>
      <c r="X1300" t="s">
        <v>351</v>
      </c>
      <c r="Y1300" t="s">
        <v>517</v>
      </c>
    </row>
    <row r="1301" spans="1:25" ht="15" customHeight="1" x14ac:dyDescent="0.3">
      <c r="A1301">
        <v>10742</v>
      </c>
      <c r="B1301" t="s">
        <v>9</v>
      </c>
      <c r="C1301">
        <v>3</v>
      </c>
      <c r="D1301">
        <v>3</v>
      </c>
      <c r="E1301" s="3">
        <v>44514</v>
      </c>
      <c r="F1301" s="31">
        <f>YEAR(Order[[#This Row],[OrderDate]])</f>
        <v>2021</v>
      </c>
      <c r="G1301" s="31">
        <f>MONTH(Order[[#This Row],[OrderDate]])</f>
        <v>11</v>
      </c>
      <c r="H1301" s="31">
        <f>WEEKDAY(Order[[#This Row],[OrderDate]])</f>
        <v>1</v>
      </c>
      <c r="I1301" s="31" t="str">
        <f>TEXT(Order[[#This Row],[WeekNumber]],"dddd")</f>
        <v>Sunday</v>
      </c>
      <c r="J1301" s="14">
        <v>20211118</v>
      </c>
      <c r="K1301" t="s">
        <v>485</v>
      </c>
      <c r="L1301" s="4">
        <v>200</v>
      </c>
      <c r="M1301" s="4">
        <v>10</v>
      </c>
      <c r="N1301" s="4">
        <v>10</v>
      </c>
      <c r="O1301">
        <v>20</v>
      </c>
      <c r="P1301" s="8">
        <v>0</v>
      </c>
      <c r="Q1301" t="s">
        <v>357</v>
      </c>
      <c r="R1301">
        <v>1</v>
      </c>
      <c r="S1301" s="4">
        <v>8.7131018239662712</v>
      </c>
      <c r="T1301" t="s">
        <v>98</v>
      </c>
      <c r="U1301" t="s">
        <v>187</v>
      </c>
      <c r="V1301" t="s">
        <v>276</v>
      </c>
      <c r="W1301" t="s">
        <v>510</v>
      </c>
      <c r="X1301" t="s">
        <v>531</v>
      </c>
      <c r="Y1301" t="s">
        <v>515</v>
      </c>
    </row>
    <row r="1302" spans="1:25" ht="15" customHeight="1" x14ac:dyDescent="0.3">
      <c r="A1302">
        <v>10742</v>
      </c>
      <c r="B1302" t="s">
        <v>9</v>
      </c>
      <c r="C1302">
        <v>60</v>
      </c>
      <c r="D1302">
        <v>3</v>
      </c>
      <c r="E1302" s="3">
        <v>44514</v>
      </c>
      <c r="F1302" s="31">
        <f>YEAR(Order[[#This Row],[OrderDate]])</f>
        <v>2021</v>
      </c>
      <c r="G1302" s="31">
        <f>MONTH(Order[[#This Row],[OrderDate]])</f>
        <v>11</v>
      </c>
      <c r="H1302" s="31">
        <f>WEEKDAY(Order[[#This Row],[OrderDate]])</f>
        <v>1</v>
      </c>
      <c r="I1302" s="31" t="str">
        <f>TEXT(Order[[#This Row],[WeekNumber]],"dddd")</f>
        <v>Sunday</v>
      </c>
      <c r="J1302" s="14">
        <v>20211118</v>
      </c>
      <c r="K1302" t="s">
        <v>485</v>
      </c>
      <c r="L1302" s="4">
        <v>1700</v>
      </c>
      <c r="M1302" s="4">
        <v>34</v>
      </c>
      <c r="N1302" s="4">
        <v>34</v>
      </c>
      <c r="O1302">
        <v>50</v>
      </c>
      <c r="P1302" s="8">
        <v>0</v>
      </c>
      <c r="Q1302" t="s">
        <v>414</v>
      </c>
      <c r="R1302">
        <v>28</v>
      </c>
      <c r="S1302" s="4">
        <v>17.186056815854748</v>
      </c>
      <c r="T1302" t="s">
        <v>98</v>
      </c>
      <c r="U1302" t="s">
        <v>187</v>
      </c>
      <c r="V1302" t="s">
        <v>276</v>
      </c>
      <c r="W1302" t="s">
        <v>510</v>
      </c>
      <c r="X1302" t="s">
        <v>531</v>
      </c>
      <c r="Y1302" t="s">
        <v>511</v>
      </c>
    </row>
    <row r="1303" spans="1:25" ht="15" customHeight="1" x14ac:dyDescent="0.3">
      <c r="A1303">
        <v>10742</v>
      </c>
      <c r="B1303" t="s">
        <v>9</v>
      </c>
      <c r="C1303">
        <v>72</v>
      </c>
      <c r="D1303">
        <v>3</v>
      </c>
      <c r="E1303" s="3">
        <v>44514</v>
      </c>
      <c r="F1303" s="31">
        <f>YEAR(Order[[#This Row],[OrderDate]])</f>
        <v>2021</v>
      </c>
      <c r="G1303" s="31">
        <f>MONTH(Order[[#This Row],[OrderDate]])</f>
        <v>11</v>
      </c>
      <c r="H1303" s="31">
        <f>WEEKDAY(Order[[#This Row],[OrderDate]])</f>
        <v>1</v>
      </c>
      <c r="I1303" s="31" t="str">
        <f>TEXT(Order[[#This Row],[WeekNumber]],"dddd")</f>
        <v>Sunday</v>
      </c>
      <c r="J1303" s="14">
        <v>20211121</v>
      </c>
      <c r="K1303" t="s">
        <v>485</v>
      </c>
      <c r="L1303" s="4">
        <v>1218</v>
      </c>
      <c r="M1303" s="4">
        <v>34.799999999999997</v>
      </c>
      <c r="N1303" s="4">
        <v>34.799999999999997</v>
      </c>
      <c r="O1303">
        <v>35</v>
      </c>
      <c r="P1303" s="8">
        <v>0</v>
      </c>
      <c r="Q1303" t="s">
        <v>426</v>
      </c>
      <c r="R1303">
        <v>14</v>
      </c>
      <c r="S1303" s="4">
        <v>14.902797245173618</v>
      </c>
      <c r="T1303" t="s">
        <v>98</v>
      </c>
      <c r="U1303" t="s">
        <v>187</v>
      </c>
      <c r="V1303" t="s">
        <v>276</v>
      </c>
      <c r="W1303" t="s">
        <v>510</v>
      </c>
      <c r="X1303" t="s">
        <v>531</v>
      </c>
      <c r="Y1303" t="s">
        <v>511</v>
      </c>
    </row>
    <row r="1304" spans="1:25" ht="15" customHeight="1" x14ac:dyDescent="0.3">
      <c r="A1304">
        <v>10743</v>
      </c>
      <c r="B1304" t="s">
        <v>3</v>
      </c>
      <c r="C1304">
        <v>46</v>
      </c>
      <c r="D1304">
        <v>1</v>
      </c>
      <c r="E1304" s="3">
        <v>44517</v>
      </c>
      <c r="F1304" s="31">
        <f>YEAR(Order[[#This Row],[OrderDate]])</f>
        <v>2021</v>
      </c>
      <c r="G1304" s="31">
        <f>MONTH(Order[[#This Row],[OrderDate]])</f>
        <v>11</v>
      </c>
      <c r="H1304" s="31">
        <f>WEEKDAY(Order[[#This Row],[OrderDate]])</f>
        <v>4</v>
      </c>
      <c r="I1304" s="31" t="str">
        <f>TEXT(Order[[#This Row],[WeekNumber]],"dddd")</f>
        <v>Wednesday</v>
      </c>
      <c r="J1304" s="14">
        <v>20211124</v>
      </c>
      <c r="K1304" t="s">
        <v>484</v>
      </c>
      <c r="L1304" s="4">
        <v>319.19999974966049</v>
      </c>
      <c r="M1304" s="4">
        <v>12</v>
      </c>
      <c r="N1304" s="4">
        <v>11.399999991059303</v>
      </c>
      <c r="O1304">
        <v>28</v>
      </c>
      <c r="P1304" s="8">
        <v>5.000000074505806E-2</v>
      </c>
      <c r="Q1304" t="s">
        <v>400</v>
      </c>
      <c r="R1304">
        <v>21</v>
      </c>
      <c r="S1304" s="4">
        <v>5.504627786254181</v>
      </c>
      <c r="T1304" t="s">
        <v>92</v>
      </c>
      <c r="U1304" t="s">
        <v>181</v>
      </c>
      <c r="V1304" t="s">
        <v>270</v>
      </c>
      <c r="W1304" t="s">
        <v>509</v>
      </c>
      <c r="X1304" t="s">
        <v>351</v>
      </c>
      <c r="Y1304" t="s">
        <v>514</v>
      </c>
    </row>
    <row r="1305" spans="1:25" x14ac:dyDescent="0.3">
      <c r="A1305">
        <v>10744</v>
      </c>
      <c r="B1305" t="s">
        <v>80</v>
      </c>
      <c r="C1305">
        <v>40</v>
      </c>
      <c r="D1305">
        <v>6</v>
      </c>
      <c r="E1305" s="3">
        <v>44517</v>
      </c>
      <c r="F1305" s="31">
        <f>YEAR(Order[[#This Row],[OrderDate]])</f>
        <v>2021</v>
      </c>
      <c r="G1305" s="31">
        <f>MONTH(Order[[#This Row],[OrderDate]])</f>
        <v>11</v>
      </c>
      <c r="H1305" s="31">
        <f>WEEKDAY(Order[[#This Row],[OrderDate]])</f>
        <v>4</v>
      </c>
      <c r="I1305" s="31" t="str">
        <f>TEXT(Order[[#This Row],[WeekNumber]],"dddd")</f>
        <v>Wednesday</v>
      </c>
      <c r="J1305" s="14">
        <v>20211127</v>
      </c>
      <c r="K1305" t="s">
        <v>486</v>
      </c>
      <c r="L1305" s="4">
        <v>735.99999725818634</v>
      </c>
      <c r="M1305" s="4">
        <v>18.399999999999999</v>
      </c>
      <c r="N1305" s="4">
        <v>14.719999945163726</v>
      </c>
      <c r="O1305">
        <v>50</v>
      </c>
      <c r="P1305" s="8">
        <v>0.20000000298023221</v>
      </c>
      <c r="Q1305" t="s">
        <v>394</v>
      </c>
      <c r="R1305">
        <v>19</v>
      </c>
      <c r="S1305" s="4">
        <v>11.939905659925371</v>
      </c>
      <c r="T1305" t="s">
        <v>169</v>
      </c>
      <c r="U1305" t="s">
        <v>258</v>
      </c>
      <c r="V1305" t="s">
        <v>342</v>
      </c>
      <c r="W1305" t="s">
        <v>509</v>
      </c>
      <c r="X1305" t="s">
        <v>532</v>
      </c>
      <c r="Y1305" t="s">
        <v>514</v>
      </c>
    </row>
    <row r="1306" spans="1:25" ht="15" customHeight="1" x14ac:dyDescent="0.3">
      <c r="A1306">
        <v>10745</v>
      </c>
      <c r="B1306" t="s">
        <v>60</v>
      </c>
      <c r="C1306">
        <v>18</v>
      </c>
      <c r="D1306">
        <v>9</v>
      </c>
      <c r="E1306" s="3">
        <v>44518</v>
      </c>
      <c r="F1306" s="31">
        <f>YEAR(Order[[#This Row],[OrderDate]])</f>
        <v>2021</v>
      </c>
      <c r="G1306" s="31">
        <f>MONTH(Order[[#This Row],[OrderDate]])</f>
        <v>11</v>
      </c>
      <c r="H1306" s="31">
        <f>WEEKDAY(Order[[#This Row],[OrderDate]])</f>
        <v>5</v>
      </c>
      <c r="I1306" s="31" t="str">
        <f>TEXT(Order[[#This Row],[WeekNumber]],"dddd")</f>
        <v>Thursday</v>
      </c>
      <c r="J1306" s="14">
        <v>20211127</v>
      </c>
      <c r="K1306" t="s">
        <v>486</v>
      </c>
      <c r="L1306" s="4">
        <v>1500</v>
      </c>
      <c r="M1306" s="4">
        <v>62.5</v>
      </c>
      <c r="N1306" s="4">
        <v>62.5</v>
      </c>
      <c r="O1306">
        <v>24</v>
      </c>
      <c r="P1306" s="8">
        <v>0</v>
      </c>
      <c r="Q1306" t="s">
        <v>372</v>
      </c>
      <c r="R1306">
        <v>7</v>
      </c>
      <c r="S1306" s="4">
        <v>20.144415838276313</v>
      </c>
      <c r="T1306" t="s">
        <v>149</v>
      </c>
      <c r="U1306" t="s">
        <v>238</v>
      </c>
      <c r="V1306" t="s">
        <v>324</v>
      </c>
      <c r="W1306" t="s">
        <v>509</v>
      </c>
      <c r="X1306" t="s">
        <v>520</v>
      </c>
      <c r="Y1306" t="s">
        <v>514</v>
      </c>
    </row>
    <row r="1307" spans="1:25" ht="15" customHeight="1" x14ac:dyDescent="0.3">
      <c r="A1307">
        <v>10745</v>
      </c>
      <c r="B1307" t="s">
        <v>60</v>
      </c>
      <c r="C1307">
        <v>44</v>
      </c>
      <c r="D1307">
        <v>9</v>
      </c>
      <c r="E1307" s="3">
        <v>44518</v>
      </c>
      <c r="F1307" s="31">
        <f>YEAR(Order[[#This Row],[OrderDate]])</f>
        <v>2021</v>
      </c>
      <c r="G1307" s="31">
        <f>MONTH(Order[[#This Row],[OrderDate]])</f>
        <v>11</v>
      </c>
      <c r="H1307" s="31">
        <f>WEEKDAY(Order[[#This Row],[OrderDate]])</f>
        <v>5</v>
      </c>
      <c r="I1307" s="31" t="str">
        <f>TEXT(Order[[#This Row],[WeekNumber]],"dddd")</f>
        <v>Thursday</v>
      </c>
      <c r="J1307" s="14">
        <v>20211127</v>
      </c>
      <c r="K1307" t="s">
        <v>486</v>
      </c>
      <c r="L1307" s="4">
        <v>311.2</v>
      </c>
      <c r="M1307" s="4">
        <v>19.45</v>
      </c>
      <c r="N1307" s="4">
        <v>19.45</v>
      </c>
      <c r="O1307">
        <v>16</v>
      </c>
      <c r="P1307" s="8">
        <v>0</v>
      </c>
      <c r="Q1307" t="s">
        <v>398</v>
      </c>
      <c r="R1307">
        <v>20</v>
      </c>
      <c r="S1307" s="4">
        <v>10.842050263532254</v>
      </c>
      <c r="T1307" t="s">
        <v>149</v>
      </c>
      <c r="U1307" t="s">
        <v>238</v>
      </c>
      <c r="V1307" t="s">
        <v>324</v>
      </c>
      <c r="W1307" t="s">
        <v>509</v>
      </c>
      <c r="X1307" t="s">
        <v>520</v>
      </c>
      <c r="Y1307" t="s">
        <v>515</v>
      </c>
    </row>
    <row r="1308" spans="1:25" ht="15" customHeight="1" x14ac:dyDescent="0.3">
      <c r="A1308">
        <v>10745</v>
      </c>
      <c r="B1308" t="s">
        <v>60</v>
      </c>
      <c r="C1308">
        <v>59</v>
      </c>
      <c r="D1308">
        <v>9</v>
      </c>
      <c r="E1308" s="3">
        <v>44518</v>
      </c>
      <c r="F1308" s="31">
        <f>YEAR(Order[[#This Row],[OrderDate]])</f>
        <v>2021</v>
      </c>
      <c r="G1308" s="31">
        <f>MONTH(Order[[#This Row],[OrderDate]])</f>
        <v>11</v>
      </c>
      <c r="H1308" s="31">
        <f>WEEKDAY(Order[[#This Row],[OrderDate]])</f>
        <v>5</v>
      </c>
      <c r="I1308" s="31" t="str">
        <f>TEXT(Order[[#This Row],[WeekNumber]],"dddd")</f>
        <v>Thursday</v>
      </c>
      <c r="J1308" s="14">
        <v>20211127</v>
      </c>
      <c r="K1308" t="s">
        <v>486</v>
      </c>
      <c r="L1308" s="4">
        <v>2475</v>
      </c>
      <c r="M1308" s="4">
        <v>55</v>
      </c>
      <c r="N1308" s="4">
        <v>55</v>
      </c>
      <c r="O1308">
        <v>45</v>
      </c>
      <c r="P1308" s="8">
        <v>0</v>
      </c>
      <c r="Q1308" t="s">
        <v>413</v>
      </c>
      <c r="R1308">
        <v>28</v>
      </c>
      <c r="S1308" s="4">
        <v>29.299646906924384</v>
      </c>
      <c r="T1308" t="s">
        <v>149</v>
      </c>
      <c r="U1308" t="s">
        <v>238</v>
      </c>
      <c r="V1308" t="s">
        <v>324</v>
      </c>
      <c r="W1308" t="s">
        <v>509</v>
      </c>
      <c r="X1308" t="s">
        <v>520</v>
      </c>
      <c r="Y1308" t="s">
        <v>511</v>
      </c>
    </row>
    <row r="1309" spans="1:25" ht="15" customHeight="1" x14ac:dyDescent="0.3">
      <c r="A1309">
        <v>10745</v>
      </c>
      <c r="B1309" t="s">
        <v>60</v>
      </c>
      <c r="C1309">
        <v>72</v>
      </c>
      <c r="D1309">
        <v>9</v>
      </c>
      <c r="E1309" s="3">
        <v>44518</v>
      </c>
      <c r="F1309" s="31">
        <f>YEAR(Order[[#This Row],[OrderDate]])</f>
        <v>2021</v>
      </c>
      <c r="G1309" s="31">
        <f>MONTH(Order[[#This Row],[OrderDate]])</f>
        <v>11</v>
      </c>
      <c r="H1309" s="31">
        <f>WEEKDAY(Order[[#This Row],[OrderDate]])</f>
        <v>5</v>
      </c>
      <c r="I1309" s="31" t="str">
        <f>TEXT(Order[[#This Row],[WeekNumber]],"dddd")</f>
        <v>Thursday</v>
      </c>
      <c r="J1309" s="14">
        <v>20211121</v>
      </c>
      <c r="K1309" t="s">
        <v>486</v>
      </c>
      <c r="L1309" s="4">
        <v>243.59999999999997</v>
      </c>
      <c r="M1309" s="4">
        <v>34.799999999999997</v>
      </c>
      <c r="N1309" s="4">
        <v>34.799999999999997</v>
      </c>
      <c r="O1309">
        <v>7</v>
      </c>
      <c r="P1309" s="8">
        <v>0</v>
      </c>
      <c r="Q1309" t="s">
        <v>426</v>
      </c>
      <c r="R1309">
        <v>14</v>
      </c>
      <c r="S1309" s="4">
        <v>14.902797245173618</v>
      </c>
      <c r="T1309" t="s">
        <v>149</v>
      </c>
      <c r="U1309" t="s">
        <v>238</v>
      </c>
      <c r="V1309" t="s">
        <v>324</v>
      </c>
      <c r="W1309" t="s">
        <v>509</v>
      </c>
      <c r="X1309" t="s">
        <v>520</v>
      </c>
      <c r="Y1309" t="s">
        <v>511</v>
      </c>
    </row>
    <row r="1310" spans="1:25" ht="15" customHeight="1" x14ac:dyDescent="0.3">
      <c r="A1310">
        <v>10746</v>
      </c>
      <c r="B1310" t="s">
        <v>13</v>
      </c>
      <c r="C1310">
        <v>13</v>
      </c>
      <c r="D1310">
        <v>1</v>
      </c>
      <c r="E1310" s="3">
        <v>44519</v>
      </c>
      <c r="F1310" s="31">
        <f>YEAR(Order[[#This Row],[OrderDate]])</f>
        <v>2021</v>
      </c>
      <c r="G1310" s="31">
        <f>MONTH(Order[[#This Row],[OrderDate]])</f>
        <v>11</v>
      </c>
      <c r="H1310" s="31">
        <f>WEEKDAY(Order[[#This Row],[OrderDate]])</f>
        <v>6</v>
      </c>
      <c r="I1310" s="31" t="str">
        <f>TEXT(Order[[#This Row],[WeekNumber]],"dddd")</f>
        <v>Friday</v>
      </c>
      <c r="J1310" s="14">
        <v>20211121</v>
      </c>
      <c r="K1310" t="s">
        <v>485</v>
      </c>
      <c r="L1310" s="4">
        <v>36</v>
      </c>
      <c r="M1310" s="4">
        <v>6</v>
      </c>
      <c r="N1310" s="4">
        <v>6</v>
      </c>
      <c r="O1310">
        <v>6</v>
      </c>
      <c r="P1310" s="8">
        <v>0</v>
      </c>
      <c r="Q1310" t="s">
        <v>367</v>
      </c>
      <c r="R1310">
        <v>6</v>
      </c>
      <c r="S1310" s="4">
        <v>2.1837851755325639</v>
      </c>
      <c r="T1310" t="s">
        <v>102</v>
      </c>
      <c r="U1310" t="s">
        <v>191</v>
      </c>
      <c r="V1310" t="s">
        <v>280</v>
      </c>
      <c r="W1310" t="s">
        <v>509</v>
      </c>
      <c r="X1310" t="s">
        <v>523</v>
      </c>
      <c r="Y1310" t="s">
        <v>514</v>
      </c>
    </row>
    <row r="1311" spans="1:25" ht="15" customHeight="1" x14ac:dyDescent="0.3">
      <c r="A1311">
        <v>10746</v>
      </c>
      <c r="B1311" t="s">
        <v>13</v>
      </c>
      <c r="C1311">
        <v>42</v>
      </c>
      <c r="D1311">
        <v>1</v>
      </c>
      <c r="E1311" s="3">
        <v>44519</v>
      </c>
      <c r="F1311" s="31">
        <f>YEAR(Order[[#This Row],[OrderDate]])</f>
        <v>2021</v>
      </c>
      <c r="G1311" s="31">
        <f>MONTH(Order[[#This Row],[OrderDate]])</f>
        <v>11</v>
      </c>
      <c r="H1311" s="31">
        <f>WEEKDAY(Order[[#This Row],[OrderDate]])</f>
        <v>6</v>
      </c>
      <c r="I1311" s="31" t="str">
        <f>TEXT(Order[[#This Row],[WeekNumber]],"dddd")</f>
        <v>Friday</v>
      </c>
      <c r="J1311" s="14">
        <v>20211121</v>
      </c>
      <c r="K1311" t="s">
        <v>485</v>
      </c>
      <c r="L1311" s="4">
        <v>392</v>
      </c>
      <c r="M1311" s="4">
        <v>14</v>
      </c>
      <c r="N1311" s="4">
        <v>14</v>
      </c>
      <c r="O1311">
        <v>28</v>
      </c>
      <c r="P1311" s="8">
        <v>0</v>
      </c>
      <c r="Q1311" t="s">
        <v>396</v>
      </c>
      <c r="R1311">
        <v>20</v>
      </c>
      <c r="S1311" s="4">
        <v>10.762412487567216</v>
      </c>
      <c r="T1311" t="s">
        <v>102</v>
      </c>
      <c r="U1311" t="s">
        <v>191</v>
      </c>
      <c r="V1311" t="s">
        <v>280</v>
      </c>
      <c r="W1311" t="s">
        <v>509</v>
      </c>
      <c r="X1311" t="s">
        <v>523</v>
      </c>
      <c r="Y1311" t="s">
        <v>512</v>
      </c>
    </row>
    <row r="1312" spans="1:25" ht="15" customHeight="1" x14ac:dyDescent="0.3">
      <c r="A1312">
        <v>10746</v>
      </c>
      <c r="B1312" t="s">
        <v>13</v>
      </c>
      <c r="C1312">
        <v>62</v>
      </c>
      <c r="D1312">
        <v>1</v>
      </c>
      <c r="E1312" s="3">
        <v>44519</v>
      </c>
      <c r="F1312" s="31">
        <f>YEAR(Order[[#This Row],[OrderDate]])</f>
        <v>2021</v>
      </c>
      <c r="G1312" s="31">
        <f>MONTH(Order[[#This Row],[OrderDate]])</f>
        <v>11</v>
      </c>
      <c r="H1312" s="31">
        <f>WEEKDAY(Order[[#This Row],[OrderDate]])</f>
        <v>6</v>
      </c>
      <c r="I1312" s="31" t="str">
        <f>TEXT(Order[[#This Row],[WeekNumber]],"dddd")</f>
        <v>Friday</v>
      </c>
      <c r="J1312" s="14">
        <v>20211121</v>
      </c>
      <c r="K1312" t="s">
        <v>485</v>
      </c>
      <c r="L1312" s="4">
        <v>443.7</v>
      </c>
      <c r="M1312" s="4">
        <v>49.3</v>
      </c>
      <c r="N1312" s="4">
        <v>49.3</v>
      </c>
      <c r="O1312">
        <v>9</v>
      </c>
      <c r="P1312" s="8">
        <v>0</v>
      </c>
      <c r="Q1312" t="s">
        <v>416</v>
      </c>
      <c r="R1312">
        <v>29</v>
      </c>
      <c r="S1312" s="4">
        <v>34.868075459270003</v>
      </c>
      <c r="T1312" t="s">
        <v>102</v>
      </c>
      <c r="U1312" t="s">
        <v>191</v>
      </c>
      <c r="V1312" t="s">
        <v>280</v>
      </c>
      <c r="W1312" t="s">
        <v>509</v>
      </c>
      <c r="X1312" t="s">
        <v>523</v>
      </c>
      <c r="Y1312" t="s">
        <v>516</v>
      </c>
    </row>
    <row r="1313" spans="1:25" ht="15" customHeight="1" x14ac:dyDescent="0.3">
      <c r="A1313">
        <v>10746</v>
      </c>
      <c r="B1313" t="s">
        <v>13</v>
      </c>
      <c r="C1313">
        <v>69</v>
      </c>
      <c r="D1313">
        <v>1</v>
      </c>
      <c r="E1313" s="3">
        <v>44519</v>
      </c>
      <c r="F1313" s="31">
        <f>YEAR(Order[[#This Row],[OrderDate]])</f>
        <v>2021</v>
      </c>
      <c r="G1313" s="31">
        <f>MONTH(Order[[#This Row],[OrderDate]])</f>
        <v>11</v>
      </c>
      <c r="H1313" s="31">
        <f>WEEKDAY(Order[[#This Row],[OrderDate]])</f>
        <v>6</v>
      </c>
      <c r="I1313" s="31" t="str">
        <f>TEXT(Order[[#This Row],[WeekNumber]],"dddd")</f>
        <v>Friday</v>
      </c>
      <c r="J1313" s="14">
        <v>20211126</v>
      </c>
      <c r="K1313" t="s">
        <v>485</v>
      </c>
      <c r="L1313" s="4">
        <v>1440</v>
      </c>
      <c r="M1313" s="4">
        <v>36</v>
      </c>
      <c r="N1313" s="4">
        <v>36</v>
      </c>
      <c r="O1313">
        <v>40</v>
      </c>
      <c r="P1313" s="8">
        <v>0</v>
      </c>
      <c r="Q1313" t="s">
        <v>423</v>
      </c>
      <c r="R1313">
        <v>15</v>
      </c>
      <c r="S1313" s="4">
        <v>12.894008605174344</v>
      </c>
      <c r="T1313" t="s">
        <v>102</v>
      </c>
      <c r="U1313" t="s">
        <v>191</v>
      </c>
      <c r="V1313" t="s">
        <v>280</v>
      </c>
      <c r="W1313" t="s">
        <v>509</v>
      </c>
      <c r="X1313" t="s">
        <v>523</v>
      </c>
      <c r="Y1313" t="s">
        <v>511</v>
      </c>
    </row>
    <row r="1314" spans="1:25" x14ac:dyDescent="0.3">
      <c r="A1314">
        <v>10747</v>
      </c>
      <c r="B1314" t="s">
        <v>56</v>
      </c>
      <c r="C1314">
        <v>31</v>
      </c>
      <c r="D1314">
        <v>6</v>
      </c>
      <c r="E1314" s="3">
        <v>44519</v>
      </c>
      <c r="F1314" s="31">
        <f>YEAR(Order[[#This Row],[OrderDate]])</f>
        <v>2021</v>
      </c>
      <c r="G1314" s="31">
        <f>MONTH(Order[[#This Row],[OrderDate]])</f>
        <v>11</v>
      </c>
      <c r="H1314" s="31">
        <f>WEEKDAY(Order[[#This Row],[OrderDate]])</f>
        <v>6</v>
      </c>
      <c r="I1314" s="31" t="str">
        <f>TEXT(Order[[#This Row],[WeekNumber]],"dddd")</f>
        <v>Friday</v>
      </c>
      <c r="J1314" s="14">
        <v>20211126</v>
      </c>
      <c r="K1314" t="s">
        <v>486</v>
      </c>
      <c r="L1314" s="4">
        <v>100</v>
      </c>
      <c r="M1314" s="4">
        <v>12.5</v>
      </c>
      <c r="N1314" s="4">
        <v>12.5</v>
      </c>
      <c r="O1314">
        <v>8</v>
      </c>
      <c r="P1314" s="8">
        <v>0</v>
      </c>
      <c r="Q1314" t="s">
        <v>385</v>
      </c>
      <c r="R1314">
        <v>14</v>
      </c>
      <c r="S1314" s="4">
        <v>8.9210025428745876</v>
      </c>
      <c r="T1314" t="s">
        <v>145</v>
      </c>
      <c r="U1314" t="s">
        <v>234</v>
      </c>
      <c r="V1314" t="s">
        <v>320</v>
      </c>
      <c r="W1314" t="s">
        <v>509</v>
      </c>
      <c r="X1314" t="s">
        <v>524</v>
      </c>
      <c r="Y1314" t="s">
        <v>511</v>
      </c>
    </row>
    <row r="1315" spans="1:25" x14ac:dyDescent="0.3">
      <c r="A1315">
        <v>10747</v>
      </c>
      <c r="B1315" t="s">
        <v>56</v>
      </c>
      <c r="C1315">
        <v>41</v>
      </c>
      <c r="D1315">
        <v>6</v>
      </c>
      <c r="E1315" s="3">
        <v>44519</v>
      </c>
      <c r="F1315" s="31">
        <f>YEAR(Order[[#This Row],[OrderDate]])</f>
        <v>2021</v>
      </c>
      <c r="G1315" s="31">
        <f>MONTH(Order[[#This Row],[OrderDate]])</f>
        <v>11</v>
      </c>
      <c r="H1315" s="31">
        <f>WEEKDAY(Order[[#This Row],[OrderDate]])</f>
        <v>6</v>
      </c>
      <c r="I1315" s="31" t="str">
        <f>TEXT(Order[[#This Row],[WeekNumber]],"dddd")</f>
        <v>Friday</v>
      </c>
      <c r="J1315" s="14">
        <v>20211126</v>
      </c>
      <c r="K1315" t="s">
        <v>486</v>
      </c>
      <c r="L1315" s="4">
        <v>337.75</v>
      </c>
      <c r="M1315" s="4">
        <v>9.65</v>
      </c>
      <c r="N1315" s="4">
        <v>9.65</v>
      </c>
      <c r="O1315">
        <v>35</v>
      </c>
      <c r="P1315" s="8">
        <v>0</v>
      </c>
      <c r="Q1315" t="s">
        <v>395</v>
      </c>
      <c r="R1315">
        <v>19</v>
      </c>
      <c r="S1315" s="4">
        <v>6.0463867884479576</v>
      </c>
      <c r="T1315" t="s">
        <v>145</v>
      </c>
      <c r="U1315" t="s">
        <v>234</v>
      </c>
      <c r="V1315" t="s">
        <v>320</v>
      </c>
      <c r="W1315" t="s">
        <v>509</v>
      </c>
      <c r="X1315" t="s">
        <v>524</v>
      </c>
      <c r="Y1315" t="s">
        <v>514</v>
      </c>
    </row>
    <row r="1316" spans="1:25" x14ac:dyDescent="0.3">
      <c r="A1316">
        <v>10747</v>
      </c>
      <c r="B1316" t="s">
        <v>56</v>
      </c>
      <c r="C1316">
        <v>63</v>
      </c>
      <c r="D1316">
        <v>6</v>
      </c>
      <c r="E1316" s="3">
        <v>44519</v>
      </c>
      <c r="F1316" s="31">
        <f>YEAR(Order[[#This Row],[OrderDate]])</f>
        <v>2021</v>
      </c>
      <c r="G1316" s="31">
        <f>MONTH(Order[[#This Row],[OrderDate]])</f>
        <v>11</v>
      </c>
      <c r="H1316" s="31">
        <f>WEEKDAY(Order[[#This Row],[OrderDate]])</f>
        <v>6</v>
      </c>
      <c r="I1316" s="31" t="str">
        <f>TEXT(Order[[#This Row],[WeekNumber]],"dddd")</f>
        <v>Friday</v>
      </c>
      <c r="J1316" s="14">
        <v>20211126</v>
      </c>
      <c r="K1316" t="s">
        <v>486</v>
      </c>
      <c r="L1316" s="4">
        <v>395.09999999999997</v>
      </c>
      <c r="M1316" s="4">
        <v>43.9</v>
      </c>
      <c r="N1316" s="4">
        <v>43.9</v>
      </c>
      <c r="O1316">
        <v>9</v>
      </c>
      <c r="P1316" s="8">
        <v>0</v>
      </c>
      <c r="Q1316" t="s">
        <v>417</v>
      </c>
      <c r="R1316">
        <v>7</v>
      </c>
      <c r="S1316" s="4">
        <v>26.405205149492534</v>
      </c>
      <c r="T1316" t="s">
        <v>145</v>
      </c>
      <c r="U1316" t="s">
        <v>234</v>
      </c>
      <c r="V1316" t="s">
        <v>320</v>
      </c>
      <c r="W1316" t="s">
        <v>509</v>
      </c>
      <c r="X1316" t="s">
        <v>524</v>
      </c>
      <c r="Y1316" t="s">
        <v>515</v>
      </c>
    </row>
    <row r="1317" spans="1:25" x14ac:dyDescent="0.3">
      <c r="A1317">
        <v>10747</v>
      </c>
      <c r="B1317" t="s">
        <v>56</v>
      </c>
      <c r="C1317">
        <v>69</v>
      </c>
      <c r="D1317">
        <v>6</v>
      </c>
      <c r="E1317" s="3">
        <v>44519</v>
      </c>
      <c r="F1317" s="31">
        <f>YEAR(Order[[#This Row],[OrderDate]])</f>
        <v>2021</v>
      </c>
      <c r="G1317" s="31">
        <f>MONTH(Order[[#This Row],[OrderDate]])</f>
        <v>11</v>
      </c>
      <c r="H1317" s="31">
        <f>WEEKDAY(Order[[#This Row],[OrderDate]])</f>
        <v>6</v>
      </c>
      <c r="I1317" s="31" t="str">
        <f>TEXT(Order[[#This Row],[WeekNumber]],"dddd")</f>
        <v>Friday</v>
      </c>
      <c r="J1317" s="14">
        <v>20211128</v>
      </c>
      <c r="K1317" t="s">
        <v>486</v>
      </c>
      <c r="L1317" s="4">
        <v>1080</v>
      </c>
      <c r="M1317" s="4">
        <v>36</v>
      </c>
      <c r="N1317" s="4">
        <v>36</v>
      </c>
      <c r="O1317">
        <v>30</v>
      </c>
      <c r="P1317" s="8">
        <v>0</v>
      </c>
      <c r="Q1317" t="s">
        <v>423</v>
      </c>
      <c r="R1317">
        <v>15</v>
      </c>
      <c r="S1317" s="4">
        <v>12.894008605174344</v>
      </c>
      <c r="T1317" t="s">
        <v>145</v>
      </c>
      <c r="U1317" t="s">
        <v>234</v>
      </c>
      <c r="V1317" t="s">
        <v>320</v>
      </c>
      <c r="W1317" t="s">
        <v>509</v>
      </c>
      <c r="X1317" t="s">
        <v>524</v>
      </c>
      <c r="Y1317" t="s">
        <v>511</v>
      </c>
    </row>
    <row r="1318" spans="1:25" ht="15" customHeight="1" x14ac:dyDescent="0.3">
      <c r="A1318">
        <v>10748</v>
      </c>
      <c r="B1318" t="s">
        <v>68</v>
      </c>
      <c r="C1318">
        <v>23</v>
      </c>
      <c r="D1318">
        <v>3</v>
      </c>
      <c r="E1318" s="3">
        <v>44520</v>
      </c>
      <c r="F1318" s="31">
        <f>YEAR(Order[[#This Row],[OrderDate]])</f>
        <v>2021</v>
      </c>
      <c r="G1318" s="31">
        <f>MONTH(Order[[#This Row],[OrderDate]])</f>
        <v>11</v>
      </c>
      <c r="H1318" s="31">
        <f>WEEKDAY(Order[[#This Row],[OrderDate]])</f>
        <v>7</v>
      </c>
      <c r="I1318" s="31" t="str">
        <f>TEXT(Order[[#This Row],[WeekNumber]],"dddd")</f>
        <v>Saturday</v>
      </c>
      <c r="J1318" s="14">
        <v>20211128</v>
      </c>
      <c r="K1318" t="s">
        <v>486</v>
      </c>
      <c r="L1318" s="4">
        <v>396</v>
      </c>
      <c r="M1318" s="4">
        <v>9</v>
      </c>
      <c r="N1318" s="4">
        <v>9</v>
      </c>
      <c r="O1318">
        <v>44</v>
      </c>
      <c r="P1318" s="8">
        <v>0</v>
      </c>
      <c r="Q1318" t="s">
        <v>377</v>
      </c>
      <c r="R1318">
        <v>9</v>
      </c>
      <c r="S1318" s="4">
        <v>5.2140991742329925</v>
      </c>
      <c r="T1318" t="s">
        <v>157</v>
      </c>
      <c r="U1318" t="s">
        <v>246</v>
      </c>
      <c r="V1318" t="s">
        <v>331</v>
      </c>
      <c r="W1318" t="s">
        <v>510</v>
      </c>
      <c r="X1318" t="s">
        <v>353</v>
      </c>
      <c r="Y1318" t="s">
        <v>512</v>
      </c>
    </row>
    <row r="1319" spans="1:25" ht="15" customHeight="1" x14ac:dyDescent="0.3">
      <c r="A1319">
        <v>10748</v>
      </c>
      <c r="B1319" t="s">
        <v>68</v>
      </c>
      <c r="C1319">
        <v>40</v>
      </c>
      <c r="D1319">
        <v>3</v>
      </c>
      <c r="E1319" s="3">
        <v>44520</v>
      </c>
      <c r="F1319" s="31">
        <f>YEAR(Order[[#This Row],[OrderDate]])</f>
        <v>2021</v>
      </c>
      <c r="G1319" s="31">
        <f>MONTH(Order[[#This Row],[OrderDate]])</f>
        <v>11</v>
      </c>
      <c r="H1319" s="31">
        <f>WEEKDAY(Order[[#This Row],[OrderDate]])</f>
        <v>7</v>
      </c>
      <c r="I1319" s="31" t="str">
        <f>TEXT(Order[[#This Row],[WeekNumber]],"dddd")</f>
        <v>Saturday</v>
      </c>
      <c r="J1319" s="14">
        <v>20211128</v>
      </c>
      <c r="K1319" t="s">
        <v>486</v>
      </c>
      <c r="L1319" s="4">
        <v>736</v>
      </c>
      <c r="M1319" s="4">
        <v>18.399999999999999</v>
      </c>
      <c r="N1319" s="4">
        <v>18.399999999999999</v>
      </c>
      <c r="O1319">
        <v>40</v>
      </c>
      <c r="P1319" s="8">
        <v>0</v>
      </c>
      <c r="Q1319" t="s">
        <v>394</v>
      </c>
      <c r="R1319">
        <v>19</v>
      </c>
      <c r="S1319" s="4">
        <v>11.939905659925371</v>
      </c>
      <c r="T1319" t="s">
        <v>157</v>
      </c>
      <c r="U1319" t="s">
        <v>246</v>
      </c>
      <c r="V1319" t="s">
        <v>331</v>
      </c>
      <c r="W1319" t="s">
        <v>510</v>
      </c>
      <c r="X1319" t="s">
        <v>353</v>
      </c>
      <c r="Y1319" t="s">
        <v>514</v>
      </c>
    </row>
    <row r="1320" spans="1:25" ht="15" customHeight="1" x14ac:dyDescent="0.3">
      <c r="A1320">
        <v>10748</v>
      </c>
      <c r="B1320" t="s">
        <v>68</v>
      </c>
      <c r="C1320">
        <v>56</v>
      </c>
      <c r="D1320">
        <v>3</v>
      </c>
      <c r="E1320" s="3">
        <v>44520</v>
      </c>
      <c r="F1320" s="31">
        <f>YEAR(Order[[#This Row],[OrderDate]])</f>
        <v>2021</v>
      </c>
      <c r="G1320" s="31">
        <f>MONTH(Order[[#This Row],[OrderDate]])</f>
        <v>11</v>
      </c>
      <c r="H1320" s="31">
        <f>WEEKDAY(Order[[#This Row],[OrderDate]])</f>
        <v>7</v>
      </c>
      <c r="I1320" s="31" t="str">
        <f>TEXT(Order[[#This Row],[WeekNumber]],"dddd")</f>
        <v>Saturday</v>
      </c>
      <c r="J1320" s="14">
        <v>20211219</v>
      </c>
      <c r="K1320" t="s">
        <v>486</v>
      </c>
      <c r="L1320" s="4">
        <v>1064</v>
      </c>
      <c r="M1320" s="4">
        <v>38</v>
      </c>
      <c r="N1320" s="4">
        <v>38</v>
      </c>
      <c r="O1320">
        <v>28</v>
      </c>
      <c r="P1320" s="8">
        <v>0</v>
      </c>
      <c r="Q1320" t="s">
        <v>410</v>
      </c>
      <c r="R1320">
        <v>26</v>
      </c>
      <c r="S1320" s="4">
        <v>12.985049050340091</v>
      </c>
      <c r="T1320" t="s">
        <v>157</v>
      </c>
      <c r="U1320" t="s">
        <v>246</v>
      </c>
      <c r="V1320" t="s">
        <v>331</v>
      </c>
      <c r="W1320" t="s">
        <v>510</v>
      </c>
      <c r="X1320" t="s">
        <v>353</v>
      </c>
      <c r="Y1320" t="s">
        <v>512</v>
      </c>
    </row>
    <row r="1321" spans="1:25" ht="15" customHeight="1" x14ac:dyDescent="0.3">
      <c r="A1321">
        <v>10749</v>
      </c>
      <c r="B1321" t="s">
        <v>36</v>
      </c>
      <c r="C1321">
        <v>56</v>
      </c>
      <c r="D1321">
        <v>4</v>
      </c>
      <c r="E1321" s="3">
        <v>44520</v>
      </c>
      <c r="F1321" s="31">
        <f>YEAR(Order[[#This Row],[OrderDate]])</f>
        <v>2021</v>
      </c>
      <c r="G1321" s="31">
        <f>MONTH(Order[[#This Row],[OrderDate]])</f>
        <v>11</v>
      </c>
      <c r="H1321" s="31">
        <f>WEEKDAY(Order[[#This Row],[OrderDate]])</f>
        <v>7</v>
      </c>
      <c r="I1321" s="31" t="str">
        <f>TEXT(Order[[#This Row],[WeekNumber]],"dddd")</f>
        <v>Saturday</v>
      </c>
      <c r="J1321" s="14">
        <v>20211219</v>
      </c>
      <c r="K1321" t="s">
        <v>484</v>
      </c>
      <c r="L1321" s="4">
        <v>570</v>
      </c>
      <c r="M1321" s="4">
        <v>38</v>
      </c>
      <c r="N1321" s="4">
        <v>38</v>
      </c>
      <c r="O1321">
        <v>15</v>
      </c>
      <c r="P1321" s="8">
        <v>0</v>
      </c>
      <c r="Q1321" t="s">
        <v>410</v>
      </c>
      <c r="R1321">
        <v>26</v>
      </c>
      <c r="S1321" s="4">
        <v>12.985049050340091</v>
      </c>
      <c r="T1321" t="s">
        <v>125</v>
      </c>
      <c r="U1321" t="s">
        <v>214</v>
      </c>
      <c r="V1321" t="s">
        <v>301</v>
      </c>
      <c r="W1321" t="s">
        <v>509</v>
      </c>
      <c r="X1321" t="s">
        <v>351</v>
      </c>
      <c r="Y1321" t="s">
        <v>512</v>
      </c>
    </row>
    <row r="1322" spans="1:25" ht="15" customHeight="1" x14ac:dyDescent="0.3">
      <c r="A1322">
        <v>10749</v>
      </c>
      <c r="B1322" t="s">
        <v>36</v>
      </c>
      <c r="C1322">
        <v>59</v>
      </c>
      <c r="D1322">
        <v>4</v>
      </c>
      <c r="E1322" s="3">
        <v>44520</v>
      </c>
      <c r="F1322" s="31">
        <f>YEAR(Order[[#This Row],[OrderDate]])</f>
        <v>2021</v>
      </c>
      <c r="G1322" s="31">
        <f>MONTH(Order[[#This Row],[OrderDate]])</f>
        <v>11</v>
      </c>
      <c r="H1322" s="31">
        <f>WEEKDAY(Order[[#This Row],[OrderDate]])</f>
        <v>7</v>
      </c>
      <c r="I1322" s="31" t="str">
        <f>TEXT(Order[[#This Row],[WeekNumber]],"dddd")</f>
        <v>Saturday</v>
      </c>
      <c r="J1322" s="14">
        <v>20211219</v>
      </c>
      <c r="K1322" t="s">
        <v>484</v>
      </c>
      <c r="L1322" s="4">
        <v>330</v>
      </c>
      <c r="M1322" s="4">
        <v>55</v>
      </c>
      <c r="N1322" s="4">
        <v>55</v>
      </c>
      <c r="O1322">
        <v>6</v>
      </c>
      <c r="P1322" s="8">
        <v>0</v>
      </c>
      <c r="Q1322" t="s">
        <v>413</v>
      </c>
      <c r="R1322">
        <v>28</v>
      </c>
      <c r="S1322" s="4">
        <v>29.299646906924384</v>
      </c>
      <c r="T1322" t="s">
        <v>125</v>
      </c>
      <c r="U1322" t="s">
        <v>214</v>
      </c>
      <c r="V1322" t="s">
        <v>301</v>
      </c>
      <c r="W1322" t="s">
        <v>509</v>
      </c>
      <c r="X1322" t="s">
        <v>351</v>
      </c>
      <c r="Y1322" t="s">
        <v>511</v>
      </c>
    </row>
    <row r="1323" spans="1:25" ht="15" customHeight="1" x14ac:dyDescent="0.3">
      <c r="A1323">
        <v>10749</v>
      </c>
      <c r="B1323" t="s">
        <v>36</v>
      </c>
      <c r="C1323">
        <v>76</v>
      </c>
      <c r="D1323">
        <v>4</v>
      </c>
      <c r="E1323" s="3">
        <v>44520</v>
      </c>
      <c r="F1323" s="31">
        <f>YEAR(Order[[#This Row],[OrderDate]])</f>
        <v>2021</v>
      </c>
      <c r="G1323" s="31">
        <f>MONTH(Order[[#This Row],[OrderDate]])</f>
        <v>11</v>
      </c>
      <c r="H1323" s="31">
        <f>WEEKDAY(Order[[#This Row],[OrderDate]])</f>
        <v>7</v>
      </c>
      <c r="I1323" s="31" t="str">
        <f>TEXT(Order[[#This Row],[WeekNumber]],"dddd")</f>
        <v>Saturday</v>
      </c>
      <c r="J1323" s="14">
        <v>20211124</v>
      </c>
      <c r="K1323" t="s">
        <v>484</v>
      </c>
      <c r="L1323" s="4">
        <v>180</v>
      </c>
      <c r="M1323" s="4">
        <v>18</v>
      </c>
      <c r="N1323" s="4">
        <v>18</v>
      </c>
      <c r="O1323">
        <v>10</v>
      </c>
      <c r="P1323" s="8">
        <v>0</v>
      </c>
      <c r="Q1323" t="s">
        <v>430</v>
      </c>
      <c r="R1323">
        <v>23</v>
      </c>
      <c r="S1323" s="4">
        <v>11.35067307451974</v>
      </c>
      <c r="T1323" t="s">
        <v>125</v>
      </c>
      <c r="U1323" t="s">
        <v>214</v>
      </c>
      <c r="V1323" t="s">
        <v>301</v>
      </c>
      <c r="W1323" t="s">
        <v>509</v>
      </c>
      <c r="X1323" t="s">
        <v>351</v>
      </c>
      <c r="Y1323" t="s">
        <v>517</v>
      </c>
    </row>
    <row r="1324" spans="1:25" ht="15" customHeight="1" x14ac:dyDescent="0.3">
      <c r="A1324">
        <v>10750</v>
      </c>
      <c r="B1324" t="s">
        <v>84</v>
      </c>
      <c r="C1324">
        <v>14</v>
      </c>
      <c r="D1324">
        <v>9</v>
      </c>
      <c r="E1324" s="3">
        <v>44521</v>
      </c>
      <c r="F1324" s="31">
        <f>YEAR(Order[[#This Row],[OrderDate]])</f>
        <v>2021</v>
      </c>
      <c r="G1324" s="31">
        <f>MONTH(Order[[#This Row],[OrderDate]])</f>
        <v>11</v>
      </c>
      <c r="H1324" s="31">
        <f>WEEKDAY(Order[[#This Row],[OrderDate]])</f>
        <v>1</v>
      </c>
      <c r="I1324" s="31" t="str">
        <f>TEXT(Order[[#This Row],[WeekNumber]],"dddd")</f>
        <v>Sunday</v>
      </c>
      <c r="J1324" s="14">
        <v>20211124</v>
      </c>
      <c r="K1324" t="s">
        <v>486</v>
      </c>
      <c r="L1324" s="4">
        <v>98.812499307096004</v>
      </c>
      <c r="M1324" s="4">
        <v>23.25</v>
      </c>
      <c r="N1324" s="4">
        <v>19.762499861419201</v>
      </c>
      <c r="O1324">
        <v>5</v>
      </c>
      <c r="P1324" s="8">
        <v>0.15000000596046451</v>
      </c>
      <c r="Q1324" t="s">
        <v>368</v>
      </c>
      <c r="R1324">
        <v>6</v>
      </c>
      <c r="S1324" s="4">
        <v>19.281771520737859</v>
      </c>
      <c r="T1324" t="s">
        <v>173</v>
      </c>
      <c r="U1324" t="s">
        <v>262</v>
      </c>
      <c r="V1324" t="s">
        <v>346</v>
      </c>
      <c r="W1324" t="s">
        <v>509</v>
      </c>
      <c r="X1324" t="s">
        <v>527</v>
      </c>
      <c r="Y1324" t="s">
        <v>513</v>
      </c>
    </row>
    <row r="1325" spans="1:25" ht="15" customHeight="1" x14ac:dyDescent="0.3">
      <c r="A1325">
        <v>10750</v>
      </c>
      <c r="B1325" t="s">
        <v>84</v>
      </c>
      <c r="C1325">
        <v>45</v>
      </c>
      <c r="D1325">
        <v>9</v>
      </c>
      <c r="E1325" s="3">
        <v>44521</v>
      </c>
      <c r="F1325" s="31">
        <f>YEAR(Order[[#This Row],[OrderDate]])</f>
        <v>2021</v>
      </c>
      <c r="G1325" s="31">
        <f>MONTH(Order[[#This Row],[OrderDate]])</f>
        <v>11</v>
      </c>
      <c r="H1325" s="31">
        <f>WEEKDAY(Order[[#This Row],[OrderDate]])</f>
        <v>1</v>
      </c>
      <c r="I1325" s="31" t="str">
        <f>TEXT(Order[[#This Row],[WeekNumber]],"dddd")</f>
        <v>Sunday</v>
      </c>
      <c r="J1325" s="14">
        <v>20211124</v>
      </c>
      <c r="K1325" t="s">
        <v>486</v>
      </c>
      <c r="L1325" s="4">
        <v>322.9999977350235</v>
      </c>
      <c r="M1325" s="4">
        <v>9.5</v>
      </c>
      <c r="N1325" s="4">
        <v>8.0749999433755875</v>
      </c>
      <c r="O1325">
        <v>40</v>
      </c>
      <c r="P1325" s="8">
        <v>0.15000000596046451</v>
      </c>
      <c r="Q1325" t="s">
        <v>399</v>
      </c>
      <c r="R1325">
        <v>21</v>
      </c>
      <c r="S1325" s="4">
        <v>4.5986324879657294</v>
      </c>
      <c r="T1325" t="s">
        <v>173</v>
      </c>
      <c r="U1325" t="s">
        <v>262</v>
      </c>
      <c r="V1325" t="s">
        <v>346</v>
      </c>
      <c r="W1325" t="s">
        <v>509</v>
      </c>
      <c r="X1325" t="s">
        <v>527</v>
      </c>
      <c r="Y1325" t="s">
        <v>514</v>
      </c>
    </row>
    <row r="1326" spans="1:25" ht="15" customHeight="1" x14ac:dyDescent="0.3">
      <c r="A1326">
        <v>10750</v>
      </c>
      <c r="B1326" t="s">
        <v>84</v>
      </c>
      <c r="C1326">
        <v>59</v>
      </c>
      <c r="D1326">
        <v>9</v>
      </c>
      <c r="E1326" s="3">
        <v>44521</v>
      </c>
      <c r="F1326" s="31">
        <f>YEAR(Order[[#This Row],[OrderDate]])</f>
        <v>2021</v>
      </c>
      <c r="G1326" s="31">
        <f>MONTH(Order[[#This Row],[OrderDate]])</f>
        <v>11</v>
      </c>
      <c r="H1326" s="31">
        <f>WEEKDAY(Order[[#This Row],[OrderDate]])</f>
        <v>1</v>
      </c>
      <c r="I1326" s="31" t="str">
        <f>TEXT(Order[[#This Row],[WeekNumber]],"dddd")</f>
        <v>Sunday</v>
      </c>
      <c r="J1326" s="14">
        <v>20211203</v>
      </c>
      <c r="K1326" t="s">
        <v>486</v>
      </c>
      <c r="L1326" s="4">
        <v>1168.7499918043613</v>
      </c>
      <c r="M1326" s="4">
        <v>55</v>
      </c>
      <c r="N1326" s="4">
        <v>46.749999672174454</v>
      </c>
      <c r="O1326">
        <v>25</v>
      </c>
      <c r="P1326" s="8">
        <v>0.15000000596046451</v>
      </c>
      <c r="Q1326" t="s">
        <v>413</v>
      </c>
      <c r="R1326">
        <v>28</v>
      </c>
      <c r="S1326" s="4">
        <v>29.299646906924384</v>
      </c>
      <c r="T1326" t="s">
        <v>173</v>
      </c>
      <c r="U1326" t="s">
        <v>262</v>
      </c>
      <c r="V1326" t="s">
        <v>346</v>
      </c>
      <c r="W1326" t="s">
        <v>509</v>
      </c>
      <c r="X1326" t="s">
        <v>527</v>
      </c>
      <c r="Y1326" t="s">
        <v>511</v>
      </c>
    </row>
    <row r="1327" spans="1:25" ht="15" customHeight="1" x14ac:dyDescent="0.3">
      <c r="A1327">
        <v>10751</v>
      </c>
      <c r="B1327" t="s">
        <v>65</v>
      </c>
      <c r="C1327">
        <v>26</v>
      </c>
      <c r="D1327">
        <v>3</v>
      </c>
      <c r="E1327" s="3">
        <v>44524</v>
      </c>
      <c r="F1327" s="31">
        <f>YEAR(Order[[#This Row],[OrderDate]])</f>
        <v>2021</v>
      </c>
      <c r="G1327" s="31">
        <f>MONTH(Order[[#This Row],[OrderDate]])</f>
        <v>11</v>
      </c>
      <c r="H1327" s="31">
        <f>WEEKDAY(Order[[#This Row],[OrderDate]])</f>
        <v>4</v>
      </c>
      <c r="I1327" s="31" t="str">
        <f>TEXT(Order[[#This Row],[WeekNumber]],"dddd")</f>
        <v>Wednesday</v>
      </c>
      <c r="J1327" s="14">
        <v>20211203</v>
      </c>
      <c r="K1327" t="s">
        <v>485</v>
      </c>
      <c r="L1327" s="4">
        <v>337.28399944156411</v>
      </c>
      <c r="M1327" s="4">
        <v>31.23</v>
      </c>
      <c r="N1327" s="4">
        <v>28.106999953463674</v>
      </c>
      <c r="O1327">
        <v>12</v>
      </c>
      <c r="P1327" s="8">
        <v>0.10000000149011611</v>
      </c>
      <c r="Q1327" t="s">
        <v>380</v>
      </c>
      <c r="R1327">
        <v>11</v>
      </c>
      <c r="S1327" s="4">
        <v>12.929370209027901</v>
      </c>
      <c r="T1327" t="s">
        <v>154</v>
      </c>
      <c r="U1327" t="s">
        <v>243</v>
      </c>
      <c r="V1327" t="s">
        <v>328</v>
      </c>
      <c r="W1327" t="s">
        <v>509</v>
      </c>
      <c r="X1327" t="s">
        <v>523</v>
      </c>
      <c r="Y1327" t="s">
        <v>516</v>
      </c>
    </row>
    <row r="1328" spans="1:25" ht="15" customHeight="1" x14ac:dyDescent="0.3">
      <c r="A1328">
        <v>10751</v>
      </c>
      <c r="B1328" t="s">
        <v>65</v>
      </c>
      <c r="C1328">
        <v>30</v>
      </c>
      <c r="D1328">
        <v>3</v>
      </c>
      <c r="E1328" s="3">
        <v>44524</v>
      </c>
      <c r="F1328" s="31">
        <f>YEAR(Order[[#This Row],[OrderDate]])</f>
        <v>2021</v>
      </c>
      <c r="G1328" s="31">
        <f>MONTH(Order[[#This Row],[OrderDate]])</f>
        <v>11</v>
      </c>
      <c r="H1328" s="31">
        <f>WEEKDAY(Order[[#This Row],[OrderDate]])</f>
        <v>4</v>
      </c>
      <c r="I1328" s="31" t="str">
        <f>TEXT(Order[[#This Row],[WeekNumber]],"dddd")</f>
        <v>Wednesday</v>
      </c>
      <c r="J1328" s="14">
        <v>20211203</v>
      </c>
      <c r="K1328" t="s">
        <v>485</v>
      </c>
      <c r="L1328" s="4">
        <v>776.7</v>
      </c>
      <c r="M1328" s="4">
        <v>25.89</v>
      </c>
      <c r="N1328" s="4">
        <v>25.89</v>
      </c>
      <c r="O1328">
        <v>30</v>
      </c>
      <c r="P1328" s="8">
        <v>0</v>
      </c>
      <c r="Q1328" t="s">
        <v>384</v>
      </c>
      <c r="R1328">
        <v>13</v>
      </c>
      <c r="S1328" s="4">
        <v>15.141134761320492</v>
      </c>
      <c r="T1328" t="s">
        <v>154</v>
      </c>
      <c r="U1328" t="s">
        <v>243</v>
      </c>
      <c r="V1328" t="s">
        <v>328</v>
      </c>
      <c r="W1328" t="s">
        <v>509</v>
      </c>
      <c r="X1328" t="s">
        <v>523</v>
      </c>
      <c r="Y1328" t="s">
        <v>514</v>
      </c>
    </row>
    <row r="1329" spans="1:25" ht="15" customHeight="1" x14ac:dyDescent="0.3">
      <c r="A1329">
        <v>10751</v>
      </c>
      <c r="B1329" t="s">
        <v>65</v>
      </c>
      <c r="C1329">
        <v>50</v>
      </c>
      <c r="D1329">
        <v>3</v>
      </c>
      <c r="E1329" s="3">
        <v>44524</v>
      </c>
      <c r="F1329" s="31">
        <f>YEAR(Order[[#This Row],[OrderDate]])</f>
        <v>2021</v>
      </c>
      <c r="G1329" s="31">
        <f>MONTH(Order[[#This Row],[OrderDate]])</f>
        <v>11</v>
      </c>
      <c r="H1329" s="31">
        <f>WEEKDAY(Order[[#This Row],[OrderDate]])</f>
        <v>4</v>
      </c>
      <c r="I1329" s="31" t="str">
        <f>TEXT(Order[[#This Row],[WeekNumber]],"dddd")</f>
        <v>Wednesday</v>
      </c>
      <c r="J1329" s="14">
        <v>20211203</v>
      </c>
      <c r="K1329" t="s">
        <v>485</v>
      </c>
      <c r="L1329" s="4">
        <v>292.49999951571226</v>
      </c>
      <c r="M1329" s="4">
        <v>16.25</v>
      </c>
      <c r="N1329" s="4">
        <v>14.624999975785613</v>
      </c>
      <c r="O1329">
        <v>20</v>
      </c>
      <c r="P1329" s="8">
        <v>0.10000000149011611</v>
      </c>
      <c r="Q1329" t="s">
        <v>404</v>
      </c>
      <c r="R1329">
        <v>23</v>
      </c>
      <c r="S1329" s="4">
        <v>6.542170529867021</v>
      </c>
      <c r="T1329" t="s">
        <v>154</v>
      </c>
      <c r="U1329" t="s">
        <v>243</v>
      </c>
      <c r="V1329" t="s">
        <v>328</v>
      </c>
      <c r="W1329" t="s">
        <v>509</v>
      </c>
      <c r="X1329" t="s">
        <v>523</v>
      </c>
      <c r="Y1329" t="s">
        <v>516</v>
      </c>
    </row>
    <row r="1330" spans="1:25" ht="15" customHeight="1" x14ac:dyDescent="0.3">
      <c r="A1330">
        <v>10751</v>
      </c>
      <c r="B1330" t="s">
        <v>65</v>
      </c>
      <c r="C1330">
        <v>73</v>
      </c>
      <c r="D1330">
        <v>3</v>
      </c>
      <c r="E1330" s="3">
        <v>44524</v>
      </c>
      <c r="F1330" s="31">
        <f>YEAR(Order[[#This Row],[OrderDate]])</f>
        <v>2021</v>
      </c>
      <c r="G1330" s="31">
        <f>MONTH(Order[[#This Row],[OrderDate]])</f>
        <v>11</v>
      </c>
      <c r="H1330" s="31">
        <f>WEEKDAY(Order[[#This Row],[OrderDate]])</f>
        <v>4</v>
      </c>
      <c r="I1330" s="31" t="str">
        <f>TEXT(Order[[#This Row],[WeekNumber]],"dddd")</f>
        <v>Wednesday</v>
      </c>
      <c r="J1330" s="14">
        <v>20211128</v>
      </c>
      <c r="K1330" t="s">
        <v>485</v>
      </c>
      <c r="L1330" s="4">
        <v>225</v>
      </c>
      <c r="M1330" s="4">
        <v>15</v>
      </c>
      <c r="N1330" s="4">
        <v>15</v>
      </c>
      <c r="O1330">
        <v>15</v>
      </c>
      <c r="P1330" s="8">
        <v>0</v>
      </c>
      <c r="Q1330" t="s">
        <v>427</v>
      </c>
      <c r="R1330">
        <v>17</v>
      </c>
      <c r="S1330" s="4">
        <v>4.6045134272414314</v>
      </c>
      <c r="T1330" t="s">
        <v>154</v>
      </c>
      <c r="U1330" t="s">
        <v>243</v>
      </c>
      <c r="V1330" t="s">
        <v>328</v>
      </c>
      <c r="W1330" t="s">
        <v>509</v>
      </c>
      <c r="X1330" t="s">
        <v>523</v>
      </c>
      <c r="Y1330" t="s">
        <v>514</v>
      </c>
    </row>
    <row r="1331" spans="1:25" ht="15" customHeight="1" x14ac:dyDescent="0.3">
      <c r="A1331">
        <v>10752</v>
      </c>
      <c r="B1331" t="s">
        <v>51</v>
      </c>
      <c r="C1331">
        <v>1</v>
      </c>
      <c r="D1331">
        <v>2</v>
      </c>
      <c r="E1331" s="3">
        <v>44524</v>
      </c>
      <c r="F1331" s="31">
        <f>YEAR(Order[[#This Row],[OrderDate]])</f>
        <v>2021</v>
      </c>
      <c r="G1331" s="31">
        <f>MONTH(Order[[#This Row],[OrderDate]])</f>
        <v>11</v>
      </c>
      <c r="H1331" s="31">
        <f>WEEKDAY(Order[[#This Row],[OrderDate]])</f>
        <v>4</v>
      </c>
      <c r="I1331" s="31" t="str">
        <f>TEXT(Order[[#This Row],[WeekNumber]],"dddd")</f>
        <v>Wednesday</v>
      </c>
      <c r="J1331" s="14">
        <v>20211128</v>
      </c>
      <c r="K1331" t="s">
        <v>485</v>
      </c>
      <c r="L1331" s="4">
        <v>144</v>
      </c>
      <c r="M1331" s="4">
        <v>18</v>
      </c>
      <c r="N1331" s="4">
        <v>18</v>
      </c>
      <c r="O1331">
        <v>8</v>
      </c>
      <c r="P1331" s="8">
        <v>0</v>
      </c>
      <c r="Q1331" t="s">
        <v>355</v>
      </c>
      <c r="R1331">
        <v>1</v>
      </c>
      <c r="S1331" s="4">
        <v>9.9412796083453241</v>
      </c>
      <c r="T1331" t="s">
        <v>140</v>
      </c>
      <c r="U1331" t="s">
        <v>229</v>
      </c>
      <c r="V1331" t="s">
        <v>316</v>
      </c>
      <c r="W1331" t="s">
        <v>509</v>
      </c>
      <c r="X1331" t="s">
        <v>351</v>
      </c>
      <c r="Y1331" t="s">
        <v>517</v>
      </c>
    </row>
    <row r="1332" spans="1:25" ht="15" customHeight="1" x14ac:dyDescent="0.3">
      <c r="A1332">
        <v>10752</v>
      </c>
      <c r="B1332" t="s">
        <v>51</v>
      </c>
      <c r="C1332">
        <v>69</v>
      </c>
      <c r="D1332">
        <v>2</v>
      </c>
      <c r="E1332" s="3">
        <v>44524</v>
      </c>
      <c r="F1332" s="31">
        <f>YEAR(Order[[#This Row],[OrderDate]])</f>
        <v>2021</v>
      </c>
      <c r="G1332" s="31">
        <f>MONTH(Order[[#This Row],[OrderDate]])</f>
        <v>11</v>
      </c>
      <c r="H1332" s="31">
        <f>WEEKDAY(Order[[#This Row],[OrderDate]])</f>
        <v>4</v>
      </c>
      <c r="I1332" s="31" t="str">
        <f>TEXT(Order[[#This Row],[WeekNumber]],"dddd")</f>
        <v>Wednesday</v>
      </c>
      <c r="J1332" s="14">
        <v>20211127</v>
      </c>
      <c r="K1332" t="s">
        <v>485</v>
      </c>
      <c r="L1332" s="4">
        <v>108</v>
      </c>
      <c r="M1332" s="4">
        <v>36</v>
      </c>
      <c r="N1332" s="4">
        <v>36</v>
      </c>
      <c r="O1332">
        <v>3</v>
      </c>
      <c r="P1332" s="8">
        <v>0</v>
      </c>
      <c r="Q1332" t="s">
        <v>423</v>
      </c>
      <c r="R1332">
        <v>15</v>
      </c>
      <c r="S1332" s="4">
        <v>12.894008605174344</v>
      </c>
      <c r="T1332" t="s">
        <v>140</v>
      </c>
      <c r="U1332" t="s">
        <v>229</v>
      </c>
      <c r="V1332" t="s">
        <v>316</v>
      </c>
      <c r="W1332" t="s">
        <v>509</v>
      </c>
      <c r="X1332" t="s">
        <v>351</v>
      </c>
      <c r="Y1332" t="s">
        <v>511</v>
      </c>
    </row>
    <row r="1333" spans="1:25" ht="15" customHeight="1" x14ac:dyDescent="0.3">
      <c r="A1333">
        <v>10753</v>
      </c>
      <c r="B1333" t="s">
        <v>25</v>
      </c>
      <c r="C1333">
        <v>45</v>
      </c>
      <c r="D1333">
        <v>3</v>
      </c>
      <c r="E1333" s="3">
        <v>44525</v>
      </c>
      <c r="F1333" s="31">
        <f>YEAR(Order[[#This Row],[OrderDate]])</f>
        <v>2021</v>
      </c>
      <c r="G1333" s="31">
        <f>MONTH(Order[[#This Row],[OrderDate]])</f>
        <v>11</v>
      </c>
      <c r="H1333" s="31">
        <f>WEEKDAY(Order[[#This Row],[OrderDate]])</f>
        <v>5</v>
      </c>
      <c r="I1333" s="31" t="str">
        <f>TEXT(Order[[#This Row],[WeekNumber]],"dddd")</f>
        <v>Thursday</v>
      </c>
      <c r="J1333" s="14">
        <v>20211127</v>
      </c>
      <c r="K1333" t="s">
        <v>486</v>
      </c>
      <c r="L1333" s="4">
        <v>38</v>
      </c>
      <c r="M1333" s="4">
        <v>9.5</v>
      </c>
      <c r="N1333" s="4">
        <v>9.5</v>
      </c>
      <c r="O1333">
        <v>4</v>
      </c>
      <c r="P1333" s="8">
        <v>0</v>
      </c>
      <c r="Q1333" t="s">
        <v>399</v>
      </c>
      <c r="R1333">
        <v>21</v>
      </c>
      <c r="S1333" s="4">
        <v>4.5986324879657294</v>
      </c>
      <c r="T1333" t="s">
        <v>114</v>
      </c>
      <c r="U1333" t="s">
        <v>203</v>
      </c>
      <c r="V1333" t="s">
        <v>291</v>
      </c>
      <c r="W1333" t="s">
        <v>509</v>
      </c>
      <c r="X1333" t="s">
        <v>528</v>
      </c>
      <c r="Y1333" t="s">
        <v>514</v>
      </c>
    </row>
    <row r="1334" spans="1:25" ht="15" customHeight="1" x14ac:dyDescent="0.3">
      <c r="A1334">
        <v>10753</v>
      </c>
      <c r="B1334" t="s">
        <v>25</v>
      </c>
      <c r="C1334">
        <v>74</v>
      </c>
      <c r="D1334">
        <v>3</v>
      </c>
      <c r="E1334" s="3">
        <v>44525</v>
      </c>
      <c r="F1334" s="31">
        <f>YEAR(Order[[#This Row],[OrderDate]])</f>
        <v>2021</v>
      </c>
      <c r="G1334" s="31">
        <f>MONTH(Order[[#This Row],[OrderDate]])</f>
        <v>11</v>
      </c>
      <c r="H1334" s="31">
        <f>WEEKDAY(Order[[#This Row],[OrderDate]])</f>
        <v>5</v>
      </c>
      <c r="I1334" s="31" t="str">
        <f>TEXT(Order[[#This Row],[WeekNumber]],"dddd")</f>
        <v>Thursday</v>
      </c>
      <c r="J1334" s="14">
        <v>20211127</v>
      </c>
      <c r="K1334" t="s">
        <v>486</v>
      </c>
      <c r="L1334" s="4">
        <v>50</v>
      </c>
      <c r="M1334" s="4">
        <v>10</v>
      </c>
      <c r="N1334" s="4">
        <v>10</v>
      </c>
      <c r="O1334">
        <v>5</v>
      </c>
      <c r="P1334" s="8">
        <v>0</v>
      </c>
      <c r="Q1334" t="s">
        <v>428</v>
      </c>
      <c r="R1334">
        <v>4</v>
      </c>
      <c r="S1334" s="4">
        <v>5.405016256844287</v>
      </c>
      <c r="T1334" t="s">
        <v>114</v>
      </c>
      <c r="U1334" t="s">
        <v>203</v>
      </c>
      <c r="V1334" t="s">
        <v>291</v>
      </c>
      <c r="W1334" t="s">
        <v>509</v>
      </c>
      <c r="X1334" t="s">
        <v>528</v>
      </c>
      <c r="Y1334" t="s">
        <v>513</v>
      </c>
    </row>
    <row r="1335" spans="1:25" x14ac:dyDescent="0.3">
      <c r="A1335">
        <v>10754</v>
      </c>
      <c r="B1335" t="s">
        <v>47</v>
      </c>
      <c r="C1335">
        <v>40</v>
      </c>
      <c r="D1335">
        <v>6</v>
      </c>
      <c r="E1335" s="3">
        <v>44525</v>
      </c>
      <c r="F1335" s="31">
        <f>YEAR(Order[[#This Row],[OrderDate]])</f>
        <v>2021</v>
      </c>
      <c r="G1335" s="31">
        <f>MONTH(Order[[#This Row],[OrderDate]])</f>
        <v>11</v>
      </c>
      <c r="H1335" s="31">
        <f>WEEKDAY(Order[[#This Row],[OrderDate]])</f>
        <v>5</v>
      </c>
      <c r="I1335" s="31" t="str">
        <f>TEXT(Order[[#This Row],[WeekNumber]],"dddd")</f>
        <v>Thursday</v>
      </c>
      <c r="J1335" s="14">
        <v>20211128</v>
      </c>
      <c r="K1335" t="s">
        <v>485</v>
      </c>
      <c r="L1335" s="4">
        <v>55.199999999999996</v>
      </c>
      <c r="M1335" s="4">
        <v>18.399999999999999</v>
      </c>
      <c r="N1335" s="4">
        <v>18.399999999999999</v>
      </c>
      <c r="O1335">
        <v>3</v>
      </c>
      <c r="P1335" s="8">
        <v>0</v>
      </c>
      <c r="Q1335" t="s">
        <v>394</v>
      </c>
      <c r="R1335">
        <v>19</v>
      </c>
      <c r="S1335" s="4">
        <v>11.939905659925371</v>
      </c>
      <c r="T1335" t="s">
        <v>136</v>
      </c>
      <c r="U1335" t="s">
        <v>225</v>
      </c>
      <c r="V1335" t="s">
        <v>312</v>
      </c>
      <c r="W1335" t="s">
        <v>509</v>
      </c>
      <c r="X1335" t="s">
        <v>528</v>
      </c>
      <c r="Y1335" t="s">
        <v>514</v>
      </c>
    </row>
    <row r="1336" spans="1:25" ht="15" customHeight="1" x14ac:dyDescent="0.3">
      <c r="A1336">
        <v>10755</v>
      </c>
      <c r="B1336" t="s">
        <v>8</v>
      </c>
      <c r="C1336">
        <v>47</v>
      </c>
      <c r="D1336">
        <v>4</v>
      </c>
      <c r="E1336" s="3">
        <v>44526</v>
      </c>
      <c r="F1336" s="31">
        <f>YEAR(Order[[#This Row],[OrderDate]])</f>
        <v>2021</v>
      </c>
      <c r="G1336" s="31">
        <f>MONTH(Order[[#This Row],[OrderDate]])</f>
        <v>11</v>
      </c>
      <c r="H1336" s="31">
        <f>WEEKDAY(Order[[#This Row],[OrderDate]])</f>
        <v>6</v>
      </c>
      <c r="I1336" s="31" t="str">
        <f>TEXT(Order[[#This Row],[WeekNumber]],"dddd")</f>
        <v>Friday</v>
      </c>
      <c r="J1336" s="14">
        <v>20211128</v>
      </c>
      <c r="K1336" t="s">
        <v>484</v>
      </c>
      <c r="L1336" s="4">
        <v>213.75</v>
      </c>
      <c r="M1336" s="4">
        <v>9.5</v>
      </c>
      <c r="N1336" s="4">
        <v>7.125</v>
      </c>
      <c r="O1336">
        <v>30</v>
      </c>
      <c r="P1336" s="8">
        <v>0.25</v>
      </c>
      <c r="Q1336" t="s">
        <v>401</v>
      </c>
      <c r="R1336">
        <v>22</v>
      </c>
      <c r="S1336" s="4">
        <v>6.92246398648025</v>
      </c>
      <c r="T1336" t="s">
        <v>97</v>
      </c>
      <c r="U1336" t="s">
        <v>186</v>
      </c>
      <c r="V1336" t="s">
        <v>275</v>
      </c>
      <c r="W1336" t="s">
        <v>509</v>
      </c>
      <c r="X1336" t="s">
        <v>519</v>
      </c>
      <c r="Y1336" t="s">
        <v>516</v>
      </c>
    </row>
    <row r="1337" spans="1:25" ht="15" customHeight="1" x14ac:dyDescent="0.3">
      <c r="A1337">
        <v>10755</v>
      </c>
      <c r="B1337" t="s">
        <v>8</v>
      </c>
      <c r="C1337">
        <v>56</v>
      </c>
      <c r="D1337">
        <v>4</v>
      </c>
      <c r="E1337" s="3">
        <v>44526</v>
      </c>
      <c r="F1337" s="31">
        <f>YEAR(Order[[#This Row],[OrderDate]])</f>
        <v>2021</v>
      </c>
      <c r="G1337" s="31">
        <f>MONTH(Order[[#This Row],[OrderDate]])</f>
        <v>11</v>
      </c>
      <c r="H1337" s="31">
        <f>WEEKDAY(Order[[#This Row],[OrderDate]])</f>
        <v>6</v>
      </c>
      <c r="I1337" s="31" t="str">
        <f>TEXT(Order[[#This Row],[WeekNumber]],"dddd")</f>
        <v>Friday</v>
      </c>
      <c r="J1337" s="14">
        <v>20211128</v>
      </c>
      <c r="K1337" t="s">
        <v>484</v>
      </c>
      <c r="L1337" s="4">
        <v>855</v>
      </c>
      <c r="M1337" s="4">
        <v>38</v>
      </c>
      <c r="N1337" s="4">
        <v>28.5</v>
      </c>
      <c r="O1337">
        <v>30</v>
      </c>
      <c r="P1337" s="8">
        <v>0.25</v>
      </c>
      <c r="Q1337" t="s">
        <v>410</v>
      </c>
      <c r="R1337">
        <v>26</v>
      </c>
      <c r="S1337" s="4">
        <v>12.985049050340091</v>
      </c>
      <c r="T1337" t="s">
        <v>97</v>
      </c>
      <c r="U1337" t="s">
        <v>186</v>
      </c>
      <c r="V1337" t="s">
        <v>275</v>
      </c>
      <c r="W1337" t="s">
        <v>509</v>
      </c>
      <c r="X1337" t="s">
        <v>519</v>
      </c>
      <c r="Y1337" t="s">
        <v>512</v>
      </c>
    </row>
    <row r="1338" spans="1:25" ht="15" customHeight="1" x14ac:dyDescent="0.3">
      <c r="A1338">
        <v>10755</v>
      </c>
      <c r="B1338" t="s">
        <v>8</v>
      </c>
      <c r="C1338">
        <v>57</v>
      </c>
      <c r="D1338">
        <v>4</v>
      </c>
      <c r="E1338" s="3">
        <v>44526</v>
      </c>
      <c r="F1338" s="31">
        <f>YEAR(Order[[#This Row],[OrderDate]])</f>
        <v>2021</v>
      </c>
      <c r="G1338" s="31">
        <f>MONTH(Order[[#This Row],[OrderDate]])</f>
        <v>11</v>
      </c>
      <c r="H1338" s="31">
        <f>WEEKDAY(Order[[#This Row],[OrderDate]])</f>
        <v>6</v>
      </c>
      <c r="I1338" s="31" t="str">
        <f>TEXT(Order[[#This Row],[WeekNumber]],"dddd")</f>
        <v>Friday</v>
      </c>
      <c r="J1338" s="14">
        <v>20211128</v>
      </c>
      <c r="K1338" t="s">
        <v>484</v>
      </c>
      <c r="L1338" s="4">
        <v>204.75</v>
      </c>
      <c r="M1338" s="4">
        <v>19.5</v>
      </c>
      <c r="N1338" s="4">
        <v>14.625</v>
      </c>
      <c r="O1338">
        <v>14</v>
      </c>
      <c r="P1338" s="8">
        <v>0.25</v>
      </c>
      <c r="Q1338" t="s">
        <v>411</v>
      </c>
      <c r="R1338">
        <v>26</v>
      </c>
      <c r="S1338" s="4">
        <v>13.98469118449494</v>
      </c>
      <c r="T1338" t="s">
        <v>97</v>
      </c>
      <c r="U1338" t="s">
        <v>186</v>
      </c>
      <c r="V1338" t="s">
        <v>275</v>
      </c>
      <c r="W1338" t="s">
        <v>509</v>
      </c>
      <c r="X1338" t="s">
        <v>519</v>
      </c>
      <c r="Y1338" t="s">
        <v>512</v>
      </c>
    </row>
    <row r="1339" spans="1:25" ht="15" customHeight="1" x14ac:dyDescent="0.3">
      <c r="A1339">
        <v>10755</v>
      </c>
      <c r="B1339" t="s">
        <v>8</v>
      </c>
      <c r="C1339">
        <v>69</v>
      </c>
      <c r="D1339">
        <v>4</v>
      </c>
      <c r="E1339" s="3">
        <v>44526</v>
      </c>
      <c r="F1339" s="31">
        <f>YEAR(Order[[#This Row],[OrderDate]])</f>
        <v>2021</v>
      </c>
      <c r="G1339" s="31">
        <f>MONTH(Order[[#This Row],[OrderDate]])</f>
        <v>11</v>
      </c>
      <c r="H1339" s="31">
        <f>WEEKDAY(Order[[#This Row],[OrderDate]])</f>
        <v>6</v>
      </c>
      <c r="I1339" s="31" t="str">
        <f>TEXT(Order[[#This Row],[WeekNumber]],"dddd")</f>
        <v>Friday</v>
      </c>
      <c r="J1339" s="14">
        <v>20211202</v>
      </c>
      <c r="K1339" t="s">
        <v>484</v>
      </c>
      <c r="L1339" s="4">
        <v>675</v>
      </c>
      <c r="M1339" s="4">
        <v>36</v>
      </c>
      <c r="N1339" s="4">
        <v>27</v>
      </c>
      <c r="O1339">
        <v>25</v>
      </c>
      <c r="P1339" s="8">
        <v>0.25</v>
      </c>
      <c r="Q1339" t="s">
        <v>423</v>
      </c>
      <c r="R1339">
        <v>15</v>
      </c>
      <c r="S1339" s="4">
        <v>12.894008605174344</v>
      </c>
      <c r="T1339" t="s">
        <v>97</v>
      </c>
      <c r="U1339" t="s">
        <v>186</v>
      </c>
      <c r="V1339" t="s">
        <v>275</v>
      </c>
      <c r="W1339" t="s">
        <v>509</v>
      </c>
      <c r="X1339" t="s">
        <v>519</v>
      </c>
      <c r="Y1339" t="s">
        <v>511</v>
      </c>
    </row>
    <row r="1340" spans="1:25" ht="15" customHeight="1" x14ac:dyDescent="0.3">
      <c r="A1340">
        <v>10756</v>
      </c>
      <c r="B1340" t="s">
        <v>72</v>
      </c>
      <c r="C1340">
        <v>18</v>
      </c>
      <c r="D1340">
        <v>8</v>
      </c>
      <c r="E1340" s="3">
        <v>44527</v>
      </c>
      <c r="F1340" s="31">
        <f>YEAR(Order[[#This Row],[OrderDate]])</f>
        <v>2021</v>
      </c>
      <c r="G1340" s="31">
        <f>MONTH(Order[[#This Row],[OrderDate]])</f>
        <v>11</v>
      </c>
      <c r="H1340" s="31">
        <f>WEEKDAY(Order[[#This Row],[OrderDate]])</f>
        <v>7</v>
      </c>
      <c r="I1340" s="31" t="str">
        <f>TEXT(Order[[#This Row],[WeekNumber]],"dddd")</f>
        <v>Saturday</v>
      </c>
      <c r="J1340" s="14">
        <v>20211202</v>
      </c>
      <c r="K1340" t="s">
        <v>484</v>
      </c>
      <c r="L1340" s="4">
        <v>1049.9999960884452</v>
      </c>
      <c r="M1340" s="4">
        <v>62.5</v>
      </c>
      <c r="N1340" s="4">
        <v>49.999999813735485</v>
      </c>
      <c r="O1340">
        <v>21</v>
      </c>
      <c r="P1340" s="8">
        <v>0.20000000298023221</v>
      </c>
      <c r="Q1340" t="s">
        <v>372</v>
      </c>
      <c r="R1340">
        <v>7</v>
      </c>
      <c r="S1340" s="4">
        <v>20.144415838276313</v>
      </c>
      <c r="T1340" t="s">
        <v>161</v>
      </c>
      <c r="U1340" t="s">
        <v>250</v>
      </c>
      <c r="V1340" t="s">
        <v>335</v>
      </c>
      <c r="W1340" t="s">
        <v>510</v>
      </c>
      <c r="X1340" t="s">
        <v>353</v>
      </c>
      <c r="Y1340" t="s">
        <v>514</v>
      </c>
    </row>
    <row r="1341" spans="1:25" ht="15" customHeight="1" x14ac:dyDescent="0.3">
      <c r="A1341">
        <v>10756</v>
      </c>
      <c r="B1341" t="s">
        <v>72</v>
      </c>
      <c r="C1341">
        <v>36</v>
      </c>
      <c r="D1341">
        <v>8</v>
      </c>
      <c r="E1341" s="3">
        <v>44527</v>
      </c>
      <c r="F1341" s="31">
        <f>YEAR(Order[[#This Row],[OrderDate]])</f>
        <v>2021</v>
      </c>
      <c r="G1341" s="31">
        <f>MONTH(Order[[#This Row],[OrderDate]])</f>
        <v>11</v>
      </c>
      <c r="H1341" s="31">
        <f>WEEKDAY(Order[[#This Row],[OrderDate]])</f>
        <v>7</v>
      </c>
      <c r="I1341" s="31" t="str">
        <f>TEXT(Order[[#This Row],[WeekNumber]],"dddd")</f>
        <v>Saturday</v>
      </c>
      <c r="J1341" s="14">
        <v>20211202</v>
      </c>
      <c r="K1341" t="s">
        <v>484</v>
      </c>
      <c r="L1341" s="4">
        <v>303.99999886751175</v>
      </c>
      <c r="M1341" s="4">
        <v>19</v>
      </c>
      <c r="N1341" s="4">
        <v>15.199999943375587</v>
      </c>
      <c r="O1341">
        <v>20</v>
      </c>
      <c r="P1341" s="8">
        <v>0.20000000298023221</v>
      </c>
      <c r="Q1341" t="s">
        <v>390</v>
      </c>
      <c r="R1341">
        <v>17</v>
      </c>
      <c r="S1341" s="4">
        <v>14.515505674132482</v>
      </c>
      <c r="T1341" t="s">
        <v>161</v>
      </c>
      <c r="U1341" t="s">
        <v>250</v>
      </c>
      <c r="V1341" t="s">
        <v>335</v>
      </c>
      <c r="W1341" t="s">
        <v>510</v>
      </c>
      <c r="X1341" t="s">
        <v>353</v>
      </c>
      <c r="Y1341" t="s">
        <v>514</v>
      </c>
    </row>
    <row r="1342" spans="1:25" ht="15" customHeight="1" x14ac:dyDescent="0.3">
      <c r="A1342">
        <v>10756</v>
      </c>
      <c r="B1342" t="s">
        <v>72</v>
      </c>
      <c r="C1342">
        <v>68</v>
      </c>
      <c r="D1342">
        <v>8</v>
      </c>
      <c r="E1342" s="3">
        <v>44527</v>
      </c>
      <c r="F1342" s="31">
        <f>YEAR(Order[[#This Row],[OrderDate]])</f>
        <v>2021</v>
      </c>
      <c r="G1342" s="31">
        <f>MONTH(Order[[#This Row],[OrderDate]])</f>
        <v>11</v>
      </c>
      <c r="H1342" s="31">
        <f>WEEKDAY(Order[[#This Row],[OrderDate]])</f>
        <v>7</v>
      </c>
      <c r="I1342" s="31" t="str">
        <f>TEXT(Order[[#This Row],[WeekNumber]],"dddd")</f>
        <v>Saturday</v>
      </c>
      <c r="J1342" s="14">
        <v>20211202</v>
      </c>
      <c r="K1342" t="s">
        <v>484</v>
      </c>
      <c r="L1342" s="4">
        <v>59.999999776482582</v>
      </c>
      <c r="M1342" s="4">
        <v>12.5</v>
      </c>
      <c r="N1342" s="4">
        <v>9.999999962747097</v>
      </c>
      <c r="O1342">
        <v>6</v>
      </c>
      <c r="P1342" s="8">
        <v>0.20000000298023221</v>
      </c>
      <c r="Q1342" t="s">
        <v>422</v>
      </c>
      <c r="R1342">
        <v>8</v>
      </c>
      <c r="S1342" s="4">
        <v>9.881917469522989</v>
      </c>
      <c r="T1342" t="s">
        <v>161</v>
      </c>
      <c r="U1342" t="s">
        <v>250</v>
      </c>
      <c r="V1342" t="s">
        <v>335</v>
      </c>
      <c r="W1342" t="s">
        <v>510</v>
      </c>
      <c r="X1342" t="s">
        <v>353</v>
      </c>
      <c r="Y1342" t="s">
        <v>516</v>
      </c>
    </row>
    <row r="1343" spans="1:25" ht="15" customHeight="1" x14ac:dyDescent="0.3">
      <c r="A1343">
        <v>10756</v>
      </c>
      <c r="B1343" t="s">
        <v>72</v>
      </c>
      <c r="C1343">
        <v>69</v>
      </c>
      <c r="D1343">
        <v>8</v>
      </c>
      <c r="E1343" s="3">
        <v>44527</v>
      </c>
      <c r="F1343" s="31">
        <f>YEAR(Order[[#This Row],[OrderDate]])</f>
        <v>2021</v>
      </c>
      <c r="G1343" s="31">
        <f>MONTH(Order[[#This Row],[OrderDate]])</f>
        <v>11</v>
      </c>
      <c r="H1343" s="31">
        <f>WEEKDAY(Order[[#This Row],[OrderDate]])</f>
        <v>7</v>
      </c>
      <c r="I1343" s="31" t="str">
        <f>TEXT(Order[[#This Row],[WeekNumber]],"dddd")</f>
        <v>Saturday</v>
      </c>
      <c r="J1343" s="14">
        <v>20211215</v>
      </c>
      <c r="K1343" t="s">
        <v>484</v>
      </c>
      <c r="L1343" s="4">
        <v>575.99999785423279</v>
      </c>
      <c r="M1343" s="4">
        <v>36</v>
      </c>
      <c r="N1343" s="4">
        <v>28.799999892711639</v>
      </c>
      <c r="O1343">
        <v>20</v>
      </c>
      <c r="P1343" s="8">
        <v>0.20000000298023221</v>
      </c>
      <c r="Q1343" t="s">
        <v>423</v>
      </c>
      <c r="R1343">
        <v>15</v>
      </c>
      <c r="S1343" s="4">
        <v>12.894008605174344</v>
      </c>
      <c r="T1343" t="s">
        <v>161</v>
      </c>
      <c r="U1343" t="s">
        <v>250</v>
      </c>
      <c r="V1343" t="s">
        <v>335</v>
      </c>
      <c r="W1343" t="s">
        <v>510</v>
      </c>
      <c r="X1343" t="s">
        <v>353</v>
      </c>
      <c r="Y1343" t="s">
        <v>511</v>
      </c>
    </row>
    <row r="1344" spans="1:25" x14ac:dyDescent="0.3">
      <c r="A1344">
        <v>10757</v>
      </c>
      <c r="B1344" t="s">
        <v>68</v>
      </c>
      <c r="C1344">
        <v>34</v>
      </c>
      <c r="D1344">
        <v>6</v>
      </c>
      <c r="E1344" s="3">
        <v>44527</v>
      </c>
      <c r="F1344" s="31">
        <f>YEAR(Order[[#This Row],[OrderDate]])</f>
        <v>2021</v>
      </c>
      <c r="G1344" s="31">
        <f>MONTH(Order[[#This Row],[OrderDate]])</f>
        <v>11</v>
      </c>
      <c r="H1344" s="31">
        <f>WEEKDAY(Order[[#This Row],[OrderDate]])</f>
        <v>7</v>
      </c>
      <c r="I1344" s="31" t="str">
        <f>TEXT(Order[[#This Row],[WeekNumber]],"dddd")</f>
        <v>Saturday</v>
      </c>
      <c r="J1344" s="14">
        <v>20211215</v>
      </c>
      <c r="K1344" t="s">
        <v>486</v>
      </c>
      <c r="L1344" s="4">
        <v>420</v>
      </c>
      <c r="M1344" s="4">
        <v>14</v>
      </c>
      <c r="N1344" s="4">
        <v>14</v>
      </c>
      <c r="O1344">
        <v>30</v>
      </c>
      <c r="P1344" s="8">
        <v>0</v>
      </c>
      <c r="Q1344" t="s">
        <v>388</v>
      </c>
      <c r="R1344">
        <v>16</v>
      </c>
      <c r="S1344" s="4">
        <v>9.0738672986425506</v>
      </c>
      <c r="T1344" t="s">
        <v>157</v>
      </c>
      <c r="U1344" t="s">
        <v>246</v>
      </c>
      <c r="V1344" t="s">
        <v>331</v>
      </c>
      <c r="W1344" t="s">
        <v>510</v>
      </c>
      <c r="X1344" t="s">
        <v>353</v>
      </c>
      <c r="Y1344" t="s">
        <v>517</v>
      </c>
    </row>
    <row r="1345" spans="1:25" x14ac:dyDescent="0.3">
      <c r="A1345">
        <v>10757</v>
      </c>
      <c r="B1345" t="s">
        <v>68</v>
      </c>
      <c r="C1345">
        <v>59</v>
      </c>
      <c r="D1345">
        <v>6</v>
      </c>
      <c r="E1345" s="3">
        <v>44527</v>
      </c>
      <c r="F1345" s="31">
        <f>YEAR(Order[[#This Row],[OrderDate]])</f>
        <v>2021</v>
      </c>
      <c r="G1345" s="31">
        <f>MONTH(Order[[#This Row],[OrderDate]])</f>
        <v>11</v>
      </c>
      <c r="H1345" s="31">
        <f>WEEKDAY(Order[[#This Row],[OrderDate]])</f>
        <v>7</v>
      </c>
      <c r="I1345" s="31" t="str">
        <f>TEXT(Order[[#This Row],[WeekNumber]],"dddd")</f>
        <v>Saturday</v>
      </c>
      <c r="J1345" s="14">
        <v>20211215</v>
      </c>
      <c r="K1345" t="s">
        <v>486</v>
      </c>
      <c r="L1345" s="4">
        <v>385</v>
      </c>
      <c r="M1345" s="4">
        <v>55</v>
      </c>
      <c r="N1345" s="4">
        <v>55</v>
      </c>
      <c r="O1345">
        <v>7</v>
      </c>
      <c r="P1345" s="8">
        <v>0</v>
      </c>
      <c r="Q1345" t="s">
        <v>413</v>
      </c>
      <c r="R1345">
        <v>28</v>
      </c>
      <c r="S1345" s="4">
        <v>29.299646906924384</v>
      </c>
      <c r="T1345" t="s">
        <v>157</v>
      </c>
      <c r="U1345" t="s">
        <v>246</v>
      </c>
      <c r="V1345" t="s">
        <v>331</v>
      </c>
      <c r="W1345" t="s">
        <v>510</v>
      </c>
      <c r="X1345" t="s">
        <v>353</v>
      </c>
      <c r="Y1345" t="s">
        <v>511</v>
      </c>
    </row>
    <row r="1346" spans="1:25" x14ac:dyDescent="0.3">
      <c r="A1346">
        <v>10757</v>
      </c>
      <c r="B1346" t="s">
        <v>68</v>
      </c>
      <c r="C1346">
        <v>62</v>
      </c>
      <c r="D1346">
        <v>6</v>
      </c>
      <c r="E1346" s="3">
        <v>44527</v>
      </c>
      <c r="F1346" s="31">
        <f>YEAR(Order[[#This Row],[OrderDate]])</f>
        <v>2021</v>
      </c>
      <c r="G1346" s="31">
        <f>MONTH(Order[[#This Row],[OrderDate]])</f>
        <v>11</v>
      </c>
      <c r="H1346" s="31">
        <f>WEEKDAY(Order[[#This Row],[OrderDate]])</f>
        <v>7</v>
      </c>
      <c r="I1346" s="31" t="str">
        <f>TEXT(Order[[#This Row],[WeekNumber]],"dddd")</f>
        <v>Saturday</v>
      </c>
      <c r="J1346" s="14">
        <v>20211215</v>
      </c>
      <c r="K1346" t="s">
        <v>486</v>
      </c>
      <c r="L1346" s="4">
        <v>1479</v>
      </c>
      <c r="M1346" s="4">
        <v>49.3</v>
      </c>
      <c r="N1346" s="4">
        <v>49.3</v>
      </c>
      <c r="O1346">
        <v>30</v>
      </c>
      <c r="P1346" s="8">
        <v>0</v>
      </c>
      <c r="Q1346" t="s">
        <v>416</v>
      </c>
      <c r="R1346">
        <v>29</v>
      </c>
      <c r="S1346" s="4">
        <v>34.868075459270003</v>
      </c>
      <c r="T1346" t="s">
        <v>157</v>
      </c>
      <c r="U1346" t="s">
        <v>246</v>
      </c>
      <c r="V1346" t="s">
        <v>331</v>
      </c>
      <c r="W1346" t="s">
        <v>510</v>
      </c>
      <c r="X1346" t="s">
        <v>353</v>
      </c>
      <c r="Y1346" t="s">
        <v>516</v>
      </c>
    </row>
    <row r="1347" spans="1:25" x14ac:dyDescent="0.3">
      <c r="A1347">
        <v>10757</v>
      </c>
      <c r="B1347" t="s">
        <v>68</v>
      </c>
      <c r="C1347">
        <v>64</v>
      </c>
      <c r="D1347">
        <v>6</v>
      </c>
      <c r="E1347" s="3">
        <v>44527</v>
      </c>
      <c r="F1347" s="31">
        <f>YEAR(Order[[#This Row],[OrderDate]])</f>
        <v>2021</v>
      </c>
      <c r="G1347" s="31">
        <f>MONTH(Order[[#This Row],[OrderDate]])</f>
        <v>11</v>
      </c>
      <c r="H1347" s="31">
        <f>WEEKDAY(Order[[#This Row],[OrderDate]])</f>
        <v>7</v>
      </c>
      <c r="I1347" s="31" t="str">
        <f>TEXT(Order[[#This Row],[WeekNumber]],"dddd")</f>
        <v>Saturday</v>
      </c>
      <c r="J1347" s="14">
        <v>20211204</v>
      </c>
      <c r="K1347" t="s">
        <v>486</v>
      </c>
      <c r="L1347" s="4">
        <v>798</v>
      </c>
      <c r="M1347" s="4">
        <v>33.25</v>
      </c>
      <c r="N1347" s="4">
        <v>33.25</v>
      </c>
      <c r="O1347">
        <v>24</v>
      </c>
      <c r="P1347" s="8">
        <v>0</v>
      </c>
      <c r="Q1347" t="s">
        <v>418</v>
      </c>
      <c r="R1347">
        <v>12</v>
      </c>
      <c r="S1347" s="4">
        <v>21.348702933885775</v>
      </c>
      <c r="T1347" t="s">
        <v>157</v>
      </c>
      <c r="U1347" t="s">
        <v>246</v>
      </c>
      <c r="V1347" t="s">
        <v>331</v>
      </c>
      <c r="W1347" t="s">
        <v>510</v>
      </c>
      <c r="X1347" t="s">
        <v>353</v>
      </c>
      <c r="Y1347" t="s">
        <v>512</v>
      </c>
    </row>
    <row r="1348" spans="1:25" ht="15" customHeight="1" x14ac:dyDescent="0.3">
      <c r="A1348">
        <v>10758</v>
      </c>
      <c r="B1348" t="s">
        <v>65</v>
      </c>
      <c r="C1348">
        <v>26</v>
      </c>
      <c r="D1348">
        <v>3</v>
      </c>
      <c r="E1348" s="3">
        <v>44528</v>
      </c>
      <c r="F1348" s="31">
        <f>YEAR(Order[[#This Row],[OrderDate]])</f>
        <v>2021</v>
      </c>
      <c r="G1348" s="31">
        <f>MONTH(Order[[#This Row],[OrderDate]])</f>
        <v>11</v>
      </c>
      <c r="H1348" s="31">
        <f>WEEKDAY(Order[[#This Row],[OrderDate]])</f>
        <v>1</v>
      </c>
      <c r="I1348" s="31" t="str">
        <f>TEXT(Order[[#This Row],[WeekNumber]],"dddd")</f>
        <v>Sunday</v>
      </c>
      <c r="J1348" s="14">
        <v>20211204</v>
      </c>
      <c r="K1348" t="s">
        <v>485</v>
      </c>
      <c r="L1348" s="4">
        <v>624.6</v>
      </c>
      <c r="M1348" s="4">
        <v>31.23</v>
      </c>
      <c r="N1348" s="4">
        <v>31.23</v>
      </c>
      <c r="O1348">
        <v>20</v>
      </c>
      <c r="P1348" s="8">
        <v>0</v>
      </c>
      <c r="Q1348" t="s">
        <v>380</v>
      </c>
      <c r="R1348">
        <v>11</v>
      </c>
      <c r="S1348" s="4">
        <v>12.929370209027901</v>
      </c>
      <c r="T1348" t="s">
        <v>154</v>
      </c>
      <c r="U1348" t="s">
        <v>243</v>
      </c>
      <c r="V1348" t="s">
        <v>328</v>
      </c>
      <c r="W1348" t="s">
        <v>509</v>
      </c>
      <c r="X1348" t="s">
        <v>523</v>
      </c>
      <c r="Y1348" t="s">
        <v>516</v>
      </c>
    </row>
    <row r="1349" spans="1:25" ht="15" customHeight="1" x14ac:dyDescent="0.3">
      <c r="A1349">
        <v>10758</v>
      </c>
      <c r="B1349" t="s">
        <v>65</v>
      </c>
      <c r="C1349">
        <v>52</v>
      </c>
      <c r="D1349">
        <v>3</v>
      </c>
      <c r="E1349" s="3">
        <v>44528</v>
      </c>
      <c r="F1349" s="31">
        <f>YEAR(Order[[#This Row],[OrderDate]])</f>
        <v>2021</v>
      </c>
      <c r="G1349" s="31">
        <f>MONTH(Order[[#This Row],[OrderDate]])</f>
        <v>11</v>
      </c>
      <c r="H1349" s="31">
        <f>WEEKDAY(Order[[#This Row],[OrderDate]])</f>
        <v>1</v>
      </c>
      <c r="I1349" s="31" t="str">
        <f>TEXT(Order[[#This Row],[WeekNumber]],"dddd")</f>
        <v>Sunday</v>
      </c>
      <c r="J1349" s="14">
        <v>20211204</v>
      </c>
      <c r="K1349" t="s">
        <v>485</v>
      </c>
      <c r="L1349" s="4">
        <v>420</v>
      </c>
      <c r="M1349" s="4">
        <v>7</v>
      </c>
      <c r="N1349" s="4">
        <v>7</v>
      </c>
      <c r="O1349">
        <v>60</v>
      </c>
      <c r="P1349" s="8">
        <v>0</v>
      </c>
      <c r="Q1349" t="s">
        <v>406</v>
      </c>
      <c r="R1349">
        <v>24</v>
      </c>
      <c r="S1349" s="4">
        <v>2.7531089859539</v>
      </c>
      <c r="T1349" t="s">
        <v>154</v>
      </c>
      <c r="U1349" t="s">
        <v>243</v>
      </c>
      <c r="V1349" t="s">
        <v>328</v>
      </c>
      <c r="W1349" t="s">
        <v>509</v>
      </c>
      <c r="X1349" t="s">
        <v>523</v>
      </c>
      <c r="Y1349" t="s">
        <v>512</v>
      </c>
    </row>
    <row r="1350" spans="1:25" ht="15" customHeight="1" x14ac:dyDescent="0.3">
      <c r="A1350">
        <v>10758</v>
      </c>
      <c r="B1350" t="s">
        <v>65</v>
      </c>
      <c r="C1350">
        <v>70</v>
      </c>
      <c r="D1350">
        <v>3</v>
      </c>
      <c r="E1350" s="3">
        <v>44528</v>
      </c>
      <c r="F1350" s="31">
        <f>YEAR(Order[[#This Row],[OrderDate]])</f>
        <v>2021</v>
      </c>
      <c r="G1350" s="31">
        <f>MONTH(Order[[#This Row],[OrderDate]])</f>
        <v>11</v>
      </c>
      <c r="H1350" s="31">
        <f>WEEKDAY(Order[[#This Row],[OrderDate]])</f>
        <v>1</v>
      </c>
      <c r="I1350" s="31" t="str">
        <f>TEXT(Order[[#This Row],[WeekNumber]],"dddd")</f>
        <v>Sunday</v>
      </c>
      <c r="J1350" s="14">
        <v>20211212</v>
      </c>
      <c r="K1350" t="s">
        <v>485</v>
      </c>
      <c r="L1350" s="4">
        <v>600</v>
      </c>
      <c r="M1350" s="4">
        <v>15</v>
      </c>
      <c r="N1350" s="4">
        <v>15</v>
      </c>
      <c r="O1350">
        <v>40</v>
      </c>
      <c r="P1350" s="8">
        <v>0</v>
      </c>
      <c r="Q1350" t="s">
        <v>424</v>
      </c>
      <c r="R1350">
        <v>7</v>
      </c>
      <c r="S1350" s="4">
        <v>4.3219663299234155</v>
      </c>
      <c r="T1350" t="s">
        <v>154</v>
      </c>
      <c r="U1350" t="s">
        <v>243</v>
      </c>
      <c r="V1350" t="s">
        <v>328</v>
      </c>
      <c r="W1350" t="s">
        <v>509</v>
      </c>
      <c r="X1350" t="s">
        <v>523</v>
      </c>
      <c r="Y1350" t="s">
        <v>517</v>
      </c>
    </row>
    <row r="1351" spans="1:25" ht="15" customHeight="1" x14ac:dyDescent="0.3">
      <c r="A1351">
        <v>10759</v>
      </c>
      <c r="B1351" t="s">
        <v>1</v>
      </c>
      <c r="C1351">
        <v>32</v>
      </c>
      <c r="D1351">
        <v>3</v>
      </c>
      <c r="E1351" s="3">
        <v>44528</v>
      </c>
      <c r="F1351" s="31">
        <f>YEAR(Order[[#This Row],[OrderDate]])</f>
        <v>2021</v>
      </c>
      <c r="G1351" s="31">
        <f>MONTH(Order[[#This Row],[OrderDate]])</f>
        <v>11</v>
      </c>
      <c r="H1351" s="31">
        <f>WEEKDAY(Order[[#This Row],[OrderDate]])</f>
        <v>1</v>
      </c>
      <c r="I1351" s="31" t="str">
        <f>TEXT(Order[[#This Row],[WeekNumber]],"dddd")</f>
        <v>Sunday</v>
      </c>
      <c r="J1351" s="14">
        <v>20211210</v>
      </c>
      <c r="K1351" t="s">
        <v>485</v>
      </c>
      <c r="L1351" s="4">
        <v>320</v>
      </c>
      <c r="M1351" s="4">
        <v>32</v>
      </c>
      <c r="N1351" s="4">
        <v>32</v>
      </c>
      <c r="O1351">
        <v>10</v>
      </c>
      <c r="P1351" s="8">
        <v>0</v>
      </c>
      <c r="Q1351" t="s">
        <v>386</v>
      </c>
      <c r="R1351">
        <v>14</v>
      </c>
      <c r="S1351" s="4">
        <v>15.737004602670464</v>
      </c>
      <c r="T1351" t="s">
        <v>90</v>
      </c>
      <c r="U1351" t="s">
        <v>179</v>
      </c>
      <c r="V1351" t="s">
        <v>268</v>
      </c>
      <c r="W1351" t="s">
        <v>510</v>
      </c>
      <c r="X1351" t="s">
        <v>525</v>
      </c>
      <c r="Y1351" t="s">
        <v>511</v>
      </c>
    </row>
    <row r="1352" spans="1:25" ht="15" customHeight="1" x14ac:dyDescent="0.3">
      <c r="A1352">
        <v>10760</v>
      </c>
      <c r="B1352" t="s">
        <v>48</v>
      </c>
      <c r="C1352">
        <v>25</v>
      </c>
      <c r="D1352">
        <v>4</v>
      </c>
      <c r="E1352" s="3">
        <v>44531</v>
      </c>
      <c r="F1352" s="31">
        <f>YEAR(Order[[#This Row],[OrderDate]])</f>
        <v>2021</v>
      </c>
      <c r="G1352" s="31">
        <f>MONTH(Order[[#This Row],[OrderDate]])</f>
        <v>12</v>
      </c>
      <c r="H1352" s="31">
        <f>WEEKDAY(Order[[#This Row],[OrderDate]])</f>
        <v>4</v>
      </c>
      <c r="I1352" s="31" t="str">
        <f>TEXT(Order[[#This Row],[WeekNumber]],"dddd")</f>
        <v>Wednesday</v>
      </c>
      <c r="J1352" s="14">
        <v>20211210</v>
      </c>
      <c r="K1352" t="s">
        <v>486</v>
      </c>
      <c r="L1352" s="4">
        <v>126</v>
      </c>
      <c r="M1352" s="4">
        <v>14</v>
      </c>
      <c r="N1352" s="4">
        <v>10.5</v>
      </c>
      <c r="O1352">
        <v>12</v>
      </c>
      <c r="P1352" s="8">
        <v>0.25</v>
      </c>
      <c r="Q1352" t="s">
        <v>379</v>
      </c>
      <c r="R1352">
        <v>11</v>
      </c>
      <c r="S1352" s="4">
        <v>5.7552439408246228</v>
      </c>
      <c r="T1352" t="s">
        <v>137</v>
      </c>
      <c r="U1352" t="s">
        <v>226</v>
      </c>
      <c r="V1352" t="s">
        <v>313</v>
      </c>
      <c r="W1352" t="s">
        <v>509</v>
      </c>
      <c r="X1352" t="s">
        <v>522</v>
      </c>
      <c r="Y1352" t="s">
        <v>516</v>
      </c>
    </row>
    <row r="1353" spans="1:25" ht="15" customHeight="1" x14ac:dyDescent="0.3">
      <c r="A1353">
        <v>10760</v>
      </c>
      <c r="B1353" t="s">
        <v>48</v>
      </c>
      <c r="C1353">
        <v>27</v>
      </c>
      <c r="D1353">
        <v>4</v>
      </c>
      <c r="E1353" s="3">
        <v>44531</v>
      </c>
      <c r="F1353" s="31">
        <f>YEAR(Order[[#This Row],[OrderDate]])</f>
        <v>2021</v>
      </c>
      <c r="G1353" s="31">
        <f>MONTH(Order[[#This Row],[OrderDate]])</f>
        <v>12</v>
      </c>
      <c r="H1353" s="31">
        <f>WEEKDAY(Order[[#This Row],[OrderDate]])</f>
        <v>4</v>
      </c>
      <c r="I1353" s="31" t="str">
        <f>TEXT(Order[[#This Row],[WeekNumber]],"dddd")</f>
        <v>Wednesday</v>
      </c>
      <c r="J1353" s="14">
        <v>20211210</v>
      </c>
      <c r="K1353" t="s">
        <v>486</v>
      </c>
      <c r="L1353" s="4">
        <v>1756</v>
      </c>
      <c r="M1353" s="4">
        <v>43.9</v>
      </c>
      <c r="N1353" s="4">
        <v>43.9</v>
      </c>
      <c r="O1353">
        <v>40</v>
      </c>
      <c r="P1353" s="8">
        <v>0</v>
      </c>
      <c r="Q1353" t="s">
        <v>381</v>
      </c>
      <c r="R1353">
        <v>11</v>
      </c>
      <c r="S1353" s="4">
        <v>33.234373496604114</v>
      </c>
      <c r="T1353" t="s">
        <v>137</v>
      </c>
      <c r="U1353" t="s">
        <v>226</v>
      </c>
      <c r="V1353" t="s">
        <v>313</v>
      </c>
      <c r="W1353" t="s">
        <v>509</v>
      </c>
      <c r="X1353" t="s">
        <v>522</v>
      </c>
      <c r="Y1353" t="s">
        <v>516</v>
      </c>
    </row>
    <row r="1354" spans="1:25" ht="15" customHeight="1" x14ac:dyDescent="0.3">
      <c r="A1354">
        <v>10760</v>
      </c>
      <c r="B1354" t="s">
        <v>48</v>
      </c>
      <c r="C1354">
        <v>43</v>
      </c>
      <c r="D1354">
        <v>4</v>
      </c>
      <c r="E1354" s="3">
        <v>44531</v>
      </c>
      <c r="F1354" s="31">
        <f>YEAR(Order[[#This Row],[OrderDate]])</f>
        <v>2021</v>
      </c>
      <c r="G1354" s="31">
        <f>MONTH(Order[[#This Row],[OrderDate]])</f>
        <v>12</v>
      </c>
      <c r="H1354" s="31">
        <f>WEEKDAY(Order[[#This Row],[OrderDate]])</f>
        <v>4</v>
      </c>
      <c r="I1354" s="31" t="str">
        <f>TEXT(Order[[#This Row],[WeekNumber]],"dddd")</f>
        <v>Wednesday</v>
      </c>
      <c r="J1354" s="14">
        <v>20211208</v>
      </c>
      <c r="K1354" t="s">
        <v>486</v>
      </c>
      <c r="L1354" s="4">
        <v>1035</v>
      </c>
      <c r="M1354" s="4">
        <v>46</v>
      </c>
      <c r="N1354" s="4">
        <v>34.5</v>
      </c>
      <c r="O1354">
        <v>30</v>
      </c>
      <c r="P1354" s="8">
        <v>0.25</v>
      </c>
      <c r="Q1354" t="s">
        <v>397</v>
      </c>
      <c r="R1354">
        <v>20</v>
      </c>
      <c r="S1354" s="4">
        <v>33.719701744549674</v>
      </c>
      <c r="T1354" t="s">
        <v>137</v>
      </c>
      <c r="U1354" t="s">
        <v>226</v>
      </c>
      <c r="V1354" t="s">
        <v>313</v>
      </c>
      <c r="W1354" t="s">
        <v>509</v>
      </c>
      <c r="X1354" t="s">
        <v>522</v>
      </c>
      <c r="Y1354" t="s">
        <v>517</v>
      </c>
    </row>
    <row r="1355" spans="1:25" ht="15" customHeight="1" x14ac:dyDescent="0.3">
      <c r="A1355">
        <v>10761</v>
      </c>
      <c r="B1355" t="s">
        <v>62</v>
      </c>
      <c r="C1355">
        <v>25</v>
      </c>
      <c r="D1355">
        <v>5</v>
      </c>
      <c r="E1355" s="3">
        <v>44532</v>
      </c>
      <c r="F1355" s="31">
        <f>YEAR(Order[[#This Row],[OrderDate]])</f>
        <v>2021</v>
      </c>
      <c r="G1355" s="31">
        <f>MONTH(Order[[#This Row],[OrderDate]])</f>
        <v>12</v>
      </c>
      <c r="H1355" s="31">
        <f>WEEKDAY(Order[[#This Row],[OrderDate]])</f>
        <v>5</v>
      </c>
      <c r="I1355" s="31" t="str">
        <f>TEXT(Order[[#This Row],[WeekNumber]],"dddd")</f>
        <v>Thursday</v>
      </c>
      <c r="J1355" s="14">
        <v>20211208</v>
      </c>
      <c r="K1355" t="s">
        <v>484</v>
      </c>
      <c r="L1355" s="4">
        <v>367.5</v>
      </c>
      <c r="M1355" s="4">
        <v>14</v>
      </c>
      <c r="N1355" s="4">
        <v>10.5</v>
      </c>
      <c r="O1355">
        <v>35</v>
      </c>
      <c r="P1355" s="8">
        <v>0.25</v>
      </c>
      <c r="Q1355" t="s">
        <v>379</v>
      </c>
      <c r="R1355">
        <v>11</v>
      </c>
      <c r="S1355" s="4">
        <v>5.7552439408246228</v>
      </c>
      <c r="T1355" t="s">
        <v>151</v>
      </c>
      <c r="U1355" t="s">
        <v>240</v>
      </c>
      <c r="V1355" t="s">
        <v>325</v>
      </c>
      <c r="W1355" t="s">
        <v>510</v>
      </c>
      <c r="X1355" t="s">
        <v>353</v>
      </c>
      <c r="Y1355" t="s">
        <v>516</v>
      </c>
    </row>
    <row r="1356" spans="1:25" ht="15" customHeight="1" x14ac:dyDescent="0.3">
      <c r="A1356">
        <v>10761</v>
      </c>
      <c r="B1356" t="s">
        <v>62</v>
      </c>
      <c r="C1356">
        <v>75</v>
      </c>
      <c r="D1356">
        <v>5</v>
      </c>
      <c r="E1356" s="3">
        <v>44532</v>
      </c>
      <c r="F1356" s="31">
        <f>YEAR(Order[[#This Row],[OrderDate]])</f>
        <v>2021</v>
      </c>
      <c r="G1356" s="31">
        <f>MONTH(Order[[#This Row],[OrderDate]])</f>
        <v>12</v>
      </c>
      <c r="H1356" s="31">
        <f>WEEKDAY(Order[[#This Row],[OrderDate]])</f>
        <v>5</v>
      </c>
      <c r="I1356" s="31" t="str">
        <f>TEXT(Order[[#This Row],[WeekNumber]],"dddd")</f>
        <v>Thursday</v>
      </c>
      <c r="J1356" s="14">
        <v>20211209</v>
      </c>
      <c r="K1356" t="s">
        <v>484</v>
      </c>
      <c r="L1356" s="4">
        <v>139.5</v>
      </c>
      <c r="M1356" s="4">
        <v>7.75</v>
      </c>
      <c r="N1356" s="4">
        <v>7.75</v>
      </c>
      <c r="O1356">
        <v>18</v>
      </c>
      <c r="P1356" s="8">
        <v>0</v>
      </c>
      <c r="Q1356" t="s">
        <v>429</v>
      </c>
      <c r="R1356">
        <v>12</v>
      </c>
      <c r="S1356" s="4">
        <v>3.8495729671919596</v>
      </c>
      <c r="T1356" t="s">
        <v>151</v>
      </c>
      <c r="U1356" t="s">
        <v>240</v>
      </c>
      <c r="V1356" t="s">
        <v>325</v>
      </c>
      <c r="W1356" t="s">
        <v>510</v>
      </c>
      <c r="X1356" t="s">
        <v>353</v>
      </c>
      <c r="Y1356" t="s">
        <v>517</v>
      </c>
    </row>
    <row r="1357" spans="1:25" ht="15" customHeight="1" x14ac:dyDescent="0.3">
      <c r="A1357">
        <v>10762</v>
      </c>
      <c r="B1357" t="s">
        <v>22</v>
      </c>
      <c r="C1357">
        <v>39</v>
      </c>
      <c r="D1357">
        <v>3</v>
      </c>
      <c r="E1357" s="3">
        <v>44532</v>
      </c>
      <c r="F1357" s="31">
        <f>YEAR(Order[[#This Row],[OrderDate]])</f>
        <v>2021</v>
      </c>
      <c r="G1357" s="31">
        <f>MONTH(Order[[#This Row],[OrderDate]])</f>
        <v>12</v>
      </c>
      <c r="H1357" s="31">
        <f>WEEKDAY(Order[[#This Row],[OrderDate]])</f>
        <v>5</v>
      </c>
      <c r="I1357" s="31" t="str">
        <f>TEXT(Order[[#This Row],[WeekNumber]],"dddd")</f>
        <v>Thursday</v>
      </c>
      <c r="J1357" s="14">
        <v>20211209</v>
      </c>
      <c r="K1357" t="s">
        <v>486</v>
      </c>
      <c r="L1357" s="4">
        <v>288</v>
      </c>
      <c r="M1357" s="4">
        <v>18</v>
      </c>
      <c r="N1357" s="4">
        <v>18</v>
      </c>
      <c r="O1357">
        <v>16</v>
      </c>
      <c r="P1357" s="8">
        <v>0</v>
      </c>
      <c r="Q1357" t="s">
        <v>393</v>
      </c>
      <c r="R1357">
        <v>18</v>
      </c>
      <c r="S1357" s="4">
        <v>13.522215154598831</v>
      </c>
      <c r="T1357" t="s">
        <v>111</v>
      </c>
      <c r="U1357" t="s">
        <v>200</v>
      </c>
      <c r="V1357" t="s">
        <v>289</v>
      </c>
      <c r="W1357" t="s">
        <v>509</v>
      </c>
      <c r="X1357" t="s">
        <v>526</v>
      </c>
      <c r="Y1357" t="s">
        <v>517</v>
      </c>
    </row>
    <row r="1358" spans="1:25" ht="15" customHeight="1" x14ac:dyDescent="0.3">
      <c r="A1358">
        <v>10762</v>
      </c>
      <c r="B1358" t="s">
        <v>22</v>
      </c>
      <c r="C1358">
        <v>47</v>
      </c>
      <c r="D1358">
        <v>3</v>
      </c>
      <c r="E1358" s="3">
        <v>44532</v>
      </c>
      <c r="F1358" s="31">
        <f>YEAR(Order[[#This Row],[OrderDate]])</f>
        <v>2021</v>
      </c>
      <c r="G1358" s="31">
        <f>MONTH(Order[[#This Row],[OrderDate]])</f>
        <v>12</v>
      </c>
      <c r="H1358" s="31">
        <f>WEEKDAY(Order[[#This Row],[OrderDate]])</f>
        <v>5</v>
      </c>
      <c r="I1358" s="31" t="str">
        <f>TEXT(Order[[#This Row],[WeekNumber]],"dddd")</f>
        <v>Thursday</v>
      </c>
      <c r="J1358" s="14">
        <v>20211209</v>
      </c>
      <c r="K1358" t="s">
        <v>486</v>
      </c>
      <c r="L1358" s="4">
        <v>285</v>
      </c>
      <c r="M1358" s="4">
        <v>9.5</v>
      </c>
      <c r="N1358" s="4">
        <v>9.5</v>
      </c>
      <c r="O1358">
        <v>30</v>
      </c>
      <c r="P1358" s="8">
        <v>0</v>
      </c>
      <c r="Q1358" t="s">
        <v>401</v>
      </c>
      <c r="R1358">
        <v>22</v>
      </c>
      <c r="S1358" s="4">
        <v>6.92246398648025</v>
      </c>
      <c r="T1358" t="s">
        <v>111</v>
      </c>
      <c r="U1358" t="s">
        <v>200</v>
      </c>
      <c r="V1358" t="s">
        <v>289</v>
      </c>
      <c r="W1358" t="s">
        <v>509</v>
      </c>
      <c r="X1358" t="s">
        <v>526</v>
      </c>
      <c r="Y1358" t="s">
        <v>516</v>
      </c>
    </row>
    <row r="1359" spans="1:25" ht="15" customHeight="1" x14ac:dyDescent="0.3">
      <c r="A1359">
        <v>10762</v>
      </c>
      <c r="B1359" t="s">
        <v>22</v>
      </c>
      <c r="C1359">
        <v>51</v>
      </c>
      <c r="D1359">
        <v>3</v>
      </c>
      <c r="E1359" s="3">
        <v>44532</v>
      </c>
      <c r="F1359" s="31">
        <f>YEAR(Order[[#This Row],[OrderDate]])</f>
        <v>2021</v>
      </c>
      <c r="G1359" s="31">
        <f>MONTH(Order[[#This Row],[OrderDate]])</f>
        <v>12</v>
      </c>
      <c r="H1359" s="31">
        <f>WEEKDAY(Order[[#This Row],[OrderDate]])</f>
        <v>5</v>
      </c>
      <c r="I1359" s="31" t="str">
        <f>TEXT(Order[[#This Row],[WeekNumber]],"dddd")</f>
        <v>Thursday</v>
      </c>
      <c r="J1359" s="14">
        <v>20211209</v>
      </c>
      <c r="K1359" t="s">
        <v>486</v>
      </c>
      <c r="L1359" s="4">
        <v>1484</v>
      </c>
      <c r="M1359" s="4">
        <v>53</v>
      </c>
      <c r="N1359" s="4">
        <v>53</v>
      </c>
      <c r="O1359">
        <v>28</v>
      </c>
      <c r="P1359" s="8">
        <v>0</v>
      </c>
      <c r="Q1359" t="s">
        <v>405</v>
      </c>
      <c r="R1359">
        <v>24</v>
      </c>
      <c r="S1359" s="4">
        <v>18.835525116961144</v>
      </c>
      <c r="T1359" t="s">
        <v>111</v>
      </c>
      <c r="U1359" t="s">
        <v>200</v>
      </c>
      <c r="V1359" t="s">
        <v>289</v>
      </c>
      <c r="W1359" t="s">
        <v>509</v>
      </c>
      <c r="X1359" t="s">
        <v>526</v>
      </c>
      <c r="Y1359" t="s">
        <v>513</v>
      </c>
    </row>
    <row r="1360" spans="1:25" ht="15" customHeight="1" x14ac:dyDescent="0.3">
      <c r="A1360">
        <v>10762</v>
      </c>
      <c r="B1360" t="s">
        <v>22</v>
      </c>
      <c r="C1360">
        <v>56</v>
      </c>
      <c r="D1360">
        <v>3</v>
      </c>
      <c r="E1360" s="3">
        <v>44532</v>
      </c>
      <c r="F1360" s="31">
        <f>YEAR(Order[[#This Row],[OrderDate]])</f>
        <v>2021</v>
      </c>
      <c r="G1360" s="31">
        <f>MONTH(Order[[#This Row],[OrderDate]])</f>
        <v>12</v>
      </c>
      <c r="H1360" s="31">
        <f>WEEKDAY(Order[[#This Row],[OrderDate]])</f>
        <v>5</v>
      </c>
      <c r="I1360" s="31" t="str">
        <f>TEXT(Order[[#This Row],[WeekNumber]],"dddd")</f>
        <v>Thursday</v>
      </c>
      <c r="J1360" s="14">
        <v>20211208</v>
      </c>
      <c r="K1360" t="s">
        <v>486</v>
      </c>
      <c r="L1360" s="4">
        <v>2280</v>
      </c>
      <c r="M1360" s="4">
        <v>38</v>
      </c>
      <c r="N1360" s="4">
        <v>38</v>
      </c>
      <c r="O1360">
        <v>60</v>
      </c>
      <c r="P1360" s="8">
        <v>0</v>
      </c>
      <c r="Q1360" t="s">
        <v>410</v>
      </c>
      <c r="R1360">
        <v>26</v>
      </c>
      <c r="S1360" s="4">
        <v>12.985049050340091</v>
      </c>
      <c r="T1360" t="s">
        <v>111</v>
      </c>
      <c r="U1360" t="s">
        <v>200</v>
      </c>
      <c r="V1360" t="s">
        <v>289</v>
      </c>
      <c r="W1360" t="s">
        <v>509</v>
      </c>
      <c r="X1360" t="s">
        <v>526</v>
      </c>
      <c r="Y1360" t="s">
        <v>512</v>
      </c>
    </row>
    <row r="1361" spans="1:25" ht="15" customHeight="1" x14ac:dyDescent="0.3">
      <c r="A1361">
        <v>10763</v>
      </c>
      <c r="B1361" t="s">
        <v>21</v>
      </c>
      <c r="C1361">
        <v>21</v>
      </c>
      <c r="D1361">
        <v>3</v>
      </c>
      <c r="E1361" s="3">
        <v>44533</v>
      </c>
      <c r="F1361" s="31">
        <f>YEAR(Order[[#This Row],[OrderDate]])</f>
        <v>2021</v>
      </c>
      <c r="G1361" s="31">
        <f>MONTH(Order[[#This Row],[OrderDate]])</f>
        <v>12</v>
      </c>
      <c r="H1361" s="31">
        <f>WEEKDAY(Order[[#This Row],[OrderDate]])</f>
        <v>6</v>
      </c>
      <c r="I1361" s="31" t="str">
        <f>TEXT(Order[[#This Row],[WeekNumber]],"dddd")</f>
        <v>Friday</v>
      </c>
      <c r="J1361" s="14">
        <v>20211208</v>
      </c>
      <c r="K1361" t="s">
        <v>485</v>
      </c>
      <c r="L1361" s="4">
        <v>400</v>
      </c>
      <c r="M1361" s="4">
        <v>10</v>
      </c>
      <c r="N1361" s="4">
        <v>10</v>
      </c>
      <c r="O1361">
        <v>40</v>
      </c>
      <c r="P1361" s="8">
        <v>0</v>
      </c>
      <c r="Q1361" t="s">
        <v>375</v>
      </c>
      <c r="R1361">
        <v>8</v>
      </c>
      <c r="S1361" s="4">
        <v>8.5451596278118238</v>
      </c>
      <c r="T1361" t="s">
        <v>110</v>
      </c>
      <c r="U1361" t="s">
        <v>199</v>
      </c>
      <c r="V1361" t="s">
        <v>288</v>
      </c>
      <c r="W1361" t="s">
        <v>509</v>
      </c>
      <c r="X1361" t="s">
        <v>519</v>
      </c>
      <c r="Y1361" t="s">
        <v>516</v>
      </c>
    </row>
    <row r="1362" spans="1:25" ht="15" customHeight="1" x14ac:dyDescent="0.3">
      <c r="A1362">
        <v>10763</v>
      </c>
      <c r="B1362" t="s">
        <v>21</v>
      </c>
      <c r="C1362">
        <v>22</v>
      </c>
      <c r="D1362">
        <v>3</v>
      </c>
      <c r="E1362" s="3">
        <v>44533</v>
      </c>
      <c r="F1362" s="31">
        <f>YEAR(Order[[#This Row],[OrderDate]])</f>
        <v>2021</v>
      </c>
      <c r="G1362" s="31">
        <f>MONTH(Order[[#This Row],[OrderDate]])</f>
        <v>12</v>
      </c>
      <c r="H1362" s="31">
        <f>WEEKDAY(Order[[#This Row],[OrderDate]])</f>
        <v>6</v>
      </c>
      <c r="I1362" s="31" t="str">
        <f>TEXT(Order[[#This Row],[WeekNumber]],"dddd")</f>
        <v>Friday</v>
      </c>
      <c r="J1362" s="14">
        <v>20211208</v>
      </c>
      <c r="K1362" t="s">
        <v>485</v>
      </c>
      <c r="L1362" s="4">
        <v>126</v>
      </c>
      <c r="M1362" s="4">
        <v>21</v>
      </c>
      <c r="N1362" s="4">
        <v>21</v>
      </c>
      <c r="O1362">
        <v>6</v>
      </c>
      <c r="P1362" s="8">
        <v>0</v>
      </c>
      <c r="Q1362" t="s">
        <v>376</v>
      </c>
      <c r="R1362">
        <v>9</v>
      </c>
      <c r="S1362" s="4">
        <v>6.5214240951904641</v>
      </c>
      <c r="T1362" t="s">
        <v>110</v>
      </c>
      <c r="U1362" t="s">
        <v>199</v>
      </c>
      <c r="V1362" t="s">
        <v>288</v>
      </c>
      <c r="W1362" t="s">
        <v>509</v>
      </c>
      <c r="X1362" t="s">
        <v>519</v>
      </c>
      <c r="Y1362" t="s">
        <v>512</v>
      </c>
    </row>
    <row r="1363" spans="1:25" ht="15" customHeight="1" x14ac:dyDescent="0.3">
      <c r="A1363">
        <v>10763</v>
      </c>
      <c r="B1363" t="s">
        <v>21</v>
      </c>
      <c r="C1363">
        <v>24</v>
      </c>
      <c r="D1363">
        <v>3</v>
      </c>
      <c r="E1363" s="3">
        <v>44533</v>
      </c>
      <c r="F1363" s="31">
        <f>YEAR(Order[[#This Row],[OrderDate]])</f>
        <v>2021</v>
      </c>
      <c r="G1363" s="31">
        <f>MONTH(Order[[#This Row],[OrderDate]])</f>
        <v>12</v>
      </c>
      <c r="H1363" s="31">
        <f>WEEKDAY(Order[[#This Row],[OrderDate]])</f>
        <v>6</v>
      </c>
      <c r="I1363" s="31" t="str">
        <f>TEXT(Order[[#This Row],[WeekNumber]],"dddd")</f>
        <v>Friday</v>
      </c>
      <c r="J1363" s="14">
        <v>20211208</v>
      </c>
      <c r="K1363" t="s">
        <v>485</v>
      </c>
      <c r="L1363" s="4">
        <v>90</v>
      </c>
      <c r="M1363" s="4">
        <v>4.5</v>
      </c>
      <c r="N1363" s="4">
        <v>4.5</v>
      </c>
      <c r="O1363">
        <v>20</v>
      </c>
      <c r="P1363" s="8">
        <v>0</v>
      </c>
      <c r="Q1363" t="s">
        <v>378</v>
      </c>
      <c r="R1363">
        <v>10</v>
      </c>
      <c r="S1363" s="4">
        <v>2.1230577042655105</v>
      </c>
      <c r="T1363" t="s">
        <v>110</v>
      </c>
      <c r="U1363" t="s">
        <v>199</v>
      </c>
      <c r="V1363" t="s">
        <v>288</v>
      </c>
      <c r="W1363" t="s">
        <v>509</v>
      </c>
      <c r="X1363" t="s">
        <v>519</v>
      </c>
      <c r="Y1363" t="s">
        <v>517</v>
      </c>
    </row>
    <row r="1364" spans="1:25" x14ac:dyDescent="0.3">
      <c r="A1364">
        <v>10764</v>
      </c>
      <c r="B1364" t="s">
        <v>19</v>
      </c>
      <c r="C1364">
        <v>3</v>
      </c>
      <c r="D1364">
        <v>6</v>
      </c>
      <c r="E1364" s="3">
        <v>44533</v>
      </c>
      <c r="F1364" s="31">
        <f>YEAR(Order[[#This Row],[OrderDate]])</f>
        <v>2021</v>
      </c>
      <c r="G1364" s="31">
        <f>MONTH(Order[[#This Row],[OrderDate]])</f>
        <v>12</v>
      </c>
      <c r="H1364" s="31">
        <f>WEEKDAY(Order[[#This Row],[OrderDate]])</f>
        <v>6</v>
      </c>
      <c r="I1364" s="31" t="str">
        <f>TEXT(Order[[#This Row],[WeekNumber]],"dddd")</f>
        <v>Friday</v>
      </c>
      <c r="J1364" s="14">
        <v>20211208</v>
      </c>
      <c r="K1364" t="s">
        <v>485</v>
      </c>
      <c r="L1364" s="4">
        <v>179.99999970197678</v>
      </c>
      <c r="M1364" s="4">
        <v>10</v>
      </c>
      <c r="N1364" s="4">
        <v>8.9999999850988388</v>
      </c>
      <c r="O1364">
        <v>20</v>
      </c>
      <c r="P1364" s="8">
        <v>0.10000000149011611</v>
      </c>
      <c r="Q1364" t="s">
        <v>357</v>
      </c>
      <c r="R1364">
        <v>1</v>
      </c>
      <c r="S1364" s="4">
        <v>8.7131018239662712</v>
      </c>
      <c r="T1364" t="s">
        <v>108</v>
      </c>
      <c r="U1364" t="s">
        <v>197</v>
      </c>
      <c r="V1364" t="s">
        <v>286</v>
      </c>
      <c r="W1364" t="s">
        <v>509</v>
      </c>
      <c r="X1364" t="s">
        <v>524</v>
      </c>
      <c r="Y1364" t="s">
        <v>515</v>
      </c>
    </row>
    <row r="1365" spans="1:25" x14ac:dyDescent="0.3">
      <c r="A1365">
        <v>10764</v>
      </c>
      <c r="B1365" t="s">
        <v>19</v>
      </c>
      <c r="C1365">
        <v>39</v>
      </c>
      <c r="D1365">
        <v>6</v>
      </c>
      <c r="E1365" s="3">
        <v>44533</v>
      </c>
      <c r="F1365" s="31">
        <f>YEAR(Order[[#This Row],[OrderDate]])</f>
        <v>2021</v>
      </c>
      <c r="G1365" s="31">
        <f>MONTH(Order[[#This Row],[OrderDate]])</f>
        <v>12</v>
      </c>
      <c r="H1365" s="31">
        <f>WEEKDAY(Order[[#This Row],[OrderDate]])</f>
        <v>6</v>
      </c>
      <c r="I1365" s="31" t="str">
        <f>TEXT(Order[[#This Row],[WeekNumber]],"dddd")</f>
        <v>Friday</v>
      </c>
      <c r="J1365" s="14">
        <v>20211209</v>
      </c>
      <c r="K1365" t="s">
        <v>485</v>
      </c>
      <c r="L1365" s="4">
        <v>2105.9999965131283</v>
      </c>
      <c r="M1365" s="4">
        <v>18</v>
      </c>
      <c r="N1365" s="4">
        <v>16.19999997317791</v>
      </c>
      <c r="O1365">
        <v>130</v>
      </c>
      <c r="P1365" s="8">
        <v>0.10000000149011611</v>
      </c>
      <c r="Q1365" t="s">
        <v>393</v>
      </c>
      <c r="R1365">
        <v>18</v>
      </c>
      <c r="S1365" s="4">
        <v>13.522215154598831</v>
      </c>
      <c r="T1365" t="s">
        <v>108</v>
      </c>
      <c r="U1365" t="s">
        <v>197</v>
      </c>
      <c r="V1365" t="s">
        <v>286</v>
      </c>
      <c r="W1365" t="s">
        <v>509</v>
      </c>
      <c r="X1365" t="s">
        <v>524</v>
      </c>
      <c r="Y1365" t="s">
        <v>517</v>
      </c>
    </row>
    <row r="1366" spans="1:25" ht="15" customHeight="1" x14ac:dyDescent="0.3">
      <c r="A1366">
        <v>10765</v>
      </c>
      <c r="B1366" t="s">
        <v>60</v>
      </c>
      <c r="C1366">
        <v>65</v>
      </c>
      <c r="D1366">
        <v>3</v>
      </c>
      <c r="E1366" s="3">
        <v>44534</v>
      </c>
      <c r="F1366" s="31">
        <f>YEAR(Order[[#This Row],[OrderDate]])</f>
        <v>2021</v>
      </c>
      <c r="G1366" s="31">
        <f>MONTH(Order[[#This Row],[OrderDate]])</f>
        <v>12</v>
      </c>
      <c r="H1366" s="31">
        <f>WEEKDAY(Order[[#This Row],[OrderDate]])</f>
        <v>7</v>
      </c>
      <c r="I1366" s="31" t="str">
        <f>TEXT(Order[[#This Row],[WeekNumber]],"dddd")</f>
        <v>Saturday</v>
      </c>
      <c r="J1366" s="14">
        <v>20211209</v>
      </c>
      <c r="K1366" t="s">
        <v>485</v>
      </c>
      <c r="L1366" s="4">
        <v>1515.5999974906445</v>
      </c>
      <c r="M1366" s="4">
        <v>21.05</v>
      </c>
      <c r="N1366" s="4">
        <v>18.944999968633056</v>
      </c>
      <c r="O1366">
        <v>80</v>
      </c>
      <c r="P1366" s="8">
        <v>0.10000000149011611</v>
      </c>
      <c r="Q1366" t="s">
        <v>419</v>
      </c>
      <c r="R1366">
        <v>2</v>
      </c>
      <c r="S1366" s="4">
        <v>12.356901002694999</v>
      </c>
      <c r="T1366" t="s">
        <v>149</v>
      </c>
      <c r="U1366" t="s">
        <v>238</v>
      </c>
      <c r="V1366" t="s">
        <v>324</v>
      </c>
      <c r="W1366" t="s">
        <v>509</v>
      </c>
      <c r="X1366" t="s">
        <v>520</v>
      </c>
      <c r="Y1366" t="s">
        <v>515</v>
      </c>
    </row>
    <row r="1367" spans="1:25" ht="15" customHeight="1" x14ac:dyDescent="0.3">
      <c r="A1367">
        <v>10766</v>
      </c>
      <c r="B1367" t="s">
        <v>54</v>
      </c>
      <c r="C1367">
        <v>2</v>
      </c>
      <c r="D1367">
        <v>4</v>
      </c>
      <c r="E1367" s="3">
        <v>44535</v>
      </c>
      <c r="F1367" s="31">
        <f>YEAR(Order[[#This Row],[OrderDate]])</f>
        <v>2021</v>
      </c>
      <c r="G1367" s="31">
        <f>MONTH(Order[[#This Row],[OrderDate]])</f>
        <v>12</v>
      </c>
      <c r="H1367" s="31">
        <f>WEEKDAY(Order[[#This Row],[OrderDate]])</f>
        <v>1</v>
      </c>
      <c r="I1367" s="31" t="str">
        <f>TEXT(Order[[#This Row],[WeekNumber]],"dddd")</f>
        <v>Sunday</v>
      </c>
      <c r="J1367" s="14">
        <v>20211209</v>
      </c>
      <c r="K1367" t="s">
        <v>486</v>
      </c>
      <c r="L1367" s="4">
        <v>760</v>
      </c>
      <c r="M1367" s="4">
        <v>19</v>
      </c>
      <c r="N1367" s="4">
        <v>19</v>
      </c>
      <c r="O1367">
        <v>40</v>
      </c>
      <c r="P1367" s="8">
        <v>0</v>
      </c>
      <c r="Q1367" t="s">
        <v>356</v>
      </c>
      <c r="R1367">
        <v>1</v>
      </c>
      <c r="S1367" s="4">
        <v>9.9064127385757743</v>
      </c>
      <c r="T1367" t="s">
        <v>143</v>
      </c>
      <c r="U1367" t="s">
        <v>232</v>
      </c>
      <c r="V1367" t="s">
        <v>318</v>
      </c>
      <c r="W1367" t="s">
        <v>509</v>
      </c>
      <c r="X1367" t="s">
        <v>520</v>
      </c>
      <c r="Y1367" t="s">
        <v>517</v>
      </c>
    </row>
    <row r="1368" spans="1:25" ht="15" customHeight="1" x14ac:dyDescent="0.3">
      <c r="A1368">
        <v>10766</v>
      </c>
      <c r="B1368" t="s">
        <v>54</v>
      </c>
      <c r="C1368">
        <v>7</v>
      </c>
      <c r="D1368">
        <v>4</v>
      </c>
      <c r="E1368" s="3">
        <v>44535</v>
      </c>
      <c r="F1368" s="31">
        <f>YEAR(Order[[#This Row],[OrderDate]])</f>
        <v>2021</v>
      </c>
      <c r="G1368" s="31">
        <f>MONTH(Order[[#This Row],[OrderDate]])</f>
        <v>12</v>
      </c>
      <c r="H1368" s="31">
        <f>WEEKDAY(Order[[#This Row],[OrderDate]])</f>
        <v>1</v>
      </c>
      <c r="I1368" s="31" t="str">
        <f>TEXT(Order[[#This Row],[WeekNumber]],"dddd")</f>
        <v>Sunday</v>
      </c>
      <c r="J1368" s="14">
        <v>20211209</v>
      </c>
      <c r="K1368" t="s">
        <v>486</v>
      </c>
      <c r="L1368" s="4">
        <v>1050</v>
      </c>
      <c r="M1368" s="4">
        <v>30</v>
      </c>
      <c r="N1368" s="4">
        <v>30</v>
      </c>
      <c r="O1368">
        <v>35</v>
      </c>
      <c r="P1368" s="8">
        <v>0</v>
      </c>
      <c r="Q1368" t="s">
        <v>361</v>
      </c>
      <c r="R1368">
        <v>3</v>
      </c>
      <c r="S1368" s="4">
        <v>16.995648153812226</v>
      </c>
      <c r="T1368" t="s">
        <v>143</v>
      </c>
      <c r="U1368" t="s">
        <v>232</v>
      </c>
      <c r="V1368" t="s">
        <v>318</v>
      </c>
      <c r="W1368" t="s">
        <v>509</v>
      </c>
      <c r="X1368" t="s">
        <v>520</v>
      </c>
      <c r="Y1368" t="s">
        <v>513</v>
      </c>
    </row>
    <row r="1369" spans="1:25" ht="15" customHeight="1" x14ac:dyDescent="0.3">
      <c r="A1369">
        <v>10766</v>
      </c>
      <c r="B1369" t="s">
        <v>54</v>
      </c>
      <c r="C1369">
        <v>68</v>
      </c>
      <c r="D1369">
        <v>4</v>
      </c>
      <c r="E1369" s="3">
        <v>44535</v>
      </c>
      <c r="F1369" s="31">
        <f>YEAR(Order[[#This Row],[OrderDate]])</f>
        <v>2021</v>
      </c>
      <c r="G1369" s="31">
        <f>MONTH(Order[[#This Row],[OrderDate]])</f>
        <v>12</v>
      </c>
      <c r="H1369" s="31">
        <f>WEEKDAY(Order[[#This Row],[OrderDate]])</f>
        <v>1</v>
      </c>
      <c r="I1369" s="31" t="str">
        <f>TEXT(Order[[#This Row],[WeekNumber]],"dddd")</f>
        <v>Sunday</v>
      </c>
      <c r="J1369" s="14">
        <v>20211215</v>
      </c>
      <c r="K1369" t="s">
        <v>486</v>
      </c>
      <c r="L1369" s="4">
        <v>500</v>
      </c>
      <c r="M1369" s="4">
        <v>12.5</v>
      </c>
      <c r="N1369" s="4">
        <v>12.5</v>
      </c>
      <c r="O1369">
        <v>40</v>
      </c>
      <c r="P1369" s="8">
        <v>0</v>
      </c>
      <c r="Q1369" t="s">
        <v>422</v>
      </c>
      <c r="R1369">
        <v>8</v>
      </c>
      <c r="S1369" s="4">
        <v>9.881917469522989</v>
      </c>
      <c r="T1369" t="s">
        <v>143</v>
      </c>
      <c r="U1369" t="s">
        <v>232</v>
      </c>
      <c r="V1369" t="s">
        <v>318</v>
      </c>
      <c r="W1369" t="s">
        <v>509</v>
      </c>
      <c r="X1369" t="s">
        <v>520</v>
      </c>
      <c r="Y1369" t="s">
        <v>516</v>
      </c>
    </row>
    <row r="1370" spans="1:25" ht="15" customHeight="1" x14ac:dyDescent="0.3">
      <c r="A1370">
        <v>10767</v>
      </c>
      <c r="B1370" t="s">
        <v>73</v>
      </c>
      <c r="C1370">
        <v>42</v>
      </c>
      <c r="D1370">
        <v>4</v>
      </c>
      <c r="E1370" s="3">
        <v>44535</v>
      </c>
      <c r="F1370" s="31">
        <f>YEAR(Order[[#This Row],[OrderDate]])</f>
        <v>2021</v>
      </c>
      <c r="G1370" s="31">
        <f>MONTH(Order[[#This Row],[OrderDate]])</f>
        <v>12</v>
      </c>
      <c r="H1370" s="31">
        <f>WEEKDAY(Order[[#This Row],[OrderDate]])</f>
        <v>1</v>
      </c>
      <c r="I1370" s="31" t="str">
        <f>TEXT(Order[[#This Row],[WeekNumber]],"dddd")</f>
        <v>Sunday</v>
      </c>
      <c r="J1370" s="14">
        <v>20211215</v>
      </c>
      <c r="K1370" t="s">
        <v>485</v>
      </c>
      <c r="L1370" s="4">
        <v>28</v>
      </c>
      <c r="M1370" s="4">
        <v>14</v>
      </c>
      <c r="N1370" s="4">
        <v>14</v>
      </c>
      <c r="O1370">
        <v>2</v>
      </c>
      <c r="P1370" s="8">
        <v>0</v>
      </c>
      <c r="Q1370" t="s">
        <v>396</v>
      </c>
      <c r="R1370">
        <v>20</v>
      </c>
      <c r="S1370" s="4">
        <v>10.762412487567216</v>
      </c>
      <c r="T1370" t="s">
        <v>162</v>
      </c>
      <c r="U1370" t="s">
        <v>251</v>
      </c>
      <c r="V1370" t="s">
        <v>336</v>
      </c>
      <c r="W1370" t="s">
        <v>509</v>
      </c>
      <c r="X1370" t="s">
        <v>522</v>
      </c>
      <c r="Y1370" t="s">
        <v>512</v>
      </c>
    </row>
    <row r="1371" spans="1:25" ht="15" customHeight="1" x14ac:dyDescent="0.3">
      <c r="A1371">
        <v>10768</v>
      </c>
      <c r="B1371" t="s">
        <v>3</v>
      </c>
      <c r="C1371">
        <v>22</v>
      </c>
      <c r="D1371">
        <v>3</v>
      </c>
      <c r="E1371" s="3">
        <v>44538</v>
      </c>
      <c r="F1371" s="31">
        <f>YEAR(Order[[#This Row],[OrderDate]])</f>
        <v>2021</v>
      </c>
      <c r="G1371" s="31">
        <f>MONTH(Order[[#This Row],[OrderDate]])</f>
        <v>12</v>
      </c>
      <c r="H1371" s="31">
        <f>WEEKDAY(Order[[#This Row],[OrderDate]])</f>
        <v>4</v>
      </c>
      <c r="I1371" s="31" t="str">
        <f>TEXT(Order[[#This Row],[WeekNumber]],"dddd")</f>
        <v>Wednesday</v>
      </c>
      <c r="J1371" s="14">
        <v>20211215</v>
      </c>
      <c r="K1371" t="s">
        <v>484</v>
      </c>
      <c r="L1371" s="4">
        <v>84</v>
      </c>
      <c r="M1371" s="4">
        <v>21</v>
      </c>
      <c r="N1371" s="4">
        <v>21</v>
      </c>
      <c r="O1371">
        <v>4</v>
      </c>
      <c r="P1371" s="8">
        <v>0</v>
      </c>
      <c r="Q1371" t="s">
        <v>376</v>
      </c>
      <c r="R1371">
        <v>9</v>
      </c>
      <c r="S1371" s="4">
        <v>6.5214240951904641</v>
      </c>
      <c r="T1371" t="s">
        <v>92</v>
      </c>
      <c r="U1371" t="s">
        <v>181</v>
      </c>
      <c r="V1371" t="s">
        <v>270</v>
      </c>
      <c r="W1371" t="s">
        <v>509</v>
      </c>
      <c r="X1371" t="s">
        <v>351</v>
      </c>
      <c r="Y1371" t="s">
        <v>512</v>
      </c>
    </row>
    <row r="1372" spans="1:25" ht="15" customHeight="1" x14ac:dyDescent="0.3">
      <c r="A1372">
        <v>10768</v>
      </c>
      <c r="B1372" t="s">
        <v>3</v>
      </c>
      <c r="C1372">
        <v>31</v>
      </c>
      <c r="D1372">
        <v>3</v>
      </c>
      <c r="E1372" s="3">
        <v>44538</v>
      </c>
      <c r="F1372" s="31">
        <f>YEAR(Order[[#This Row],[OrderDate]])</f>
        <v>2021</v>
      </c>
      <c r="G1372" s="31">
        <f>MONTH(Order[[#This Row],[OrderDate]])</f>
        <v>12</v>
      </c>
      <c r="H1372" s="31">
        <f>WEEKDAY(Order[[#This Row],[OrderDate]])</f>
        <v>4</v>
      </c>
      <c r="I1372" s="31" t="str">
        <f>TEXT(Order[[#This Row],[WeekNumber]],"dddd")</f>
        <v>Wednesday</v>
      </c>
      <c r="J1372" s="14">
        <v>20211215</v>
      </c>
      <c r="K1372" t="s">
        <v>484</v>
      </c>
      <c r="L1372" s="4">
        <v>625</v>
      </c>
      <c r="M1372" s="4">
        <v>12.5</v>
      </c>
      <c r="N1372" s="4">
        <v>12.5</v>
      </c>
      <c r="O1372">
        <v>50</v>
      </c>
      <c r="P1372" s="8">
        <v>0</v>
      </c>
      <c r="Q1372" t="s">
        <v>385</v>
      </c>
      <c r="R1372">
        <v>14</v>
      </c>
      <c r="S1372" s="4">
        <v>8.9210025428745876</v>
      </c>
      <c r="T1372" t="s">
        <v>92</v>
      </c>
      <c r="U1372" t="s">
        <v>181</v>
      </c>
      <c r="V1372" t="s">
        <v>270</v>
      </c>
      <c r="W1372" t="s">
        <v>509</v>
      </c>
      <c r="X1372" t="s">
        <v>351</v>
      </c>
      <c r="Y1372" t="s">
        <v>511</v>
      </c>
    </row>
    <row r="1373" spans="1:25" ht="15" customHeight="1" x14ac:dyDescent="0.3">
      <c r="A1373">
        <v>10768</v>
      </c>
      <c r="B1373" t="s">
        <v>3</v>
      </c>
      <c r="C1373">
        <v>60</v>
      </c>
      <c r="D1373">
        <v>3</v>
      </c>
      <c r="E1373" s="3">
        <v>44538</v>
      </c>
      <c r="F1373" s="31">
        <f>YEAR(Order[[#This Row],[OrderDate]])</f>
        <v>2021</v>
      </c>
      <c r="G1373" s="31">
        <f>MONTH(Order[[#This Row],[OrderDate]])</f>
        <v>12</v>
      </c>
      <c r="H1373" s="31">
        <f>WEEKDAY(Order[[#This Row],[OrderDate]])</f>
        <v>4</v>
      </c>
      <c r="I1373" s="31" t="str">
        <f>TEXT(Order[[#This Row],[WeekNumber]],"dddd")</f>
        <v>Wednesday</v>
      </c>
      <c r="J1373" s="14">
        <v>20211215</v>
      </c>
      <c r="K1373" t="s">
        <v>484</v>
      </c>
      <c r="L1373" s="4">
        <v>510</v>
      </c>
      <c r="M1373" s="4">
        <v>34</v>
      </c>
      <c r="N1373" s="4">
        <v>34</v>
      </c>
      <c r="O1373">
        <v>15</v>
      </c>
      <c r="P1373" s="8">
        <v>0</v>
      </c>
      <c r="Q1373" t="s">
        <v>414</v>
      </c>
      <c r="R1373">
        <v>28</v>
      </c>
      <c r="S1373" s="4">
        <v>17.186056815854748</v>
      </c>
      <c r="T1373" t="s">
        <v>92</v>
      </c>
      <c r="U1373" t="s">
        <v>181</v>
      </c>
      <c r="V1373" t="s">
        <v>270</v>
      </c>
      <c r="W1373" t="s">
        <v>509</v>
      </c>
      <c r="X1373" t="s">
        <v>351</v>
      </c>
      <c r="Y1373" t="s">
        <v>511</v>
      </c>
    </row>
    <row r="1374" spans="1:25" ht="15" customHeight="1" x14ac:dyDescent="0.3">
      <c r="A1374">
        <v>10768</v>
      </c>
      <c r="B1374" t="s">
        <v>3</v>
      </c>
      <c r="C1374">
        <v>71</v>
      </c>
      <c r="D1374">
        <v>3</v>
      </c>
      <c r="E1374" s="3">
        <v>44538</v>
      </c>
      <c r="F1374" s="31">
        <f>YEAR(Order[[#This Row],[OrderDate]])</f>
        <v>2021</v>
      </c>
      <c r="G1374" s="31">
        <f>MONTH(Order[[#This Row],[OrderDate]])</f>
        <v>12</v>
      </c>
      <c r="H1374" s="31">
        <f>WEEKDAY(Order[[#This Row],[OrderDate]])</f>
        <v>4</v>
      </c>
      <c r="I1374" s="31" t="str">
        <f>TEXT(Order[[#This Row],[WeekNumber]],"dddd")</f>
        <v>Wednesday</v>
      </c>
      <c r="J1374" s="14">
        <v>20211212</v>
      </c>
      <c r="K1374" t="s">
        <v>484</v>
      </c>
      <c r="L1374" s="4">
        <v>258</v>
      </c>
      <c r="M1374" s="4">
        <v>21.5</v>
      </c>
      <c r="N1374" s="4">
        <v>21.5</v>
      </c>
      <c r="O1374">
        <v>12</v>
      </c>
      <c r="P1374" s="8">
        <v>0</v>
      </c>
      <c r="Q1374" t="s">
        <v>425</v>
      </c>
      <c r="R1374">
        <v>15</v>
      </c>
      <c r="S1374" s="4">
        <v>15.813450604529082</v>
      </c>
      <c r="T1374" t="s">
        <v>92</v>
      </c>
      <c r="U1374" t="s">
        <v>181</v>
      </c>
      <c r="V1374" t="s">
        <v>270</v>
      </c>
      <c r="W1374" t="s">
        <v>509</v>
      </c>
      <c r="X1374" t="s">
        <v>351</v>
      </c>
      <c r="Y1374" t="s">
        <v>511</v>
      </c>
    </row>
    <row r="1375" spans="1:25" ht="15" customHeight="1" x14ac:dyDescent="0.3">
      <c r="A1375">
        <v>10769</v>
      </c>
      <c r="B1375" t="s">
        <v>80</v>
      </c>
      <c r="C1375">
        <v>41</v>
      </c>
      <c r="D1375">
        <v>3</v>
      </c>
      <c r="E1375" s="3">
        <v>44538</v>
      </c>
      <c r="F1375" s="31">
        <f>YEAR(Order[[#This Row],[OrderDate]])</f>
        <v>2021</v>
      </c>
      <c r="G1375" s="31">
        <f>MONTH(Order[[#This Row],[OrderDate]])</f>
        <v>12</v>
      </c>
      <c r="H1375" s="31">
        <f>WEEKDAY(Order[[#This Row],[OrderDate]])</f>
        <v>4</v>
      </c>
      <c r="I1375" s="31" t="str">
        <f>TEXT(Order[[#This Row],[WeekNumber]],"dddd")</f>
        <v>Wednesday</v>
      </c>
      <c r="J1375" s="14">
        <v>20211212</v>
      </c>
      <c r="K1375" t="s">
        <v>486</v>
      </c>
      <c r="L1375" s="4">
        <v>275.02499978430575</v>
      </c>
      <c r="M1375" s="4">
        <v>9.65</v>
      </c>
      <c r="N1375" s="4">
        <v>9.1674999928101908</v>
      </c>
      <c r="O1375">
        <v>30</v>
      </c>
      <c r="P1375" s="8">
        <v>5.000000074505806E-2</v>
      </c>
      <c r="Q1375" t="s">
        <v>395</v>
      </c>
      <c r="R1375">
        <v>19</v>
      </c>
      <c r="S1375" s="4">
        <v>6.0463867884479576</v>
      </c>
      <c r="T1375" t="s">
        <v>169</v>
      </c>
      <c r="U1375" t="s">
        <v>258</v>
      </c>
      <c r="V1375" t="s">
        <v>342</v>
      </c>
      <c r="W1375" t="s">
        <v>509</v>
      </c>
      <c r="X1375" t="s">
        <v>532</v>
      </c>
      <c r="Y1375" t="s">
        <v>514</v>
      </c>
    </row>
    <row r="1376" spans="1:25" ht="15" customHeight="1" x14ac:dyDescent="0.3">
      <c r="A1376">
        <v>10769</v>
      </c>
      <c r="B1376" t="s">
        <v>80</v>
      </c>
      <c r="C1376">
        <v>52</v>
      </c>
      <c r="D1376">
        <v>3</v>
      </c>
      <c r="E1376" s="3">
        <v>44538</v>
      </c>
      <c r="F1376" s="31">
        <f>YEAR(Order[[#This Row],[OrderDate]])</f>
        <v>2021</v>
      </c>
      <c r="G1376" s="31">
        <f>MONTH(Order[[#This Row],[OrderDate]])</f>
        <v>12</v>
      </c>
      <c r="H1376" s="31">
        <f>WEEKDAY(Order[[#This Row],[OrderDate]])</f>
        <v>4</v>
      </c>
      <c r="I1376" s="31" t="str">
        <f>TEXT(Order[[#This Row],[WeekNumber]],"dddd")</f>
        <v>Wednesday</v>
      </c>
      <c r="J1376" s="14">
        <v>20211212</v>
      </c>
      <c r="K1376" t="s">
        <v>486</v>
      </c>
      <c r="L1376" s="4">
        <v>99.749999921768904</v>
      </c>
      <c r="M1376" s="4">
        <v>7</v>
      </c>
      <c r="N1376" s="4">
        <v>6.6499999947845936</v>
      </c>
      <c r="O1376">
        <v>15</v>
      </c>
      <c r="P1376" s="8">
        <v>5.000000074505806E-2</v>
      </c>
      <c r="Q1376" t="s">
        <v>406</v>
      </c>
      <c r="R1376">
        <v>24</v>
      </c>
      <c r="S1376" s="4">
        <v>2.7531089859539</v>
      </c>
      <c r="T1376" t="s">
        <v>169</v>
      </c>
      <c r="U1376" t="s">
        <v>258</v>
      </c>
      <c r="V1376" t="s">
        <v>342</v>
      </c>
      <c r="W1376" t="s">
        <v>509</v>
      </c>
      <c r="X1376" t="s">
        <v>532</v>
      </c>
      <c r="Y1376" t="s">
        <v>512</v>
      </c>
    </row>
    <row r="1377" spans="1:25" ht="15" customHeight="1" x14ac:dyDescent="0.3">
      <c r="A1377">
        <v>10769</v>
      </c>
      <c r="B1377" t="s">
        <v>80</v>
      </c>
      <c r="C1377">
        <v>61</v>
      </c>
      <c r="D1377">
        <v>3</v>
      </c>
      <c r="E1377" s="3">
        <v>44538</v>
      </c>
      <c r="F1377" s="31">
        <f>YEAR(Order[[#This Row],[OrderDate]])</f>
        <v>2021</v>
      </c>
      <c r="G1377" s="31">
        <f>MONTH(Order[[#This Row],[OrderDate]])</f>
        <v>12</v>
      </c>
      <c r="H1377" s="31">
        <f>WEEKDAY(Order[[#This Row],[OrderDate]])</f>
        <v>4</v>
      </c>
      <c r="I1377" s="31" t="str">
        <f>TEXT(Order[[#This Row],[WeekNumber]],"dddd")</f>
        <v>Wednesday</v>
      </c>
      <c r="J1377" s="14">
        <v>20211212</v>
      </c>
      <c r="K1377" t="s">
        <v>486</v>
      </c>
      <c r="L1377" s="4">
        <v>570</v>
      </c>
      <c r="M1377" s="4">
        <v>28.5</v>
      </c>
      <c r="N1377" s="4">
        <v>28.5</v>
      </c>
      <c r="O1377">
        <v>20</v>
      </c>
      <c r="P1377" s="8">
        <v>0</v>
      </c>
      <c r="Q1377" t="s">
        <v>415</v>
      </c>
      <c r="R1377">
        <v>29</v>
      </c>
      <c r="S1377" s="4">
        <v>10.457549197381082</v>
      </c>
      <c r="T1377" t="s">
        <v>169</v>
      </c>
      <c r="U1377" t="s">
        <v>258</v>
      </c>
      <c r="V1377" t="s">
        <v>342</v>
      </c>
      <c r="W1377" t="s">
        <v>509</v>
      </c>
      <c r="X1377" t="s">
        <v>532</v>
      </c>
      <c r="Y1377" t="s">
        <v>515</v>
      </c>
    </row>
    <row r="1378" spans="1:25" ht="15" customHeight="1" x14ac:dyDescent="0.3">
      <c r="A1378">
        <v>10769</v>
      </c>
      <c r="B1378" t="s">
        <v>80</v>
      </c>
      <c r="C1378">
        <v>62</v>
      </c>
      <c r="D1378">
        <v>3</v>
      </c>
      <c r="E1378" s="3">
        <v>44538</v>
      </c>
      <c r="F1378" s="31">
        <f>YEAR(Order[[#This Row],[OrderDate]])</f>
        <v>2021</v>
      </c>
      <c r="G1378" s="31">
        <f>MONTH(Order[[#This Row],[OrderDate]])</f>
        <v>12</v>
      </c>
      <c r="H1378" s="31">
        <f>WEEKDAY(Order[[#This Row],[OrderDate]])</f>
        <v>4</v>
      </c>
      <c r="I1378" s="31" t="str">
        <f>TEXT(Order[[#This Row],[WeekNumber]],"dddd")</f>
        <v>Wednesday</v>
      </c>
      <c r="J1378" s="14">
        <v>20211217</v>
      </c>
      <c r="K1378" t="s">
        <v>486</v>
      </c>
      <c r="L1378" s="4">
        <v>739.5</v>
      </c>
      <c r="M1378" s="4">
        <v>49.3</v>
      </c>
      <c r="N1378" s="4">
        <v>49.3</v>
      </c>
      <c r="O1378">
        <v>15</v>
      </c>
      <c r="P1378" s="8">
        <v>0</v>
      </c>
      <c r="Q1378" t="s">
        <v>416</v>
      </c>
      <c r="R1378">
        <v>29</v>
      </c>
      <c r="S1378" s="4">
        <v>34.868075459270003</v>
      </c>
      <c r="T1378" t="s">
        <v>169</v>
      </c>
      <c r="U1378" t="s">
        <v>258</v>
      </c>
      <c r="V1378" t="s">
        <v>342</v>
      </c>
      <c r="W1378" t="s">
        <v>509</v>
      </c>
      <c r="X1378" t="s">
        <v>532</v>
      </c>
      <c r="Y1378" t="s">
        <v>516</v>
      </c>
    </row>
    <row r="1379" spans="1:25" ht="15" customHeight="1" x14ac:dyDescent="0.3">
      <c r="A1379">
        <v>10770</v>
      </c>
      <c r="B1379" t="s">
        <v>32</v>
      </c>
      <c r="C1379">
        <v>11</v>
      </c>
      <c r="D1379">
        <v>8</v>
      </c>
      <c r="E1379" s="3">
        <v>44539</v>
      </c>
      <c r="F1379" s="31">
        <f>YEAR(Order[[#This Row],[OrderDate]])</f>
        <v>2021</v>
      </c>
      <c r="G1379" s="31">
        <f>MONTH(Order[[#This Row],[OrderDate]])</f>
        <v>12</v>
      </c>
      <c r="H1379" s="31">
        <f>WEEKDAY(Order[[#This Row],[OrderDate]])</f>
        <v>5</v>
      </c>
      <c r="I1379" s="31" t="str">
        <f>TEXT(Order[[#This Row],[WeekNumber]],"dddd")</f>
        <v>Thursday</v>
      </c>
      <c r="J1379" s="14">
        <v>20220102</v>
      </c>
      <c r="K1379" t="s">
        <v>485</v>
      </c>
      <c r="L1379" s="4">
        <v>236.25</v>
      </c>
      <c r="M1379" s="4">
        <v>21</v>
      </c>
      <c r="N1379" s="4">
        <v>15.75</v>
      </c>
      <c r="O1379">
        <v>15</v>
      </c>
      <c r="P1379" s="8">
        <v>0.25</v>
      </c>
      <c r="Q1379" t="s">
        <v>365</v>
      </c>
      <c r="R1379">
        <v>5</v>
      </c>
      <c r="S1379" s="4">
        <v>7.3815383533820462</v>
      </c>
      <c r="T1379" t="s">
        <v>121</v>
      </c>
      <c r="U1379" t="s">
        <v>210</v>
      </c>
      <c r="V1379" t="s">
        <v>298</v>
      </c>
      <c r="W1379" t="s">
        <v>510</v>
      </c>
      <c r="X1379" t="s">
        <v>521</v>
      </c>
      <c r="Y1379" t="s">
        <v>511</v>
      </c>
    </row>
    <row r="1380" spans="1:25" ht="15" customHeight="1" x14ac:dyDescent="0.3">
      <c r="A1380">
        <v>10771</v>
      </c>
      <c r="B1380" t="s">
        <v>19</v>
      </c>
      <c r="C1380">
        <v>71</v>
      </c>
      <c r="D1380">
        <v>9</v>
      </c>
      <c r="E1380" s="3">
        <v>44540</v>
      </c>
      <c r="F1380" s="31">
        <f>YEAR(Order[[#This Row],[OrderDate]])</f>
        <v>2021</v>
      </c>
      <c r="G1380" s="31">
        <f>MONTH(Order[[#This Row],[OrderDate]])</f>
        <v>12</v>
      </c>
      <c r="H1380" s="31">
        <f>WEEKDAY(Order[[#This Row],[OrderDate]])</f>
        <v>6</v>
      </c>
      <c r="I1380" s="31" t="str">
        <f>TEXT(Order[[#This Row],[WeekNumber]],"dddd")</f>
        <v>Friday</v>
      </c>
      <c r="J1380" s="14">
        <v>20211219</v>
      </c>
      <c r="K1380" t="s">
        <v>484</v>
      </c>
      <c r="L1380" s="4">
        <v>344</v>
      </c>
      <c r="M1380" s="4">
        <v>21.5</v>
      </c>
      <c r="N1380" s="4">
        <v>21.5</v>
      </c>
      <c r="O1380">
        <v>16</v>
      </c>
      <c r="P1380" s="8">
        <v>0</v>
      </c>
      <c r="Q1380" t="s">
        <v>425</v>
      </c>
      <c r="R1380">
        <v>15</v>
      </c>
      <c r="S1380" s="4">
        <v>15.813450604529082</v>
      </c>
      <c r="T1380" t="s">
        <v>108</v>
      </c>
      <c r="U1380" t="s">
        <v>197</v>
      </c>
      <c r="V1380" t="s">
        <v>286</v>
      </c>
      <c r="W1380" t="s">
        <v>509</v>
      </c>
      <c r="X1380" t="s">
        <v>524</v>
      </c>
      <c r="Y1380" t="s">
        <v>511</v>
      </c>
    </row>
    <row r="1381" spans="1:25" ht="15" customHeight="1" x14ac:dyDescent="0.3">
      <c r="A1381">
        <v>10772</v>
      </c>
      <c r="B1381" t="s">
        <v>42</v>
      </c>
      <c r="C1381">
        <v>29</v>
      </c>
      <c r="D1381">
        <v>3</v>
      </c>
      <c r="E1381" s="3">
        <v>44540</v>
      </c>
      <c r="F1381" s="31">
        <f>YEAR(Order[[#This Row],[OrderDate]])</f>
        <v>2021</v>
      </c>
      <c r="G1381" s="31">
        <f>MONTH(Order[[#This Row],[OrderDate]])</f>
        <v>12</v>
      </c>
      <c r="H1381" s="31">
        <f>WEEKDAY(Order[[#This Row],[OrderDate]])</f>
        <v>6</v>
      </c>
      <c r="I1381" s="31" t="str">
        <f>TEXT(Order[[#This Row],[WeekNumber]],"dddd")</f>
        <v>Friday</v>
      </c>
      <c r="J1381" s="14">
        <v>20211219</v>
      </c>
      <c r="K1381" t="s">
        <v>484</v>
      </c>
      <c r="L1381" s="4">
        <v>2228.2200000000003</v>
      </c>
      <c r="M1381" s="4">
        <v>123.79</v>
      </c>
      <c r="N1381" s="4">
        <v>123.79</v>
      </c>
      <c r="O1381">
        <v>18</v>
      </c>
      <c r="P1381" s="8">
        <v>0</v>
      </c>
      <c r="Q1381" t="s">
        <v>383</v>
      </c>
      <c r="R1381">
        <v>12</v>
      </c>
      <c r="S1381" s="4">
        <v>78.453085124436214</v>
      </c>
      <c r="T1381" t="s">
        <v>131</v>
      </c>
      <c r="U1381" t="s">
        <v>220</v>
      </c>
      <c r="V1381" t="s">
        <v>307</v>
      </c>
      <c r="W1381" t="s">
        <v>509</v>
      </c>
      <c r="X1381" t="s">
        <v>520</v>
      </c>
      <c r="Y1381" t="s">
        <v>518</v>
      </c>
    </row>
    <row r="1382" spans="1:25" ht="15" customHeight="1" x14ac:dyDescent="0.3">
      <c r="A1382">
        <v>10772</v>
      </c>
      <c r="B1382" t="s">
        <v>42</v>
      </c>
      <c r="C1382">
        <v>59</v>
      </c>
      <c r="D1382">
        <v>3</v>
      </c>
      <c r="E1382" s="3">
        <v>44540</v>
      </c>
      <c r="F1382" s="31">
        <f>YEAR(Order[[#This Row],[OrderDate]])</f>
        <v>2021</v>
      </c>
      <c r="G1382" s="31">
        <f>MONTH(Order[[#This Row],[OrderDate]])</f>
        <v>12</v>
      </c>
      <c r="H1382" s="31">
        <f>WEEKDAY(Order[[#This Row],[OrderDate]])</f>
        <v>6</v>
      </c>
      <c r="I1382" s="31" t="str">
        <f>TEXT(Order[[#This Row],[WeekNumber]],"dddd")</f>
        <v>Friday</v>
      </c>
      <c r="J1382" s="14">
        <v>20211216</v>
      </c>
      <c r="K1382" t="s">
        <v>484</v>
      </c>
      <c r="L1382" s="4">
        <v>1375</v>
      </c>
      <c r="M1382" s="4">
        <v>55</v>
      </c>
      <c r="N1382" s="4">
        <v>55</v>
      </c>
      <c r="O1382">
        <v>25</v>
      </c>
      <c r="P1382" s="8">
        <v>0</v>
      </c>
      <c r="Q1382" t="s">
        <v>413</v>
      </c>
      <c r="R1382">
        <v>28</v>
      </c>
      <c r="S1382" s="4">
        <v>29.299646906924384</v>
      </c>
      <c r="T1382" t="s">
        <v>131</v>
      </c>
      <c r="U1382" t="s">
        <v>220</v>
      </c>
      <c r="V1382" t="s">
        <v>307</v>
      </c>
      <c r="W1382" t="s">
        <v>509</v>
      </c>
      <c r="X1382" t="s">
        <v>520</v>
      </c>
      <c r="Y1382" t="s">
        <v>511</v>
      </c>
    </row>
    <row r="1383" spans="1:25" ht="15" customHeight="1" x14ac:dyDescent="0.3">
      <c r="A1383">
        <v>10773</v>
      </c>
      <c r="B1383" t="s">
        <v>19</v>
      </c>
      <c r="C1383">
        <v>17</v>
      </c>
      <c r="D1383">
        <v>1</v>
      </c>
      <c r="E1383" s="3">
        <v>44541</v>
      </c>
      <c r="F1383" s="31">
        <f>YEAR(Order[[#This Row],[OrderDate]])</f>
        <v>2021</v>
      </c>
      <c r="G1383" s="31">
        <f>MONTH(Order[[#This Row],[OrderDate]])</f>
        <v>12</v>
      </c>
      <c r="H1383" s="31">
        <f>WEEKDAY(Order[[#This Row],[OrderDate]])</f>
        <v>7</v>
      </c>
      <c r="I1383" s="31" t="str">
        <f>TEXT(Order[[#This Row],[WeekNumber]],"dddd")</f>
        <v>Saturday</v>
      </c>
      <c r="J1383" s="14">
        <v>20211216</v>
      </c>
      <c r="K1383" t="s">
        <v>485</v>
      </c>
      <c r="L1383" s="4">
        <v>1287</v>
      </c>
      <c r="M1383" s="4">
        <v>39</v>
      </c>
      <c r="N1383" s="4">
        <v>39</v>
      </c>
      <c r="O1383">
        <v>33</v>
      </c>
      <c r="P1383" s="8">
        <v>0</v>
      </c>
      <c r="Q1383" t="s">
        <v>371</v>
      </c>
      <c r="R1383">
        <v>7</v>
      </c>
      <c r="S1383" s="4">
        <v>24.774912809223483</v>
      </c>
      <c r="T1383" t="s">
        <v>108</v>
      </c>
      <c r="U1383" t="s">
        <v>197</v>
      </c>
      <c r="V1383" t="s">
        <v>286</v>
      </c>
      <c r="W1383" t="s">
        <v>509</v>
      </c>
      <c r="X1383" t="s">
        <v>524</v>
      </c>
      <c r="Y1383" t="s">
        <v>518</v>
      </c>
    </row>
    <row r="1384" spans="1:25" ht="15" customHeight="1" x14ac:dyDescent="0.3">
      <c r="A1384">
        <v>10773</v>
      </c>
      <c r="B1384" t="s">
        <v>19</v>
      </c>
      <c r="C1384">
        <v>31</v>
      </c>
      <c r="D1384">
        <v>1</v>
      </c>
      <c r="E1384" s="3">
        <v>44541</v>
      </c>
      <c r="F1384" s="31">
        <f>YEAR(Order[[#This Row],[OrderDate]])</f>
        <v>2021</v>
      </c>
      <c r="G1384" s="31">
        <f>MONTH(Order[[#This Row],[OrderDate]])</f>
        <v>12</v>
      </c>
      <c r="H1384" s="31">
        <f>WEEKDAY(Order[[#This Row],[OrderDate]])</f>
        <v>7</v>
      </c>
      <c r="I1384" s="31" t="str">
        <f>TEXT(Order[[#This Row],[WeekNumber]],"dddd")</f>
        <v>Saturday</v>
      </c>
      <c r="J1384" s="14">
        <v>20211216</v>
      </c>
      <c r="K1384" t="s">
        <v>485</v>
      </c>
      <c r="L1384" s="4">
        <v>699.99999739229679</v>
      </c>
      <c r="M1384" s="4">
        <v>12.5</v>
      </c>
      <c r="N1384" s="4">
        <v>9.999999962747097</v>
      </c>
      <c r="O1384">
        <v>70</v>
      </c>
      <c r="P1384" s="8">
        <v>0.20000000298023221</v>
      </c>
      <c r="Q1384" t="s">
        <v>385</v>
      </c>
      <c r="R1384">
        <v>14</v>
      </c>
      <c r="S1384" s="4">
        <v>8.9210025428745876</v>
      </c>
      <c r="T1384" t="s">
        <v>108</v>
      </c>
      <c r="U1384" t="s">
        <v>197</v>
      </c>
      <c r="V1384" t="s">
        <v>286</v>
      </c>
      <c r="W1384" t="s">
        <v>509</v>
      </c>
      <c r="X1384" t="s">
        <v>524</v>
      </c>
      <c r="Y1384" t="s">
        <v>511</v>
      </c>
    </row>
    <row r="1385" spans="1:25" ht="15" customHeight="1" x14ac:dyDescent="0.3">
      <c r="A1385">
        <v>10773</v>
      </c>
      <c r="B1385" t="s">
        <v>19</v>
      </c>
      <c r="C1385">
        <v>75</v>
      </c>
      <c r="D1385">
        <v>1</v>
      </c>
      <c r="E1385" s="3">
        <v>44541</v>
      </c>
      <c r="F1385" s="31">
        <f>YEAR(Order[[#This Row],[OrderDate]])</f>
        <v>2021</v>
      </c>
      <c r="G1385" s="31">
        <f>MONTH(Order[[#This Row],[OrderDate]])</f>
        <v>12</v>
      </c>
      <c r="H1385" s="31">
        <f>WEEKDAY(Order[[#This Row],[OrderDate]])</f>
        <v>7</v>
      </c>
      <c r="I1385" s="31" t="str">
        <f>TEXT(Order[[#This Row],[WeekNumber]],"dddd")</f>
        <v>Saturday</v>
      </c>
      <c r="J1385" s="14">
        <v>20211212</v>
      </c>
      <c r="K1385" t="s">
        <v>485</v>
      </c>
      <c r="L1385" s="4">
        <v>43.399999838322401</v>
      </c>
      <c r="M1385" s="4">
        <v>7.75</v>
      </c>
      <c r="N1385" s="4">
        <v>6.1999999769032001</v>
      </c>
      <c r="O1385">
        <v>7</v>
      </c>
      <c r="P1385" s="8">
        <v>0.20000000298023221</v>
      </c>
      <c r="Q1385" t="s">
        <v>429</v>
      </c>
      <c r="R1385">
        <v>12</v>
      </c>
      <c r="S1385" s="4">
        <v>3.8495729671919596</v>
      </c>
      <c r="T1385" t="s">
        <v>108</v>
      </c>
      <c r="U1385" t="s">
        <v>197</v>
      </c>
      <c r="V1385" t="s">
        <v>286</v>
      </c>
      <c r="W1385" t="s">
        <v>509</v>
      </c>
      <c r="X1385" t="s">
        <v>524</v>
      </c>
      <c r="Y1385" t="s">
        <v>517</v>
      </c>
    </row>
    <row r="1386" spans="1:25" ht="15" customHeight="1" x14ac:dyDescent="0.3">
      <c r="A1386">
        <v>10774</v>
      </c>
      <c r="B1386" t="s">
        <v>22</v>
      </c>
      <c r="C1386">
        <v>31</v>
      </c>
      <c r="D1386">
        <v>4</v>
      </c>
      <c r="E1386" s="3">
        <v>44541</v>
      </c>
      <c r="F1386" s="31">
        <f>YEAR(Order[[#This Row],[OrderDate]])</f>
        <v>2021</v>
      </c>
      <c r="G1386" s="31">
        <f>MONTH(Order[[#This Row],[OrderDate]])</f>
        <v>12</v>
      </c>
      <c r="H1386" s="31">
        <f>WEEKDAY(Order[[#This Row],[OrderDate]])</f>
        <v>7</v>
      </c>
      <c r="I1386" s="31" t="str">
        <f>TEXT(Order[[#This Row],[WeekNumber]],"dddd")</f>
        <v>Saturday</v>
      </c>
      <c r="J1386" s="14">
        <v>20211212</v>
      </c>
      <c r="K1386" t="s">
        <v>486</v>
      </c>
      <c r="L1386" s="4">
        <v>18.75</v>
      </c>
      <c r="M1386" s="4">
        <v>12.5</v>
      </c>
      <c r="N1386" s="4">
        <v>9.375</v>
      </c>
      <c r="O1386">
        <v>2</v>
      </c>
      <c r="P1386" s="8">
        <v>0.25</v>
      </c>
      <c r="Q1386" t="s">
        <v>385</v>
      </c>
      <c r="R1386">
        <v>14</v>
      </c>
      <c r="S1386" s="4">
        <v>8.9210025428745876</v>
      </c>
      <c r="T1386" t="s">
        <v>111</v>
      </c>
      <c r="U1386" t="s">
        <v>200</v>
      </c>
      <c r="V1386" t="s">
        <v>289</v>
      </c>
      <c r="W1386" t="s">
        <v>509</v>
      </c>
      <c r="X1386" t="s">
        <v>526</v>
      </c>
      <c r="Y1386" t="s">
        <v>511</v>
      </c>
    </row>
    <row r="1387" spans="1:25" ht="15" customHeight="1" x14ac:dyDescent="0.3">
      <c r="A1387">
        <v>10774</v>
      </c>
      <c r="B1387" t="s">
        <v>22</v>
      </c>
      <c r="C1387">
        <v>66</v>
      </c>
      <c r="D1387">
        <v>4</v>
      </c>
      <c r="E1387" s="3">
        <v>44541</v>
      </c>
      <c r="F1387" s="31">
        <f>YEAR(Order[[#This Row],[OrderDate]])</f>
        <v>2021</v>
      </c>
      <c r="G1387" s="31">
        <f>MONTH(Order[[#This Row],[OrderDate]])</f>
        <v>12</v>
      </c>
      <c r="H1387" s="31">
        <f>WEEKDAY(Order[[#This Row],[OrderDate]])</f>
        <v>7</v>
      </c>
      <c r="I1387" s="31" t="str">
        <f>TEXT(Order[[#This Row],[WeekNumber]],"dddd")</f>
        <v>Saturday</v>
      </c>
      <c r="J1387" s="14">
        <v>20211226</v>
      </c>
      <c r="K1387" t="s">
        <v>486</v>
      </c>
      <c r="L1387" s="4">
        <v>850</v>
      </c>
      <c r="M1387" s="4">
        <v>17</v>
      </c>
      <c r="N1387" s="4">
        <v>17</v>
      </c>
      <c r="O1387">
        <v>50</v>
      </c>
      <c r="P1387" s="8">
        <v>0</v>
      </c>
      <c r="Q1387" t="s">
        <v>420</v>
      </c>
      <c r="R1387">
        <v>2</v>
      </c>
      <c r="S1387" s="4">
        <v>4.7723602845439919</v>
      </c>
      <c r="T1387" t="s">
        <v>111</v>
      </c>
      <c r="U1387" t="s">
        <v>200</v>
      </c>
      <c r="V1387" t="s">
        <v>289</v>
      </c>
      <c r="W1387" t="s">
        <v>509</v>
      </c>
      <c r="X1387" t="s">
        <v>526</v>
      </c>
      <c r="Y1387" t="s">
        <v>515</v>
      </c>
    </row>
    <row r="1388" spans="1:25" x14ac:dyDescent="0.3">
      <c r="A1388">
        <v>10775</v>
      </c>
      <c r="B1388" t="s">
        <v>75</v>
      </c>
      <c r="C1388">
        <v>10</v>
      </c>
      <c r="D1388">
        <v>7</v>
      </c>
      <c r="E1388" s="3">
        <v>44542</v>
      </c>
      <c r="F1388" s="31">
        <f>YEAR(Order[[#This Row],[OrderDate]])</f>
        <v>2021</v>
      </c>
      <c r="G1388" s="31">
        <f>MONTH(Order[[#This Row],[OrderDate]])</f>
        <v>12</v>
      </c>
      <c r="H1388" s="31">
        <f>WEEKDAY(Order[[#This Row],[OrderDate]])</f>
        <v>1</v>
      </c>
      <c r="I1388" s="31" t="str">
        <f>TEXT(Order[[#This Row],[WeekNumber]],"dddd")</f>
        <v>Sunday</v>
      </c>
      <c r="J1388" s="14">
        <v>20211226</v>
      </c>
      <c r="K1388" t="s">
        <v>486</v>
      </c>
      <c r="L1388" s="4">
        <v>186</v>
      </c>
      <c r="M1388" s="4">
        <v>31</v>
      </c>
      <c r="N1388" s="4">
        <v>31</v>
      </c>
      <c r="O1388">
        <v>6</v>
      </c>
      <c r="P1388" s="8">
        <v>0</v>
      </c>
      <c r="Q1388" t="s">
        <v>364</v>
      </c>
      <c r="R1388">
        <v>4</v>
      </c>
      <c r="S1388" s="4">
        <v>11.047328272500083</v>
      </c>
      <c r="T1388" t="s">
        <v>164</v>
      </c>
      <c r="U1388" t="s">
        <v>253</v>
      </c>
      <c r="V1388" t="s">
        <v>338</v>
      </c>
      <c r="W1388" t="s">
        <v>510</v>
      </c>
      <c r="X1388" t="s">
        <v>353</v>
      </c>
      <c r="Y1388" t="s">
        <v>514</v>
      </c>
    </row>
    <row r="1389" spans="1:25" x14ac:dyDescent="0.3">
      <c r="A1389">
        <v>10775</v>
      </c>
      <c r="B1389" t="s">
        <v>75</v>
      </c>
      <c r="C1389">
        <v>67</v>
      </c>
      <c r="D1389">
        <v>7</v>
      </c>
      <c r="E1389" s="3">
        <v>44542</v>
      </c>
      <c r="F1389" s="31">
        <f>YEAR(Order[[#This Row],[OrderDate]])</f>
        <v>2021</v>
      </c>
      <c r="G1389" s="31">
        <f>MONTH(Order[[#This Row],[OrderDate]])</f>
        <v>12</v>
      </c>
      <c r="H1389" s="31">
        <f>WEEKDAY(Order[[#This Row],[OrderDate]])</f>
        <v>1</v>
      </c>
      <c r="I1389" s="31" t="str">
        <f>TEXT(Order[[#This Row],[WeekNumber]],"dddd")</f>
        <v>Sunday</v>
      </c>
      <c r="J1389" s="14">
        <v>20211218</v>
      </c>
      <c r="K1389" t="s">
        <v>486</v>
      </c>
      <c r="L1389" s="4">
        <v>42</v>
      </c>
      <c r="M1389" s="4">
        <v>14</v>
      </c>
      <c r="N1389" s="4">
        <v>14</v>
      </c>
      <c r="O1389">
        <v>3</v>
      </c>
      <c r="P1389" s="8">
        <v>0</v>
      </c>
      <c r="Q1389" t="s">
        <v>421</v>
      </c>
      <c r="R1389">
        <v>16</v>
      </c>
      <c r="S1389" s="4">
        <v>8.0791143090423496</v>
      </c>
      <c r="T1389" t="s">
        <v>164</v>
      </c>
      <c r="U1389" t="s">
        <v>253</v>
      </c>
      <c r="V1389" t="s">
        <v>338</v>
      </c>
      <c r="W1389" t="s">
        <v>510</v>
      </c>
      <c r="X1389" t="s">
        <v>353</v>
      </c>
      <c r="Y1389" t="s">
        <v>517</v>
      </c>
    </row>
    <row r="1390" spans="1:25" ht="15" customHeight="1" x14ac:dyDescent="0.3">
      <c r="A1390">
        <v>10776</v>
      </c>
      <c r="B1390" t="s">
        <v>19</v>
      </c>
      <c r="C1390">
        <v>31</v>
      </c>
      <c r="D1390">
        <v>1</v>
      </c>
      <c r="E1390" s="3">
        <v>44545</v>
      </c>
      <c r="F1390" s="31">
        <f>YEAR(Order[[#This Row],[OrderDate]])</f>
        <v>2021</v>
      </c>
      <c r="G1390" s="31">
        <f>MONTH(Order[[#This Row],[OrderDate]])</f>
        <v>12</v>
      </c>
      <c r="H1390" s="31">
        <f>WEEKDAY(Order[[#This Row],[OrderDate]])</f>
        <v>4</v>
      </c>
      <c r="I1390" s="31" t="str">
        <f>TEXT(Order[[#This Row],[WeekNumber]],"dddd")</f>
        <v>Wednesday</v>
      </c>
      <c r="J1390" s="14">
        <v>20211218</v>
      </c>
      <c r="K1390" t="s">
        <v>485</v>
      </c>
      <c r="L1390" s="4">
        <v>189.99999985098839</v>
      </c>
      <c r="M1390" s="4">
        <v>12.5</v>
      </c>
      <c r="N1390" s="4">
        <v>11.874999990686774</v>
      </c>
      <c r="O1390">
        <v>16</v>
      </c>
      <c r="P1390" s="8">
        <v>5.000000074505806E-2</v>
      </c>
      <c r="Q1390" t="s">
        <v>385</v>
      </c>
      <c r="R1390">
        <v>14</v>
      </c>
      <c r="S1390" s="4">
        <v>8.9210025428745876</v>
      </c>
      <c r="T1390" t="s">
        <v>108</v>
      </c>
      <c r="U1390" t="s">
        <v>197</v>
      </c>
      <c r="V1390" t="s">
        <v>286</v>
      </c>
      <c r="W1390" t="s">
        <v>509</v>
      </c>
      <c r="X1390" t="s">
        <v>524</v>
      </c>
      <c r="Y1390" t="s">
        <v>511</v>
      </c>
    </row>
    <row r="1391" spans="1:25" ht="15" customHeight="1" x14ac:dyDescent="0.3">
      <c r="A1391">
        <v>10776</v>
      </c>
      <c r="B1391" t="s">
        <v>19</v>
      </c>
      <c r="C1391">
        <v>42</v>
      </c>
      <c r="D1391">
        <v>1</v>
      </c>
      <c r="E1391" s="3">
        <v>44545</v>
      </c>
      <c r="F1391" s="31">
        <f>YEAR(Order[[#This Row],[OrderDate]])</f>
        <v>2021</v>
      </c>
      <c r="G1391" s="31">
        <f>MONTH(Order[[#This Row],[OrderDate]])</f>
        <v>12</v>
      </c>
      <c r="H1391" s="31">
        <f>WEEKDAY(Order[[#This Row],[OrderDate]])</f>
        <v>4</v>
      </c>
      <c r="I1391" s="31" t="str">
        <f>TEXT(Order[[#This Row],[WeekNumber]],"dddd")</f>
        <v>Wednesday</v>
      </c>
      <c r="J1391" s="14">
        <v>20211218</v>
      </c>
      <c r="K1391" t="s">
        <v>485</v>
      </c>
      <c r="L1391" s="4">
        <v>159.59999987483025</v>
      </c>
      <c r="M1391" s="4">
        <v>14</v>
      </c>
      <c r="N1391" s="4">
        <v>13.299999989569187</v>
      </c>
      <c r="O1391">
        <v>12</v>
      </c>
      <c r="P1391" s="8">
        <v>5.000000074505806E-2</v>
      </c>
      <c r="Q1391" t="s">
        <v>396</v>
      </c>
      <c r="R1391">
        <v>20</v>
      </c>
      <c r="S1391" s="4">
        <v>10.762412487567216</v>
      </c>
      <c r="T1391" t="s">
        <v>108</v>
      </c>
      <c r="U1391" t="s">
        <v>197</v>
      </c>
      <c r="V1391" t="s">
        <v>286</v>
      </c>
      <c r="W1391" t="s">
        <v>509</v>
      </c>
      <c r="X1391" t="s">
        <v>524</v>
      </c>
      <c r="Y1391" t="s">
        <v>512</v>
      </c>
    </row>
    <row r="1392" spans="1:25" ht="15" customHeight="1" x14ac:dyDescent="0.3">
      <c r="A1392">
        <v>10776</v>
      </c>
      <c r="B1392" t="s">
        <v>19</v>
      </c>
      <c r="C1392">
        <v>45</v>
      </c>
      <c r="D1392">
        <v>1</v>
      </c>
      <c r="E1392" s="3">
        <v>44545</v>
      </c>
      <c r="F1392" s="31">
        <f>YEAR(Order[[#This Row],[OrderDate]])</f>
        <v>2021</v>
      </c>
      <c r="G1392" s="31">
        <f>MONTH(Order[[#This Row],[OrderDate]])</f>
        <v>12</v>
      </c>
      <c r="H1392" s="31">
        <f>WEEKDAY(Order[[#This Row],[OrderDate]])</f>
        <v>4</v>
      </c>
      <c r="I1392" s="31" t="str">
        <f>TEXT(Order[[#This Row],[WeekNumber]],"dddd")</f>
        <v>Wednesday</v>
      </c>
      <c r="J1392" s="14">
        <v>20211218</v>
      </c>
      <c r="K1392" t="s">
        <v>485</v>
      </c>
      <c r="L1392" s="4">
        <v>243.67499980889261</v>
      </c>
      <c r="M1392" s="4">
        <v>9.5</v>
      </c>
      <c r="N1392" s="4">
        <v>9.0249999929219484</v>
      </c>
      <c r="O1392">
        <v>27</v>
      </c>
      <c r="P1392" s="8">
        <v>5.000000074505806E-2</v>
      </c>
      <c r="Q1392" t="s">
        <v>399</v>
      </c>
      <c r="R1392">
        <v>21</v>
      </c>
      <c r="S1392" s="4">
        <v>4.5986324879657294</v>
      </c>
      <c r="T1392" t="s">
        <v>108</v>
      </c>
      <c r="U1392" t="s">
        <v>197</v>
      </c>
      <c r="V1392" t="s">
        <v>286</v>
      </c>
      <c r="W1392" t="s">
        <v>509</v>
      </c>
      <c r="X1392" t="s">
        <v>524</v>
      </c>
      <c r="Y1392" t="s">
        <v>514</v>
      </c>
    </row>
    <row r="1393" spans="1:25" ht="15" customHeight="1" x14ac:dyDescent="0.3">
      <c r="A1393">
        <v>10776</v>
      </c>
      <c r="B1393" t="s">
        <v>19</v>
      </c>
      <c r="C1393">
        <v>51</v>
      </c>
      <c r="D1393">
        <v>1</v>
      </c>
      <c r="E1393" s="3">
        <v>44545</v>
      </c>
      <c r="F1393" s="31">
        <f>YEAR(Order[[#This Row],[OrderDate]])</f>
        <v>2021</v>
      </c>
      <c r="G1393" s="31">
        <f>MONTH(Order[[#This Row],[OrderDate]])</f>
        <v>12</v>
      </c>
      <c r="H1393" s="31">
        <f>WEEKDAY(Order[[#This Row],[OrderDate]])</f>
        <v>4</v>
      </c>
      <c r="I1393" s="31" t="str">
        <f>TEXT(Order[[#This Row],[WeekNumber]],"dddd")</f>
        <v>Wednesday</v>
      </c>
      <c r="J1393" s="14">
        <v>20220121</v>
      </c>
      <c r="K1393" t="s">
        <v>485</v>
      </c>
      <c r="L1393" s="4">
        <v>6041.9999952614307</v>
      </c>
      <c r="M1393" s="4">
        <v>53</v>
      </c>
      <c r="N1393" s="4">
        <v>50.349999960511923</v>
      </c>
      <c r="O1393">
        <v>120</v>
      </c>
      <c r="P1393" s="8">
        <v>5.000000074505806E-2</v>
      </c>
      <c r="Q1393" t="s">
        <v>405</v>
      </c>
      <c r="R1393">
        <v>24</v>
      </c>
      <c r="S1393" s="4">
        <v>18.835525116961144</v>
      </c>
      <c r="T1393" t="s">
        <v>108</v>
      </c>
      <c r="U1393" t="s">
        <v>197</v>
      </c>
      <c r="V1393" t="s">
        <v>286</v>
      </c>
      <c r="W1393" t="s">
        <v>509</v>
      </c>
      <c r="X1393" t="s">
        <v>524</v>
      </c>
      <c r="Y1393" t="s">
        <v>513</v>
      </c>
    </row>
    <row r="1394" spans="1:25" x14ac:dyDescent="0.3">
      <c r="A1394">
        <v>10777</v>
      </c>
      <c r="B1394" t="s">
        <v>29</v>
      </c>
      <c r="C1394">
        <v>42</v>
      </c>
      <c r="D1394">
        <v>7</v>
      </c>
      <c r="E1394" s="3">
        <v>44545</v>
      </c>
      <c r="F1394" s="31">
        <f>YEAR(Order[[#This Row],[OrderDate]])</f>
        <v>2021</v>
      </c>
      <c r="G1394" s="31">
        <f>MONTH(Order[[#This Row],[OrderDate]])</f>
        <v>12</v>
      </c>
      <c r="H1394" s="31">
        <f>WEEKDAY(Order[[#This Row],[OrderDate]])</f>
        <v>4</v>
      </c>
      <c r="I1394" s="31" t="str">
        <f>TEXT(Order[[#This Row],[WeekNumber]],"dddd")</f>
        <v>Wednesday</v>
      </c>
      <c r="J1394" s="14">
        <v>20211224</v>
      </c>
      <c r="K1394" t="s">
        <v>484</v>
      </c>
      <c r="L1394" s="4">
        <v>223.99999916553497</v>
      </c>
      <c r="M1394" s="4">
        <v>14</v>
      </c>
      <c r="N1394" s="4">
        <v>11.199999958276749</v>
      </c>
      <c r="O1394">
        <v>20</v>
      </c>
      <c r="P1394" s="8">
        <v>0.20000000298023221</v>
      </c>
      <c r="Q1394" t="s">
        <v>396</v>
      </c>
      <c r="R1394">
        <v>20</v>
      </c>
      <c r="S1394" s="4">
        <v>10.762412487567216</v>
      </c>
      <c r="T1394" t="s">
        <v>118</v>
      </c>
      <c r="U1394" t="s">
        <v>207</v>
      </c>
      <c r="V1394" t="s">
        <v>295</v>
      </c>
      <c r="W1394" t="s">
        <v>510</v>
      </c>
      <c r="X1394" t="s">
        <v>521</v>
      </c>
      <c r="Y1394" t="s">
        <v>512</v>
      </c>
    </row>
    <row r="1395" spans="1:25" ht="15" customHeight="1" x14ac:dyDescent="0.3">
      <c r="A1395">
        <v>10778</v>
      </c>
      <c r="B1395" t="s">
        <v>4</v>
      </c>
      <c r="C1395">
        <v>41</v>
      </c>
      <c r="D1395">
        <v>3</v>
      </c>
      <c r="E1395" s="3">
        <v>44546</v>
      </c>
      <c r="F1395" s="31">
        <f>YEAR(Order[[#This Row],[OrderDate]])</f>
        <v>2021</v>
      </c>
      <c r="G1395" s="31">
        <f>MONTH(Order[[#This Row],[OrderDate]])</f>
        <v>12</v>
      </c>
      <c r="H1395" s="31">
        <f>WEEKDAY(Order[[#This Row],[OrderDate]])</f>
        <v>5</v>
      </c>
      <c r="I1395" s="31" t="str">
        <f>TEXT(Order[[#This Row],[WeekNumber]],"dddd")</f>
        <v>Thursday</v>
      </c>
      <c r="J1395" s="14">
        <v>20220114</v>
      </c>
      <c r="K1395" t="s">
        <v>486</v>
      </c>
      <c r="L1395" s="4">
        <v>96.5</v>
      </c>
      <c r="M1395" s="4">
        <v>9.65</v>
      </c>
      <c r="N1395" s="4">
        <v>9.65</v>
      </c>
      <c r="O1395">
        <v>10</v>
      </c>
      <c r="P1395" s="8">
        <v>0</v>
      </c>
      <c r="Q1395" t="s">
        <v>395</v>
      </c>
      <c r="R1395">
        <v>19</v>
      </c>
      <c r="S1395" s="4">
        <v>6.0463867884479576</v>
      </c>
      <c r="T1395" t="s">
        <v>93</v>
      </c>
      <c r="U1395" t="s">
        <v>182</v>
      </c>
      <c r="V1395" t="s">
        <v>271</v>
      </c>
      <c r="W1395" t="s">
        <v>509</v>
      </c>
      <c r="X1395" t="s">
        <v>526</v>
      </c>
      <c r="Y1395" t="s">
        <v>514</v>
      </c>
    </row>
    <row r="1396" spans="1:25" ht="15" customHeight="1" x14ac:dyDescent="0.3">
      <c r="A1396">
        <v>10779</v>
      </c>
      <c r="B1396" t="s">
        <v>50</v>
      </c>
      <c r="C1396">
        <v>16</v>
      </c>
      <c r="D1396">
        <v>3</v>
      </c>
      <c r="E1396" s="3">
        <v>44546</v>
      </c>
      <c r="F1396" s="31">
        <f>YEAR(Order[[#This Row],[OrderDate]])</f>
        <v>2021</v>
      </c>
      <c r="G1396" s="31">
        <f>MONTH(Order[[#This Row],[OrderDate]])</f>
        <v>12</v>
      </c>
      <c r="H1396" s="31">
        <f>WEEKDAY(Order[[#This Row],[OrderDate]])</f>
        <v>5</v>
      </c>
      <c r="I1396" s="31" t="str">
        <f>TEXT(Order[[#This Row],[WeekNumber]],"dddd")</f>
        <v>Thursday</v>
      </c>
      <c r="J1396" s="14">
        <v>20220114</v>
      </c>
      <c r="K1396" t="s">
        <v>484</v>
      </c>
      <c r="L1396" s="4">
        <v>349</v>
      </c>
      <c r="M1396" s="4">
        <v>17.45</v>
      </c>
      <c r="N1396" s="4">
        <v>17.45</v>
      </c>
      <c r="O1396">
        <v>20</v>
      </c>
      <c r="P1396" s="8">
        <v>0</v>
      </c>
      <c r="Q1396" t="s">
        <v>370</v>
      </c>
      <c r="R1396">
        <v>7</v>
      </c>
      <c r="S1396" s="4">
        <v>12.75283918323947</v>
      </c>
      <c r="T1396" t="s">
        <v>139</v>
      </c>
      <c r="U1396" t="s">
        <v>228</v>
      </c>
      <c r="V1396" t="s">
        <v>315</v>
      </c>
      <c r="W1396" t="s">
        <v>509</v>
      </c>
      <c r="X1396" t="s">
        <v>520</v>
      </c>
      <c r="Y1396" t="s">
        <v>516</v>
      </c>
    </row>
    <row r="1397" spans="1:25" ht="15" customHeight="1" x14ac:dyDescent="0.3">
      <c r="A1397">
        <v>10779</v>
      </c>
      <c r="B1397" t="s">
        <v>50</v>
      </c>
      <c r="C1397">
        <v>62</v>
      </c>
      <c r="D1397">
        <v>3</v>
      </c>
      <c r="E1397" s="3">
        <v>44546</v>
      </c>
      <c r="F1397" s="31">
        <f>YEAR(Order[[#This Row],[OrderDate]])</f>
        <v>2021</v>
      </c>
      <c r="G1397" s="31">
        <f>MONTH(Order[[#This Row],[OrderDate]])</f>
        <v>12</v>
      </c>
      <c r="H1397" s="31">
        <f>WEEKDAY(Order[[#This Row],[OrderDate]])</f>
        <v>5</v>
      </c>
      <c r="I1397" s="31" t="str">
        <f>TEXT(Order[[#This Row],[WeekNumber]],"dddd")</f>
        <v>Thursday</v>
      </c>
      <c r="J1397" s="14">
        <v>20211225</v>
      </c>
      <c r="K1397" t="s">
        <v>484</v>
      </c>
      <c r="L1397" s="4">
        <v>986</v>
      </c>
      <c r="M1397" s="4">
        <v>49.3</v>
      </c>
      <c r="N1397" s="4">
        <v>49.3</v>
      </c>
      <c r="O1397">
        <v>20</v>
      </c>
      <c r="P1397" s="8">
        <v>0</v>
      </c>
      <c r="Q1397" t="s">
        <v>416</v>
      </c>
      <c r="R1397">
        <v>29</v>
      </c>
      <c r="S1397" s="4">
        <v>34.868075459270003</v>
      </c>
      <c r="T1397" t="s">
        <v>139</v>
      </c>
      <c r="U1397" t="s">
        <v>228</v>
      </c>
      <c r="V1397" t="s">
        <v>315</v>
      </c>
      <c r="W1397" t="s">
        <v>509</v>
      </c>
      <c r="X1397" t="s">
        <v>520</v>
      </c>
      <c r="Y1397" t="s">
        <v>516</v>
      </c>
    </row>
    <row r="1398" spans="1:25" ht="15" customHeight="1" x14ac:dyDescent="0.3">
      <c r="A1398">
        <v>10780</v>
      </c>
      <c r="B1398" t="s">
        <v>44</v>
      </c>
      <c r="C1398">
        <v>70</v>
      </c>
      <c r="D1398">
        <v>2</v>
      </c>
      <c r="E1398" s="3">
        <v>44546</v>
      </c>
      <c r="F1398" s="31">
        <f>YEAR(Order[[#This Row],[OrderDate]])</f>
        <v>2021</v>
      </c>
      <c r="G1398" s="31">
        <f>MONTH(Order[[#This Row],[OrderDate]])</f>
        <v>12</v>
      </c>
      <c r="H1398" s="31">
        <f>WEEKDAY(Order[[#This Row],[OrderDate]])</f>
        <v>5</v>
      </c>
      <c r="I1398" s="31" t="str">
        <f>TEXT(Order[[#This Row],[WeekNumber]],"dddd")</f>
        <v>Thursday</v>
      </c>
      <c r="J1398" s="14">
        <v>20211225</v>
      </c>
      <c r="K1398" t="s">
        <v>486</v>
      </c>
      <c r="L1398" s="4">
        <v>525</v>
      </c>
      <c r="M1398" s="4">
        <v>15</v>
      </c>
      <c r="N1398" s="4">
        <v>15</v>
      </c>
      <c r="O1398">
        <v>35</v>
      </c>
      <c r="P1398" s="8">
        <v>0</v>
      </c>
      <c r="Q1398" t="s">
        <v>424</v>
      </c>
      <c r="R1398">
        <v>7</v>
      </c>
      <c r="S1398" s="4">
        <v>4.3219663299234155</v>
      </c>
      <c r="T1398" t="s">
        <v>133</v>
      </c>
      <c r="U1398" t="s">
        <v>222</v>
      </c>
      <c r="V1398" t="s">
        <v>309</v>
      </c>
      <c r="W1398" t="s">
        <v>510</v>
      </c>
      <c r="X1398" t="s">
        <v>354</v>
      </c>
      <c r="Y1398" t="s">
        <v>517</v>
      </c>
    </row>
    <row r="1399" spans="1:25" ht="15" customHeight="1" x14ac:dyDescent="0.3">
      <c r="A1399">
        <v>10780</v>
      </c>
      <c r="B1399" t="s">
        <v>44</v>
      </c>
      <c r="C1399">
        <v>77</v>
      </c>
      <c r="D1399">
        <v>2</v>
      </c>
      <c r="E1399" s="3">
        <v>44546</v>
      </c>
      <c r="F1399" s="31">
        <f>YEAR(Order[[#This Row],[OrderDate]])</f>
        <v>2021</v>
      </c>
      <c r="G1399" s="31">
        <f>MONTH(Order[[#This Row],[OrderDate]])</f>
        <v>12</v>
      </c>
      <c r="H1399" s="31">
        <f>WEEKDAY(Order[[#This Row],[OrderDate]])</f>
        <v>5</v>
      </c>
      <c r="I1399" s="31" t="str">
        <f>TEXT(Order[[#This Row],[WeekNumber]],"dddd")</f>
        <v>Thursday</v>
      </c>
      <c r="J1399" s="14">
        <v>20211219</v>
      </c>
      <c r="K1399" t="s">
        <v>486</v>
      </c>
      <c r="L1399" s="4">
        <v>195</v>
      </c>
      <c r="M1399" s="4">
        <v>13</v>
      </c>
      <c r="N1399" s="4">
        <v>13</v>
      </c>
      <c r="O1399">
        <v>15</v>
      </c>
      <c r="P1399" s="8">
        <v>0</v>
      </c>
      <c r="Q1399" t="s">
        <v>431</v>
      </c>
      <c r="R1399">
        <v>12</v>
      </c>
      <c r="S1399" s="4">
        <v>9.7871799999999993</v>
      </c>
      <c r="T1399" t="s">
        <v>133</v>
      </c>
      <c r="U1399" t="s">
        <v>222</v>
      </c>
      <c r="V1399" t="s">
        <v>309</v>
      </c>
      <c r="W1399" t="s">
        <v>510</v>
      </c>
      <c r="X1399" t="s">
        <v>354</v>
      </c>
      <c r="Y1399" t="s">
        <v>515</v>
      </c>
    </row>
    <row r="1400" spans="1:25" ht="15" customHeight="1" x14ac:dyDescent="0.3">
      <c r="A1400">
        <v>10781</v>
      </c>
      <c r="B1400" t="s">
        <v>84</v>
      </c>
      <c r="C1400">
        <v>54</v>
      </c>
      <c r="D1400">
        <v>2</v>
      </c>
      <c r="E1400" s="3">
        <v>44547</v>
      </c>
      <c r="F1400" s="31">
        <f>YEAR(Order[[#This Row],[OrderDate]])</f>
        <v>2021</v>
      </c>
      <c r="G1400" s="31">
        <f>MONTH(Order[[#This Row],[OrderDate]])</f>
        <v>12</v>
      </c>
      <c r="H1400" s="31">
        <f>WEEKDAY(Order[[#This Row],[OrderDate]])</f>
        <v>6</v>
      </c>
      <c r="I1400" s="31" t="str">
        <f>TEXT(Order[[#This Row],[WeekNumber]],"dddd")</f>
        <v>Friday</v>
      </c>
      <c r="J1400" s="14">
        <v>20211219</v>
      </c>
      <c r="K1400" t="s">
        <v>485</v>
      </c>
      <c r="L1400" s="4">
        <v>17.879999933391812</v>
      </c>
      <c r="M1400" s="4">
        <v>7.45</v>
      </c>
      <c r="N1400" s="4">
        <v>5.9599999777972705</v>
      </c>
      <c r="O1400">
        <v>3</v>
      </c>
      <c r="P1400" s="8">
        <v>0.20000000298023221</v>
      </c>
      <c r="Q1400" t="s">
        <v>408</v>
      </c>
      <c r="R1400">
        <v>25</v>
      </c>
      <c r="S1400" s="4">
        <v>5.7031720626915998</v>
      </c>
      <c r="T1400" t="s">
        <v>173</v>
      </c>
      <c r="U1400" t="s">
        <v>262</v>
      </c>
      <c r="V1400" t="s">
        <v>346</v>
      </c>
      <c r="W1400" t="s">
        <v>509</v>
      </c>
      <c r="X1400" t="s">
        <v>527</v>
      </c>
      <c r="Y1400" t="s">
        <v>518</v>
      </c>
    </row>
    <row r="1401" spans="1:25" ht="15" customHeight="1" x14ac:dyDescent="0.3">
      <c r="A1401">
        <v>10781</v>
      </c>
      <c r="B1401" t="s">
        <v>84</v>
      </c>
      <c r="C1401">
        <v>56</v>
      </c>
      <c r="D1401">
        <v>2</v>
      </c>
      <c r="E1401" s="3">
        <v>44547</v>
      </c>
      <c r="F1401" s="31">
        <f>YEAR(Order[[#This Row],[OrderDate]])</f>
        <v>2021</v>
      </c>
      <c r="G1401" s="31">
        <f>MONTH(Order[[#This Row],[OrderDate]])</f>
        <v>12</v>
      </c>
      <c r="H1401" s="31">
        <f>WEEKDAY(Order[[#This Row],[OrderDate]])</f>
        <v>6</v>
      </c>
      <c r="I1401" s="31" t="str">
        <f>TEXT(Order[[#This Row],[WeekNumber]],"dddd")</f>
        <v>Friday</v>
      </c>
      <c r="J1401" s="14">
        <v>20211219</v>
      </c>
      <c r="K1401" t="s">
        <v>485</v>
      </c>
      <c r="L1401" s="4">
        <v>607.9999977350235</v>
      </c>
      <c r="M1401" s="4">
        <v>38</v>
      </c>
      <c r="N1401" s="4">
        <v>30.399999886751175</v>
      </c>
      <c r="O1401">
        <v>20</v>
      </c>
      <c r="P1401" s="8">
        <v>0.20000000298023221</v>
      </c>
      <c r="Q1401" t="s">
        <v>410</v>
      </c>
      <c r="R1401">
        <v>26</v>
      </c>
      <c r="S1401" s="4">
        <v>12.985049050340091</v>
      </c>
      <c r="T1401" t="s">
        <v>173</v>
      </c>
      <c r="U1401" t="s">
        <v>262</v>
      </c>
      <c r="V1401" t="s">
        <v>346</v>
      </c>
      <c r="W1401" t="s">
        <v>509</v>
      </c>
      <c r="X1401" t="s">
        <v>527</v>
      </c>
      <c r="Y1401" t="s">
        <v>512</v>
      </c>
    </row>
    <row r="1402" spans="1:25" ht="15" customHeight="1" x14ac:dyDescent="0.3">
      <c r="A1402">
        <v>10781</v>
      </c>
      <c r="B1402" t="s">
        <v>84</v>
      </c>
      <c r="C1402">
        <v>74</v>
      </c>
      <c r="D1402">
        <v>2</v>
      </c>
      <c r="E1402" s="3">
        <v>44547</v>
      </c>
      <c r="F1402" s="31">
        <f>YEAR(Order[[#This Row],[OrderDate]])</f>
        <v>2021</v>
      </c>
      <c r="G1402" s="31">
        <f>MONTH(Order[[#This Row],[OrderDate]])</f>
        <v>12</v>
      </c>
      <c r="H1402" s="31">
        <f>WEEKDAY(Order[[#This Row],[OrderDate]])</f>
        <v>6</v>
      </c>
      <c r="I1402" s="31" t="str">
        <f>TEXT(Order[[#This Row],[WeekNumber]],"dddd")</f>
        <v>Friday</v>
      </c>
      <c r="J1402" s="14">
        <v>20211222</v>
      </c>
      <c r="K1402" t="s">
        <v>485</v>
      </c>
      <c r="L1402" s="4">
        <v>350</v>
      </c>
      <c r="M1402" s="4">
        <v>10</v>
      </c>
      <c r="N1402" s="4">
        <v>10</v>
      </c>
      <c r="O1402">
        <v>35</v>
      </c>
      <c r="P1402" s="8">
        <v>0</v>
      </c>
      <c r="Q1402" t="s">
        <v>428</v>
      </c>
      <c r="R1402">
        <v>4</v>
      </c>
      <c r="S1402" s="4">
        <v>5.405016256844287</v>
      </c>
      <c r="T1402" t="s">
        <v>173</v>
      </c>
      <c r="U1402" t="s">
        <v>262</v>
      </c>
      <c r="V1402" t="s">
        <v>346</v>
      </c>
      <c r="W1402" t="s">
        <v>509</v>
      </c>
      <c r="X1402" t="s">
        <v>527</v>
      </c>
      <c r="Y1402" t="s">
        <v>513</v>
      </c>
    </row>
    <row r="1403" spans="1:25" ht="15" customHeight="1" x14ac:dyDescent="0.3">
      <c r="A1403">
        <v>10782</v>
      </c>
      <c r="B1403" t="s">
        <v>11</v>
      </c>
      <c r="C1403">
        <v>31</v>
      </c>
      <c r="D1403">
        <v>9</v>
      </c>
      <c r="E1403" s="3">
        <v>44547</v>
      </c>
      <c r="F1403" s="31">
        <f>YEAR(Order[[#This Row],[OrderDate]])</f>
        <v>2021</v>
      </c>
      <c r="G1403" s="31">
        <f>MONTH(Order[[#This Row],[OrderDate]])</f>
        <v>12</v>
      </c>
      <c r="H1403" s="31">
        <f>WEEKDAY(Order[[#This Row],[OrderDate]])</f>
        <v>6</v>
      </c>
      <c r="I1403" s="31" t="str">
        <f>TEXT(Order[[#This Row],[WeekNumber]],"dddd")</f>
        <v>Friday</v>
      </c>
      <c r="J1403" s="14">
        <v>20211219</v>
      </c>
      <c r="K1403" t="s">
        <v>485</v>
      </c>
      <c r="L1403" s="4">
        <v>12.5</v>
      </c>
      <c r="M1403" s="4">
        <v>12.5</v>
      </c>
      <c r="N1403" s="4">
        <v>12.5</v>
      </c>
      <c r="O1403">
        <v>1</v>
      </c>
      <c r="P1403" s="8">
        <v>0</v>
      </c>
      <c r="Q1403" t="s">
        <v>385</v>
      </c>
      <c r="R1403">
        <v>14</v>
      </c>
      <c r="S1403" s="4">
        <v>8.9210025428745876</v>
      </c>
      <c r="T1403" t="s">
        <v>100</v>
      </c>
      <c r="U1403" t="s">
        <v>189</v>
      </c>
      <c r="V1403" t="s">
        <v>278</v>
      </c>
      <c r="W1403" t="s">
        <v>510</v>
      </c>
      <c r="X1403">
        <v>0</v>
      </c>
      <c r="Y1403" t="s">
        <v>511</v>
      </c>
    </row>
    <row r="1404" spans="1:25" ht="15" customHeight="1" x14ac:dyDescent="0.3">
      <c r="A1404">
        <v>10783</v>
      </c>
      <c r="B1404" t="s">
        <v>32</v>
      </c>
      <c r="C1404">
        <v>31</v>
      </c>
      <c r="D1404">
        <v>4</v>
      </c>
      <c r="E1404" s="3">
        <v>44548</v>
      </c>
      <c r="F1404" s="31">
        <f>YEAR(Order[[#This Row],[OrderDate]])</f>
        <v>2021</v>
      </c>
      <c r="G1404" s="31">
        <f>MONTH(Order[[#This Row],[OrderDate]])</f>
        <v>12</v>
      </c>
      <c r="H1404" s="31">
        <f>WEEKDAY(Order[[#This Row],[OrderDate]])</f>
        <v>7</v>
      </c>
      <c r="I1404" s="31" t="str">
        <f>TEXT(Order[[#This Row],[WeekNumber]],"dddd")</f>
        <v>Saturday</v>
      </c>
      <c r="J1404" s="14">
        <v>20211219</v>
      </c>
      <c r="K1404" t="s">
        <v>484</v>
      </c>
      <c r="L1404" s="4">
        <v>125</v>
      </c>
      <c r="M1404" s="4">
        <v>12.5</v>
      </c>
      <c r="N1404" s="4">
        <v>12.5</v>
      </c>
      <c r="O1404">
        <v>10</v>
      </c>
      <c r="P1404" s="8">
        <v>0</v>
      </c>
      <c r="Q1404" t="s">
        <v>385</v>
      </c>
      <c r="R1404">
        <v>14</v>
      </c>
      <c r="S1404" s="4">
        <v>8.9210025428745876</v>
      </c>
      <c r="T1404" t="s">
        <v>121</v>
      </c>
      <c r="U1404" t="s">
        <v>210</v>
      </c>
      <c r="V1404" t="s">
        <v>298</v>
      </c>
      <c r="W1404" t="s">
        <v>510</v>
      </c>
      <c r="X1404" t="s">
        <v>521</v>
      </c>
      <c r="Y1404" t="s">
        <v>511</v>
      </c>
    </row>
    <row r="1405" spans="1:25" ht="15" customHeight="1" x14ac:dyDescent="0.3">
      <c r="A1405">
        <v>10783</v>
      </c>
      <c r="B1405" t="s">
        <v>32</v>
      </c>
      <c r="C1405">
        <v>38</v>
      </c>
      <c r="D1405">
        <v>4</v>
      </c>
      <c r="E1405" s="3">
        <v>44548</v>
      </c>
      <c r="F1405" s="31">
        <f>YEAR(Order[[#This Row],[OrderDate]])</f>
        <v>2021</v>
      </c>
      <c r="G1405" s="31">
        <f>MONTH(Order[[#This Row],[OrderDate]])</f>
        <v>12</v>
      </c>
      <c r="H1405" s="31">
        <f>WEEKDAY(Order[[#This Row],[OrderDate]])</f>
        <v>7</v>
      </c>
      <c r="I1405" s="31" t="str">
        <f>TEXT(Order[[#This Row],[WeekNumber]],"dddd")</f>
        <v>Saturday</v>
      </c>
      <c r="J1405" s="14">
        <v>20211222</v>
      </c>
      <c r="K1405" t="s">
        <v>484</v>
      </c>
      <c r="L1405" s="4">
        <v>1317.5</v>
      </c>
      <c r="M1405" s="4">
        <v>263.5</v>
      </c>
      <c r="N1405" s="4">
        <v>263.5</v>
      </c>
      <c r="O1405">
        <v>5</v>
      </c>
      <c r="P1405" s="8">
        <v>0</v>
      </c>
      <c r="Q1405" t="s">
        <v>392</v>
      </c>
      <c r="R1405">
        <v>18</v>
      </c>
      <c r="S1405" s="4">
        <v>194.17724636053271</v>
      </c>
      <c r="T1405" t="s">
        <v>121</v>
      </c>
      <c r="U1405" t="s">
        <v>210</v>
      </c>
      <c r="V1405" t="s">
        <v>298</v>
      </c>
      <c r="W1405" t="s">
        <v>510</v>
      </c>
      <c r="X1405" t="s">
        <v>521</v>
      </c>
      <c r="Y1405" t="s">
        <v>517</v>
      </c>
    </row>
    <row r="1406" spans="1:25" ht="15" customHeight="1" x14ac:dyDescent="0.3">
      <c r="A1406">
        <v>10784</v>
      </c>
      <c r="B1406" t="s">
        <v>47</v>
      </c>
      <c r="C1406">
        <v>36</v>
      </c>
      <c r="D1406">
        <v>4</v>
      </c>
      <c r="E1406" s="3">
        <v>44548</v>
      </c>
      <c r="F1406" s="31">
        <f>YEAR(Order[[#This Row],[OrderDate]])</f>
        <v>2021</v>
      </c>
      <c r="G1406" s="31">
        <f>MONTH(Order[[#This Row],[OrderDate]])</f>
        <v>12</v>
      </c>
      <c r="H1406" s="31">
        <f>WEEKDAY(Order[[#This Row],[OrderDate]])</f>
        <v>7</v>
      </c>
      <c r="I1406" s="31" t="str">
        <f>TEXT(Order[[#This Row],[WeekNumber]],"dddd")</f>
        <v>Saturday</v>
      </c>
      <c r="J1406" s="14">
        <v>20211222</v>
      </c>
      <c r="K1406" t="s">
        <v>485</v>
      </c>
      <c r="L1406" s="4">
        <v>570</v>
      </c>
      <c r="M1406" s="4">
        <v>19</v>
      </c>
      <c r="N1406" s="4">
        <v>19</v>
      </c>
      <c r="O1406">
        <v>30</v>
      </c>
      <c r="P1406" s="8">
        <v>0</v>
      </c>
      <c r="Q1406" t="s">
        <v>390</v>
      </c>
      <c r="R1406">
        <v>17</v>
      </c>
      <c r="S1406" s="4">
        <v>14.515505674132482</v>
      </c>
      <c r="T1406" t="s">
        <v>136</v>
      </c>
      <c r="U1406" t="s">
        <v>225</v>
      </c>
      <c r="V1406" t="s">
        <v>312</v>
      </c>
      <c r="W1406" t="s">
        <v>509</v>
      </c>
      <c r="X1406" t="s">
        <v>528</v>
      </c>
      <c r="Y1406" t="s">
        <v>514</v>
      </c>
    </row>
    <row r="1407" spans="1:25" ht="15" customHeight="1" x14ac:dyDescent="0.3">
      <c r="A1407">
        <v>10784</v>
      </c>
      <c r="B1407" t="s">
        <v>47</v>
      </c>
      <c r="C1407">
        <v>39</v>
      </c>
      <c r="D1407">
        <v>4</v>
      </c>
      <c r="E1407" s="3">
        <v>44548</v>
      </c>
      <c r="F1407" s="31">
        <f>YEAR(Order[[#This Row],[OrderDate]])</f>
        <v>2021</v>
      </c>
      <c r="G1407" s="31">
        <f>MONTH(Order[[#This Row],[OrderDate]])</f>
        <v>12</v>
      </c>
      <c r="H1407" s="31">
        <f>WEEKDAY(Order[[#This Row],[OrderDate]])</f>
        <v>7</v>
      </c>
      <c r="I1407" s="31" t="str">
        <f>TEXT(Order[[#This Row],[WeekNumber]],"dddd")</f>
        <v>Saturday</v>
      </c>
      <c r="J1407" s="14">
        <v>20211222</v>
      </c>
      <c r="K1407" t="s">
        <v>485</v>
      </c>
      <c r="L1407" s="4">
        <v>30.599999785423279</v>
      </c>
      <c r="M1407" s="4">
        <v>18</v>
      </c>
      <c r="N1407" s="4">
        <v>15.299999892711639</v>
      </c>
      <c r="O1407">
        <v>2</v>
      </c>
      <c r="P1407" s="8">
        <v>0.15000000596046451</v>
      </c>
      <c r="Q1407" t="s">
        <v>393</v>
      </c>
      <c r="R1407">
        <v>18</v>
      </c>
      <c r="S1407" s="4">
        <v>13.522215154598831</v>
      </c>
      <c r="T1407" t="s">
        <v>136</v>
      </c>
      <c r="U1407" t="s">
        <v>225</v>
      </c>
      <c r="V1407" t="s">
        <v>312</v>
      </c>
      <c r="W1407" t="s">
        <v>509</v>
      </c>
      <c r="X1407" t="s">
        <v>528</v>
      </c>
      <c r="Y1407" t="s">
        <v>517</v>
      </c>
    </row>
    <row r="1408" spans="1:25" ht="15" customHeight="1" x14ac:dyDescent="0.3">
      <c r="A1408">
        <v>10784</v>
      </c>
      <c r="B1408" t="s">
        <v>47</v>
      </c>
      <c r="C1408">
        <v>72</v>
      </c>
      <c r="D1408">
        <v>4</v>
      </c>
      <c r="E1408" s="3">
        <v>44548</v>
      </c>
      <c r="F1408" s="31">
        <f>YEAR(Order[[#This Row],[OrderDate]])</f>
        <v>2021</v>
      </c>
      <c r="G1408" s="31">
        <f>MONTH(Order[[#This Row],[OrderDate]])</f>
        <v>12</v>
      </c>
      <c r="H1408" s="31">
        <f>WEEKDAY(Order[[#This Row],[OrderDate]])</f>
        <v>7</v>
      </c>
      <c r="I1408" s="31" t="str">
        <f>TEXT(Order[[#This Row],[WeekNumber]],"dddd")</f>
        <v>Saturday</v>
      </c>
      <c r="J1408" s="14">
        <v>20211224</v>
      </c>
      <c r="K1408" t="s">
        <v>485</v>
      </c>
      <c r="L1408" s="4">
        <v>887.39999377727497</v>
      </c>
      <c r="M1408" s="4">
        <v>34.799999999999997</v>
      </c>
      <c r="N1408" s="4">
        <v>29.579999792575833</v>
      </c>
      <c r="O1408">
        <v>30</v>
      </c>
      <c r="P1408" s="8">
        <v>0.15000000596046451</v>
      </c>
      <c r="Q1408" t="s">
        <v>426</v>
      </c>
      <c r="R1408">
        <v>14</v>
      </c>
      <c r="S1408" s="4">
        <v>14.902797245173618</v>
      </c>
      <c r="T1408" t="s">
        <v>136</v>
      </c>
      <c r="U1408" t="s">
        <v>225</v>
      </c>
      <c r="V1408" t="s">
        <v>312</v>
      </c>
      <c r="W1408" t="s">
        <v>509</v>
      </c>
      <c r="X1408" t="s">
        <v>528</v>
      </c>
      <c r="Y1408" t="s">
        <v>511</v>
      </c>
    </row>
    <row r="1409" spans="1:25" ht="15" customHeight="1" x14ac:dyDescent="0.3">
      <c r="A1409">
        <v>10785</v>
      </c>
      <c r="B1409" t="s">
        <v>31</v>
      </c>
      <c r="C1409">
        <v>10</v>
      </c>
      <c r="D1409">
        <v>1</v>
      </c>
      <c r="E1409" s="3">
        <v>44548</v>
      </c>
      <c r="F1409" s="31">
        <f>YEAR(Order[[#This Row],[OrderDate]])</f>
        <v>2021</v>
      </c>
      <c r="G1409" s="31">
        <f>MONTH(Order[[#This Row],[OrderDate]])</f>
        <v>12</v>
      </c>
      <c r="H1409" s="31">
        <f>WEEKDAY(Order[[#This Row],[OrderDate]])</f>
        <v>7</v>
      </c>
      <c r="I1409" s="31" t="str">
        <f>TEXT(Order[[#This Row],[WeekNumber]],"dddd")</f>
        <v>Saturday</v>
      </c>
      <c r="J1409" s="14">
        <v>20211224</v>
      </c>
      <c r="K1409" t="s">
        <v>485</v>
      </c>
      <c r="L1409" s="4">
        <v>310</v>
      </c>
      <c r="M1409" s="4">
        <v>31</v>
      </c>
      <c r="N1409" s="4">
        <v>31</v>
      </c>
      <c r="O1409">
        <v>10</v>
      </c>
      <c r="P1409" s="8">
        <v>0</v>
      </c>
      <c r="Q1409" t="s">
        <v>364</v>
      </c>
      <c r="R1409">
        <v>4</v>
      </c>
      <c r="S1409" s="4">
        <v>11.047328272500083</v>
      </c>
      <c r="T1409" t="s">
        <v>120</v>
      </c>
      <c r="U1409" t="s">
        <v>209</v>
      </c>
      <c r="V1409" t="s">
        <v>297</v>
      </c>
      <c r="W1409" t="s">
        <v>510</v>
      </c>
      <c r="X1409" t="s">
        <v>354</v>
      </c>
      <c r="Y1409" t="s">
        <v>514</v>
      </c>
    </row>
    <row r="1410" spans="1:25" ht="15" customHeight="1" x14ac:dyDescent="0.3">
      <c r="A1410">
        <v>10785</v>
      </c>
      <c r="B1410" t="s">
        <v>31</v>
      </c>
      <c r="C1410">
        <v>75</v>
      </c>
      <c r="D1410">
        <v>1</v>
      </c>
      <c r="E1410" s="3">
        <v>44548</v>
      </c>
      <c r="F1410" s="31">
        <f>YEAR(Order[[#This Row],[OrderDate]])</f>
        <v>2021</v>
      </c>
      <c r="G1410" s="31">
        <f>MONTH(Order[[#This Row],[OrderDate]])</f>
        <v>12</v>
      </c>
      <c r="H1410" s="31">
        <f>WEEKDAY(Order[[#This Row],[OrderDate]])</f>
        <v>7</v>
      </c>
      <c r="I1410" s="31" t="str">
        <f>TEXT(Order[[#This Row],[WeekNumber]],"dddd")</f>
        <v>Saturday</v>
      </c>
      <c r="J1410" s="14">
        <v>20211223</v>
      </c>
      <c r="K1410" t="s">
        <v>485</v>
      </c>
      <c r="L1410" s="4">
        <v>77.5</v>
      </c>
      <c r="M1410" s="4">
        <v>7.75</v>
      </c>
      <c r="N1410" s="4">
        <v>7.75</v>
      </c>
      <c r="O1410">
        <v>10</v>
      </c>
      <c r="P1410" s="8">
        <v>0</v>
      </c>
      <c r="Q1410" t="s">
        <v>429</v>
      </c>
      <c r="R1410">
        <v>12</v>
      </c>
      <c r="S1410" s="4">
        <v>3.8495729671919596</v>
      </c>
      <c r="T1410" t="s">
        <v>120</v>
      </c>
      <c r="U1410" t="s">
        <v>209</v>
      </c>
      <c r="V1410" t="s">
        <v>297</v>
      </c>
      <c r="W1410" t="s">
        <v>510</v>
      </c>
      <c r="X1410" t="s">
        <v>354</v>
      </c>
      <c r="Y1410" t="s">
        <v>517</v>
      </c>
    </row>
    <row r="1411" spans="1:25" ht="15" customHeight="1" x14ac:dyDescent="0.3">
      <c r="A1411">
        <v>10786</v>
      </c>
      <c r="B1411" t="s">
        <v>59</v>
      </c>
      <c r="C1411">
        <v>8</v>
      </c>
      <c r="D1411">
        <v>8</v>
      </c>
      <c r="E1411" s="3">
        <v>44549</v>
      </c>
      <c r="F1411" s="31">
        <f>YEAR(Order[[#This Row],[OrderDate]])</f>
        <v>2021</v>
      </c>
      <c r="G1411" s="31">
        <f>MONTH(Order[[#This Row],[OrderDate]])</f>
        <v>12</v>
      </c>
      <c r="H1411" s="31">
        <f>WEEKDAY(Order[[#This Row],[OrderDate]])</f>
        <v>1</v>
      </c>
      <c r="I1411" s="31" t="str">
        <f>TEXT(Order[[#This Row],[WeekNumber]],"dddd")</f>
        <v>Sunday</v>
      </c>
      <c r="J1411" s="14">
        <v>20211223</v>
      </c>
      <c r="K1411" t="s">
        <v>486</v>
      </c>
      <c r="L1411" s="4">
        <v>959.99999642372131</v>
      </c>
      <c r="M1411" s="4">
        <v>40</v>
      </c>
      <c r="N1411" s="4">
        <v>31.99999988079071</v>
      </c>
      <c r="O1411">
        <v>30</v>
      </c>
      <c r="P1411" s="8">
        <v>0.20000000298023221</v>
      </c>
      <c r="Q1411" t="s">
        <v>362</v>
      </c>
      <c r="R1411">
        <v>3</v>
      </c>
      <c r="S1411" s="4">
        <v>29.042861179974402</v>
      </c>
      <c r="T1411" t="s">
        <v>148</v>
      </c>
      <c r="U1411" t="s">
        <v>237</v>
      </c>
      <c r="V1411" t="s">
        <v>323</v>
      </c>
      <c r="W1411" t="s">
        <v>510</v>
      </c>
      <c r="X1411" t="s">
        <v>521</v>
      </c>
      <c r="Y1411" t="s">
        <v>515</v>
      </c>
    </row>
    <row r="1412" spans="1:25" ht="15" customHeight="1" x14ac:dyDescent="0.3">
      <c r="A1412">
        <v>10786</v>
      </c>
      <c r="B1412" t="s">
        <v>59</v>
      </c>
      <c r="C1412">
        <v>30</v>
      </c>
      <c r="D1412">
        <v>8</v>
      </c>
      <c r="E1412" s="3">
        <v>44549</v>
      </c>
      <c r="F1412" s="31">
        <f>YEAR(Order[[#This Row],[OrderDate]])</f>
        <v>2021</v>
      </c>
      <c r="G1412" s="31">
        <f>MONTH(Order[[#This Row],[OrderDate]])</f>
        <v>12</v>
      </c>
      <c r="H1412" s="31">
        <f>WEEKDAY(Order[[#This Row],[OrderDate]])</f>
        <v>1</v>
      </c>
      <c r="I1412" s="31" t="str">
        <f>TEXT(Order[[#This Row],[WeekNumber]],"dddd")</f>
        <v>Sunday</v>
      </c>
      <c r="J1412" s="14">
        <v>20211223</v>
      </c>
      <c r="K1412" t="s">
        <v>486</v>
      </c>
      <c r="L1412" s="4">
        <v>310.67999884262679</v>
      </c>
      <c r="M1412" s="4">
        <v>25.89</v>
      </c>
      <c r="N1412" s="4">
        <v>20.711999922841787</v>
      </c>
      <c r="O1412">
        <v>15</v>
      </c>
      <c r="P1412" s="8">
        <v>0.20000000298023221</v>
      </c>
      <c r="Q1412" t="s">
        <v>384</v>
      </c>
      <c r="R1412">
        <v>13</v>
      </c>
      <c r="S1412" s="4">
        <v>15.141134761320492</v>
      </c>
      <c r="T1412" t="s">
        <v>148</v>
      </c>
      <c r="U1412" t="s">
        <v>237</v>
      </c>
      <c r="V1412" t="s">
        <v>323</v>
      </c>
      <c r="W1412" t="s">
        <v>510</v>
      </c>
      <c r="X1412" t="s">
        <v>521</v>
      </c>
      <c r="Y1412" t="s">
        <v>514</v>
      </c>
    </row>
    <row r="1413" spans="1:25" ht="15" customHeight="1" x14ac:dyDescent="0.3">
      <c r="A1413">
        <v>10786</v>
      </c>
      <c r="B1413" t="s">
        <v>59</v>
      </c>
      <c r="C1413">
        <v>75</v>
      </c>
      <c r="D1413">
        <v>8</v>
      </c>
      <c r="E1413" s="3">
        <v>44549</v>
      </c>
      <c r="F1413" s="31">
        <f>YEAR(Order[[#This Row],[OrderDate]])</f>
        <v>2021</v>
      </c>
      <c r="G1413" s="31">
        <f>MONTH(Order[[#This Row],[OrderDate]])</f>
        <v>12</v>
      </c>
      <c r="H1413" s="31">
        <f>WEEKDAY(Order[[#This Row],[OrderDate]])</f>
        <v>1</v>
      </c>
      <c r="I1413" s="31" t="str">
        <f>TEXT(Order[[#This Row],[WeekNumber]],"dddd")</f>
        <v>Sunday</v>
      </c>
      <c r="J1413" s="14">
        <v>20211226</v>
      </c>
      <c r="K1413" t="s">
        <v>486</v>
      </c>
      <c r="L1413" s="4">
        <v>260.39999902993441</v>
      </c>
      <c r="M1413" s="4">
        <v>7.75</v>
      </c>
      <c r="N1413" s="4">
        <v>6.1999999769032001</v>
      </c>
      <c r="O1413">
        <v>42</v>
      </c>
      <c r="P1413" s="8">
        <v>0.20000000298023221</v>
      </c>
      <c r="Q1413" t="s">
        <v>429</v>
      </c>
      <c r="R1413">
        <v>12</v>
      </c>
      <c r="S1413" s="4">
        <v>3.8495729671919596</v>
      </c>
      <c r="T1413" t="s">
        <v>148</v>
      </c>
      <c r="U1413" t="s">
        <v>237</v>
      </c>
      <c r="V1413" t="s">
        <v>323</v>
      </c>
      <c r="W1413" t="s">
        <v>510</v>
      </c>
      <c r="X1413" t="s">
        <v>521</v>
      </c>
      <c r="Y1413" t="s">
        <v>517</v>
      </c>
    </row>
    <row r="1414" spans="1:25" ht="15" customHeight="1" x14ac:dyDescent="0.3">
      <c r="A1414">
        <v>10787</v>
      </c>
      <c r="B1414" t="s">
        <v>39</v>
      </c>
      <c r="C1414">
        <v>2</v>
      </c>
      <c r="D1414">
        <v>2</v>
      </c>
      <c r="E1414" s="3">
        <v>44549</v>
      </c>
      <c r="F1414" s="31">
        <f>YEAR(Order[[#This Row],[OrderDate]])</f>
        <v>2021</v>
      </c>
      <c r="G1414" s="31">
        <f>MONTH(Order[[#This Row],[OrderDate]])</f>
        <v>12</v>
      </c>
      <c r="H1414" s="31">
        <f>WEEKDAY(Order[[#This Row],[OrderDate]])</f>
        <v>1</v>
      </c>
      <c r="I1414" s="31" t="str">
        <f>TEXT(Order[[#This Row],[WeekNumber]],"dddd")</f>
        <v>Sunday</v>
      </c>
      <c r="J1414" s="14">
        <v>20211226</v>
      </c>
      <c r="K1414" t="s">
        <v>486</v>
      </c>
      <c r="L1414" s="4">
        <v>270.74999978765845</v>
      </c>
      <c r="M1414" s="4">
        <v>19</v>
      </c>
      <c r="N1414" s="4">
        <v>18.049999985843897</v>
      </c>
      <c r="O1414">
        <v>15</v>
      </c>
      <c r="P1414" s="8">
        <v>5.000000074505806E-2</v>
      </c>
      <c r="Q1414" t="s">
        <v>356</v>
      </c>
      <c r="R1414">
        <v>1</v>
      </c>
      <c r="S1414" s="4">
        <v>9.9064127385757743</v>
      </c>
      <c r="T1414" t="s">
        <v>128</v>
      </c>
      <c r="U1414" t="s">
        <v>217</v>
      </c>
      <c r="V1414" t="s">
        <v>304</v>
      </c>
      <c r="W1414" t="s">
        <v>509</v>
      </c>
      <c r="X1414" t="s">
        <v>519</v>
      </c>
      <c r="Y1414" t="s">
        <v>517</v>
      </c>
    </row>
    <row r="1415" spans="1:25" ht="15" customHeight="1" x14ac:dyDescent="0.3">
      <c r="A1415">
        <v>10787</v>
      </c>
      <c r="B1415" t="s">
        <v>39</v>
      </c>
      <c r="C1415">
        <v>29</v>
      </c>
      <c r="D1415">
        <v>2</v>
      </c>
      <c r="E1415" s="3">
        <v>44549</v>
      </c>
      <c r="F1415" s="31">
        <f>YEAR(Order[[#This Row],[OrderDate]])</f>
        <v>2021</v>
      </c>
      <c r="G1415" s="31">
        <f>MONTH(Order[[#This Row],[OrderDate]])</f>
        <v>12</v>
      </c>
      <c r="H1415" s="31">
        <f>WEEKDAY(Order[[#This Row],[OrderDate]])</f>
        <v>1</v>
      </c>
      <c r="I1415" s="31" t="str">
        <f>TEXT(Order[[#This Row],[WeekNumber]],"dddd")</f>
        <v>Sunday</v>
      </c>
      <c r="J1415" s="14">
        <v>20220119</v>
      </c>
      <c r="K1415" t="s">
        <v>486</v>
      </c>
      <c r="L1415" s="4">
        <v>2352.0099981553853</v>
      </c>
      <c r="M1415" s="4">
        <v>123.79</v>
      </c>
      <c r="N1415" s="4">
        <v>117.60049990776926</v>
      </c>
      <c r="O1415">
        <v>20</v>
      </c>
      <c r="P1415" s="8">
        <v>5.000000074505806E-2</v>
      </c>
      <c r="Q1415" t="s">
        <v>383</v>
      </c>
      <c r="R1415">
        <v>12</v>
      </c>
      <c r="S1415" s="4">
        <v>78.453085124436214</v>
      </c>
      <c r="T1415" t="s">
        <v>128</v>
      </c>
      <c r="U1415" t="s">
        <v>217</v>
      </c>
      <c r="V1415" t="s">
        <v>304</v>
      </c>
      <c r="W1415" t="s">
        <v>509</v>
      </c>
      <c r="X1415" t="s">
        <v>519</v>
      </c>
      <c r="Y1415" t="s">
        <v>518</v>
      </c>
    </row>
    <row r="1416" spans="1:25" ht="15" customHeight="1" x14ac:dyDescent="0.3">
      <c r="A1416">
        <v>10788</v>
      </c>
      <c r="B1416" t="s">
        <v>60</v>
      </c>
      <c r="C1416">
        <v>19</v>
      </c>
      <c r="D1416">
        <v>1</v>
      </c>
      <c r="E1416" s="3">
        <v>44552</v>
      </c>
      <c r="F1416" s="31">
        <f>YEAR(Order[[#This Row],[OrderDate]])</f>
        <v>2021</v>
      </c>
      <c r="G1416" s="31">
        <f>MONTH(Order[[#This Row],[OrderDate]])</f>
        <v>12</v>
      </c>
      <c r="H1416" s="31">
        <f>WEEKDAY(Order[[#This Row],[OrderDate]])</f>
        <v>4</v>
      </c>
      <c r="I1416" s="31" t="str">
        <f>TEXT(Order[[#This Row],[WeekNumber]],"dddd")</f>
        <v>Wednesday</v>
      </c>
      <c r="J1416" s="14">
        <v>20220119</v>
      </c>
      <c r="K1416" t="s">
        <v>484</v>
      </c>
      <c r="L1416" s="4">
        <v>436.99999965727329</v>
      </c>
      <c r="M1416" s="4">
        <v>9.1999999999999993</v>
      </c>
      <c r="N1416" s="4">
        <v>8.7399999931454655</v>
      </c>
      <c r="O1416">
        <v>50</v>
      </c>
      <c r="P1416" s="8">
        <v>5.000000074505806E-2</v>
      </c>
      <c r="Q1416" t="s">
        <v>373</v>
      </c>
      <c r="R1416">
        <v>8</v>
      </c>
      <c r="S1416" s="4">
        <v>7.994614939930428</v>
      </c>
      <c r="T1416" t="s">
        <v>149</v>
      </c>
      <c r="U1416" t="s">
        <v>238</v>
      </c>
      <c r="V1416" t="s">
        <v>324</v>
      </c>
      <c r="W1416" t="s">
        <v>509</v>
      </c>
      <c r="X1416" t="s">
        <v>520</v>
      </c>
      <c r="Y1416" t="s">
        <v>516</v>
      </c>
    </row>
    <row r="1417" spans="1:25" ht="15" customHeight="1" x14ac:dyDescent="0.3">
      <c r="A1417">
        <v>10788</v>
      </c>
      <c r="B1417" t="s">
        <v>60</v>
      </c>
      <c r="C1417">
        <v>75</v>
      </c>
      <c r="D1417">
        <v>1</v>
      </c>
      <c r="E1417" s="3">
        <v>44552</v>
      </c>
      <c r="F1417" s="31">
        <f>YEAR(Order[[#This Row],[OrderDate]])</f>
        <v>2021</v>
      </c>
      <c r="G1417" s="31">
        <f>MONTH(Order[[#This Row],[OrderDate]])</f>
        <v>12</v>
      </c>
      <c r="H1417" s="31">
        <f>WEEKDAY(Order[[#This Row],[OrderDate]])</f>
        <v>4</v>
      </c>
      <c r="I1417" s="31" t="str">
        <f>TEXT(Order[[#This Row],[WeekNumber]],"dddd")</f>
        <v>Wednesday</v>
      </c>
      <c r="J1417" s="14">
        <v>20211231</v>
      </c>
      <c r="K1417" t="s">
        <v>484</v>
      </c>
      <c r="L1417" s="4">
        <v>294.499999769032</v>
      </c>
      <c r="M1417" s="4">
        <v>7.75</v>
      </c>
      <c r="N1417" s="4">
        <v>7.3624999942258</v>
      </c>
      <c r="O1417">
        <v>40</v>
      </c>
      <c r="P1417" s="8">
        <v>5.000000074505806E-2</v>
      </c>
      <c r="Q1417" t="s">
        <v>429</v>
      </c>
      <c r="R1417">
        <v>12</v>
      </c>
      <c r="S1417" s="4">
        <v>3.8495729671919596</v>
      </c>
      <c r="T1417" t="s">
        <v>149</v>
      </c>
      <c r="U1417" t="s">
        <v>238</v>
      </c>
      <c r="V1417" t="s">
        <v>324</v>
      </c>
      <c r="W1417" t="s">
        <v>509</v>
      </c>
      <c r="X1417" t="s">
        <v>520</v>
      </c>
      <c r="Y1417" t="s">
        <v>517</v>
      </c>
    </row>
    <row r="1418" spans="1:25" ht="15" customHeight="1" x14ac:dyDescent="0.3">
      <c r="A1418">
        <v>10789</v>
      </c>
      <c r="B1418" t="s">
        <v>21</v>
      </c>
      <c r="C1418">
        <v>18</v>
      </c>
      <c r="D1418">
        <v>1</v>
      </c>
      <c r="E1418" s="3">
        <v>44552</v>
      </c>
      <c r="F1418" s="31">
        <f>YEAR(Order[[#This Row],[OrderDate]])</f>
        <v>2021</v>
      </c>
      <c r="G1418" s="31">
        <f>MONTH(Order[[#This Row],[OrderDate]])</f>
        <v>12</v>
      </c>
      <c r="H1418" s="31">
        <f>WEEKDAY(Order[[#This Row],[OrderDate]])</f>
        <v>4</v>
      </c>
      <c r="I1418" s="31" t="str">
        <f>TEXT(Order[[#This Row],[WeekNumber]],"dddd")</f>
        <v>Wednesday</v>
      </c>
      <c r="J1418" s="14">
        <v>20211231</v>
      </c>
      <c r="K1418" t="s">
        <v>484</v>
      </c>
      <c r="L1418" s="4">
        <v>1875</v>
      </c>
      <c r="M1418" s="4">
        <v>62.5</v>
      </c>
      <c r="N1418" s="4">
        <v>62.5</v>
      </c>
      <c r="O1418">
        <v>30</v>
      </c>
      <c r="P1418" s="8">
        <v>0</v>
      </c>
      <c r="Q1418" t="s">
        <v>372</v>
      </c>
      <c r="R1418">
        <v>7</v>
      </c>
      <c r="S1418" s="4">
        <v>20.144415838276313</v>
      </c>
      <c r="T1418" t="s">
        <v>110</v>
      </c>
      <c r="U1418" t="s">
        <v>199</v>
      </c>
      <c r="V1418" t="s">
        <v>288</v>
      </c>
      <c r="W1418" t="s">
        <v>509</v>
      </c>
      <c r="X1418" t="s">
        <v>519</v>
      </c>
      <c r="Y1418" t="s">
        <v>514</v>
      </c>
    </row>
    <row r="1419" spans="1:25" ht="15" customHeight="1" x14ac:dyDescent="0.3">
      <c r="A1419">
        <v>10789</v>
      </c>
      <c r="B1419" t="s">
        <v>21</v>
      </c>
      <c r="C1419">
        <v>35</v>
      </c>
      <c r="D1419">
        <v>1</v>
      </c>
      <c r="E1419" s="3">
        <v>44552</v>
      </c>
      <c r="F1419" s="31">
        <f>YEAR(Order[[#This Row],[OrderDate]])</f>
        <v>2021</v>
      </c>
      <c r="G1419" s="31">
        <f>MONTH(Order[[#This Row],[OrderDate]])</f>
        <v>12</v>
      </c>
      <c r="H1419" s="31">
        <f>WEEKDAY(Order[[#This Row],[OrderDate]])</f>
        <v>4</v>
      </c>
      <c r="I1419" s="31" t="str">
        <f>TEXT(Order[[#This Row],[WeekNumber]],"dddd")</f>
        <v>Wednesday</v>
      </c>
      <c r="J1419" s="14">
        <v>20211231</v>
      </c>
      <c r="K1419" t="s">
        <v>484</v>
      </c>
      <c r="L1419" s="4">
        <v>270</v>
      </c>
      <c r="M1419" s="4">
        <v>18</v>
      </c>
      <c r="N1419" s="4">
        <v>18</v>
      </c>
      <c r="O1419">
        <v>15</v>
      </c>
      <c r="P1419" s="8">
        <v>0</v>
      </c>
      <c r="Q1419" t="s">
        <v>389</v>
      </c>
      <c r="R1419">
        <v>16</v>
      </c>
      <c r="S1419" s="4">
        <v>11.144616765926688</v>
      </c>
      <c r="T1419" t="s">
        <v>110</v>
      </c>
      <c r="U1419" t="s">
        <v>199</v>
      </c>
      <c r="V1419" t="s">
        <v>288</v>
      </c>
      <c r="W1419" t="s">
        <v>509</v>
      </c>
      <c r="X1419" t="s">
        <v>519</v>
      </c>
      <c r="Y1419" t="s">
        <v>517</v>
      </c>
    </row>
    <row r="1420" spans="1:25" ht="15" customHeight="1" x14ac:dyDescent="0.3">
      <c r="A1420">
        <v>10789</v>
      </c>
      <c r="B1420" t="s">
        <v>21</v>
      </c>
      <c r="C1420">
        <v>63</v>
      </c>
      <c r="D1420">
        <v>1</v>
      </c>
      <c r="E1420" s="3">
        <v>44552</v>
      </c>
      <c r="F1420" s="31">
        <f>YEAR(Order[[#This Row],[OrderDate]])</f>
        <v>2021</v>
      </c>
      <c r="G1420" s="31">
        <f>MONTH(Order[[#This Row],[OrderDate]])</f>
        <v>12</v>
      </c>
      <c r="H1420" s="31">
        <f>WEEKDAY(Order[[#This Row],[OrderDate]])</f>
        <v>4</v>
      </c>
      <c r="I1420" s="31" t="str">
        <f>TEXT(Order[[#This Row],[WeekNumber]],"dddd")</f>
        <v>Wednesday</v>
      </c>
      <c r="J1420" s="14">
        <v>20211231</v>
      </c>
      <c r="K1420" t="s">
        <v>484</v>
      </c>
      <c r="L1420" s="4">
        <v>1317</v>
      </c>
      <c r="M1420" s="4">
        <v>43.9</v>
      </c>
      <c r="N1420" s="4">
        <v>43.9</v>
      </c>
      <c r="O1420">
        <v>30</v>
      </c>
      <c r="P1420" s="8">
        <v>0</v>
      </c>
      <c r="Q1420" t="s">
        <v>417</v>
      </c>
      <c r="R1420">
        <v>7</v>
      </c>
      <c r="S1420" s="4">
        <v>26.405205149492534</v>
      </c>
      <c r="T1420" t="s">
        <v>110</v>
      </c>
      <c r="U1420" t="s">
        <v>199</v>
      </c>
      <c r="V1420" t="s">
        <v>288</v>
      </c>
      <c r="W1420" t="s">
        <v>509</v>
      </c>
      <c r="X1420" t="s">
        <v>519</v>
      </c>
      <c r="Y1420" t="s">
        <v>515</v>
      </c>
    </row>
    <row r="1421" spans="1:25" ht="15" customHeight="1" x14ac:dyDescent="0.3">
      <c r="A1421">
        <v>10789</v>
      </c>
      <c r="B1421" t="s">
        <v>21</v>
      </c>
      <c r="C1421">
        <v>68</v>
      </c>
      <c r="D1421">
        <v>1</v>
      </c>
      <c r="E1421" s="3">
        <v>44552</v>
      </c>
      <c r="F1421" s="31">
        <f>YEAR(Order[[#This Row],[OrderDate]])</f>
        <v>2021</v>
      </c>
      <c r="G1421" s="31">
        <f>MONTH(Order[[#This Row],[OrderDate]])</f>
        <v>12</v>
      </c>
      <c r="H1421" s="31">
        <f>WEEKDAY(Order[[#This Row],[OrderDate]])</f>
        <v>4</v>
      </c>
      <c r="I1421" s="31" t="str">
        <f>TEXT(Order[[#This Row],[WeekNumber]],"dddd")</f>
        <v>Wednesday</v>
      </c>
      <c r="J1421" s="14">
        <v>20211226</v>
      </c>
      <c r="K1421" t="s">
        <v>484</v>
      </c>
      <c r="L1421" s="4">
        <v>225</v>
      </c>
      <c r="M1421" s="4">
        <v>12.5</v>
      </c>
      <c r="N1421" s="4">
        <v>12.5</v>
      </c>
      <c r="O1421">
        <v>18</v>
      </c>
      <c r="P1421" s="8">
        <v>0</v>
      </c>
      <c r="Q1421" t="s">
        <v>422</v>
      </c>
      <c r="R1421">
        <v>8</v>
      </c>
      <c r="S1421" s="4">
        <v>9.881917469522989</v>
      </c>
      <c r="T1421" t="s">
        <v>110</v>
      </c>
      <c r="U1421" t="s">
        <v>199</v>
      </c>
      <c r="V1421" t="s">
        <v>288</v>
      </c>
      <c r="W1421" t="s">
        <v>509</v>
      </c>
      <c r="X1421" t="s">
        <v>519</v>
      </c>
      <c r="Y1421" t="s">
        <v>516</v>
      </c>
    </row>
    <row r="1422" spans="1:25" x14ac:dyDescent="0.3">
      <c r="A1422">
        <v>10790</v>
      </c>
      <c r="B1422" t="s">
        <v>29</v>
      </c>
      <c r="C1422">
        <v>7</v>
      </c>
      <c r="D1422">
        <v>6</v>
      </c>
      <c r="E1422" s="3">
        <v>44552</v>
      </c>
      <c r="F1422" s="31">
        <f>YEAR(Order[[#This Row],[OrderDate]])</f>
        <v>2021</v>
      </c>
      <c r="G1422" s="31">
        <f>MONTH(Order[[#This Row],[OrderDate]])</f>
        <v>12</v>
      </c>
      <c r="H1422" s="31">
        <f>WEEKDAY(Order[[#This Row],[OrderDate]])</f>
        <v>4</v>
      </c>
      <c r="I1422" s="31" t="str">
        <f>TEXT(Order[[#This Row],[WeekNumber]],"dddd")</f>
        <v>Wednesday</v>
      </c>
      <c r="J1422" s="14">
        <v>20211226</v>
      </c>
      <c r="K1422" t="s">
        <v>486</v>
      </c>
      <c r="L1422" s="4">
        <v>76.499999463558197</v>
      </c>
      <c r="M1422" s="4">
        <v>30</v>
      </c>
      <c r="N1422" s="4">
        <v>25.499999821186066</v>
      </c>
      <c r="O1422">
        <v>3</v>
      </c>
      <c r="P1422" s="8">
        <v>0.15000000596046451</v>
      </c>
      <c r="Q1422" t="s">
        <v>361</v>
      </c>
      <c r="R1422">
        <v>3</v>
      </c>
      <c r="S1422" s="4">
        <v>16.995648153812226</v>
      </c>
      <c r="T1422" t="s">
        <v>118</v>
      </c>
      <c r="U1422" t="s">
        <v>207</v>
      </c>
      <c r="V1422" t="s">
        <v>295</v>
      </c>
      <c r="W1422" t="s">
        <v>510</v>
      </c>
      <c r="X1422" t="s">
        <v>521</v>
      </c>
      <c r="Y1422" t="s">
        <v>513</v>
      </c>
    </row>
    <row r="1423" spans="1:25" x14ac:dyDescent="0.3">
      <c r="A1423">
        <v>10790</v>
      </c>
      <c r="B1423" t="s">
        <v>29</v>
      </c>
      <c r="C1423">
        <v>56</v>
      </c>
      <c r="D1423">
        <v>6</v>
      </c>
      <c r="E1423" s="3">
        <v>44552</v>
      </c>
      <c r="F1423" s="31">
        <f>YEAR(Order[[#This Row],[OrderDate]])</f>
        <v>2021</v>
      </c>
      <c r="G1423" s="31">
        <f>MONTH(Order[[#This Row],[OrderDate]])</f>
        <v>12</v>
      </c>
      <c r="H1423" s="31">
        <f>WEEKDAY(Order[[#This Row],[OrderDate]])</f>
        <v>4</v>
      </c>
      <c r="I1423" s="31" t="str">
        <f>TEXT(Order[[#This Row],[WeekNumber]],"dddd")</f>
        <v>Wednesday</v>
      </c>
      <c r="J1423" s="14">
        <v>20220101</v>
      </c>
      <c r="K1423" t="s">
        <v>486</v>
      </c>
      <c r="L1423" s="4">
        <v>645.999995470047</v>
      </c>
      <c r="M1423" s="4">
        <v>38</v>
      </c>
      <c r="N1423" s="4">
        <v>32.29999977350235</v>
      </c>
      <c r="O1423">
        <v>20</v>
      </c>
      <c r="P1423" s="8">
        <v>0.15000000596046451</v>
      </c>
      <c r="Q1423" t="s">
        <v>410</v>
      </c>
      <c r="R1423">
        <v>26</v>
      </c>
      <c r="S1423" s="4">
        <v>12.985049050340091</v>
      </c>
      <c r="T1423" t="s">
        <v>118</v>
      </c>
      <c r="U1423" t="s">
        <v>207</v>
      </c>
      <c r="V1423" t="s">
        <v>295</v>
      </c>
      <c r="W1423" t="s">
        <v>510</v>
      </c>
      <c r="X1423" t="s">
        <v>521</v>
      </c>
      <c r="Y1423" t="s">
        <v>512</v>
      </c>
    </row>
    <row r="1424" spans="1:25" x14ac:dyDescent="0.3">
      <c r="A1424">
        <v>10791</v>
      </c>
      <c r="B1424" t="s">
        <v>23</v>
      </c>
      <c r="C1424">
        <v>29</v>
      </c>
      <c r="D1424">
        <v>6</v>
      </c>
      <c r="E1424" s="3">
        <v>44553</v>
      </c>
      <c r="F1424" s="31">
        <f>YEAR(Order[[#This Row],[OrderDate]])</f>
        <v>2021</v>
      </c>
      <c r="G1424" s="31">
        <f>MONTH(Order[[#This Row],[OrderDate]])</f>
        <v>12</v>
      </c>
      <c r="H1424" s="31">
        <f>WEEKDAY(Order[[#This Row],[OrderDate]])</f>
        <v>5</v>
      </c>
      <c r="I1424" s="31" t="str">
        <f>TEXT(Order[[#This Row],[WeekNumber]],"dddd")</f>
        <v>Thursday</v>
      </c>
      <c r="J1424" s="14">
        <v>20220101</v>
      </c>
      <c r="K1424" t="s">
        <v>484</v>
      </c>
      <c r="L1424" s="4">
        <v>1646.4069987087696</v>
      </c>
      <c r="M1424" s="4">
        <v>123.79</v>
      </c>
      <c r="N1424" s="4">
        <v>117.60049990776926</v>
      </c>
      <c r="O1424">
        <v>14</v>
      </c>
      <c r="P1424" s="8">
        <v>5.000000074505806E-2</v>
      </c>
      <c r="Q1424" t="s">
        <v>383</v>
      </c>
      <c r="R1424">
        <v>12</v>
      </c>
      <c r="S1424" s="4">
        <v>78.453085124436214</v>
      </c>
      <c r="T1424" t="s">
        <v>112</v>
      </c>
      <c r="U1424" t="s">
        <v>201</v>
      </c>
      <c r="V1424" t="s">
        <v>290</v>
      </c>
      <c r="W1424" t="s">
        <v>509</v>
      </c>
      <c r="X1424" t="s">
        <v>520</v>
      </c>
      <c r="Y1424" t="s">
        <v>518</v>
      </c>
    </row>
    <row r="1425" spans="1:25" x14ac:dyDescent="0.3">
      <c r="A1425">
        <v>10791</v>
      </c>
      <c r="B1425" t="s">
        <v>23</v>
      </c>
      <c r="C1425">
        <v>41</v>
      </c>
      <c r="D1425">
        <v>6</v>
      </c>
      <c r="E1425" s="3">
        <v>44553</v>
      </c>
      <c r="F1425" s="31">
        <f>YEAR(Order[[#This Row],[OrderDate]])</f>
        <v>2021</v>
      </c>
      <c r="G1425" s="31">
        <f>MONTH(Order[[#This Row],[OrderDate]])</f>
        <v>12</v>
      </c>
      <c r="H1425" s="31">
        <f>WEEKDAY(Order[[#This Row],[OrderDate]])</f>
        <v>5</v>
      </c>
      <c r="I1425" s="31" t="str">
        <f>TEXT(Order[[#This Row],[WeekNumber]],"dddd")</f>
        <v>Thursday</v>
      </c>
      <c r="J1425" s="14">
        <v>20211231</v>
      </c>
      <c r="K1425" t="s">
        <v>484</v>
      </c>
      <c r="L1425" s="4">
        <v>183.34999985620382</v>
      </c>
      <c r="M1425" s="4">
        <v>9.65</v>
      </c>
      <c r="N1425" s="4">
        <v>9.1674999928101908</v>
      </c>
      <c r="O1425">
        <v>20</v>
      </c>
      <c r="P1425" s="8">
        <v>5.000000074505806E-2</v>
      </c>
      <c r="Q1425" t="s">
        <v>395</v>
      </c>
      <c r="R1425">
        <v>19</v>
      </c>
      <c r="S1425" s="4">
        <v>6.0463867884479576</v>
      </c>
      <c r="T1425" t="s">
        <v>112</v>
      </c>
      <c r="U1425" t="s">
        <v>201</v>
      </c>
      <c r="V1425" t="s">
        <v>290</v>
      </c>
      <c r="W1425" t="s">
        <v>509</v>
      </c>
      <c r="X1425" t="s">
        <v>520</v>
      </c>
      <c r="Y1425" t="s">
        <v>514</v>
      </c>
    </row>
    <row r="1426" spans="1:25" ht="15" customHeight="1" x14ac:dyDescent="0.3">
      <c r="A1426">
        <v>10792</v>
      </c>
      <c r="B1426" t="s">
        <v>88</v>
      </c>
      <c r="C1426">
        <v>2</v>
      </c>
      <c r="D1426">
        <v>1</v>
      </c>
      <c r="E1426" s="3">
        <v>44553</v>
      </c>
      <c r="F1426" s="31">
        <f>YEAR(Order[[#This Row],[OrderDate]])</f>
        <v>2021</v>
      </c>
      <c r="G1426" s="31">
        <f>MONTH(Order[[#This Row],[OrderDate]])</f>
        <v>12</v>
      </c>
      <c r="H1426" s="31">
        <f>WEEKDAY(Order[[#This Row],[OrderDate]])</f>
        <v>5</v>
      </c>
      <c r="I1426" s="31" t="str">
        <f>TEXT(Order[[#This Row],[WeekNumber]],"dddd")</f>
        <v>Thursday</v>
      </c>
      <c r="J1426" s="14">
        <v>20211231</v>
      </c>
      <c r="K1426" t="s">
        <v>485</v>
      </c>
      <c r="L1426" s="4">
        <v>190</v>
      </c>
      <c r="M1426" s="4">
        <v>19</v>
      </c>
      <c r="N1426" s="4">
        <v>19</v>
      </c>
      <c r="O1426">
        <v>10</v>
      </c>
      <c r="P1426" s="8">
        <v>0</v>
      </c>
      <c r="Q1426" t="s">
        <v>356</v>
      </c>
      <c r="R1426">
        <v>1</v>
      </c>
      <c r="S1426" s="4">
        <v>9.9064127385757743</v>
      </c>
      <c r="T1426" t="s">
        <v>177</v>
      </c>
      <c r="U1426" t="s">
        <v>266</v>
      </c>
      <c r="V1426" t="s">
        <v>350</v>
      </c>
      <c r="W1426" t="s">
        <v>509</v>
      </c>
      <c r="X1426" t="s">
        <v>533</v>
      </c>
      <c r="Y1426" t="s">
        <v>517</v>
      </c>
    </row>
    <row r="1427" spans="1:25" ht="15" customHeight="1" x14ac:dyDescent="0.3">
      <c r="A1427">
        <v>10792</v>
      </c>
      <c r="B1427" t="s">
        <v>88</v>
      </c>
      <c r="C1427">
        <v>54</v>
      </c>
      <c r="D1427">
        <v>1</v>
      </c>
      <c r="E1427" s="3">
        <v>44553</v>
      </c>
      <c r="F1427" s="31">
        <f>YEAR(Order[[#This Row],[OrderDate]])</f>
        <v>2021</v>
      </c>
      <c r="G1427" s="31">
        <f>MONTH(Order[[#This Row],[OrderDate]])</f>
        <v>12</v>
      </c>
      <c r="H1427" s="31">
        <f>WEEKDAY(Order[[#This Row],[OrderDate]])</f>
        <v>5</v>
      </c>
      <c r="I1427" s="31" t="str">
        <f>TEXT(Order[[#This Row],[WeekNumber]],"dddd")</f>
        <v>Thursday</v>
      </c>
      <c r="J1427" s="14">
        <v>20211231</v>
      </c>
      <c r="K1427" t="s">
        <v>485</v>
      </c>
      <c r="L1427" s="4">
        <v>22.35</v>
      </c>
      <c r="M1427" s="4">
        <v>7.45</v>
      </c>
      <c r="N1427" s="4">
        <v>7.45</v>
      </c>
      <c r="O1427">
        <v>3</v>
      </c>
      <c r="P1427" s="8">
        <v>0</v>
      </c>
      <c r="Q1427" t="s">
        <v>408</v>
      </c>
      <c r="R1427">
        <v>25</v>
      </c>
      <c r="S1427" s="4">
        <v>5.7031720626915998</v>
      </c>
      <c r="T1427" t="s">
        <v>177</v>
      </c>
      <c r="U1427" t="s">
        <v>266</v>
      </c>
      <c r="V1427" t="s">
        <v>350</v>
      </c>
      <c r="W1427" t="s">
        <v>509</v>
      </c>
      <c r="X1427" t="s">
        <v>533</v>
      </c>
      <c r="Y1427" t="s">
        <v>518</v>
      </c>
    </row>
    <row r="1428" spans="1:25" ht="15" customHeight="1" x14ac:dyDescent="0.3">
      <c r="A1428">
        <v>10792</v>
      </c>
      <c r="B1428" t="s">
        <v>88</v>
      </c>
      <c r="C1428">
        <v>68</v>
      </c>
      <c r="D1428">
        <v>1</v>
      </c>
      <c r="E1428" s="3">
        <v>44553</v>
      </c>
      <c r="F1428" s="31">
        <f>YEAR(Order[[#This Row],[OrderDate]])</f>
        <v>2021</v>
      </c>
      <c r="G1428" s="31">
        <f>MONTH(Order[[#This Row],[OrderDate]])</f>
        <v>12</v>
      </c>
      <c r="H1428" s="31">
        <f>WEEKDAY(Order[[#This Row],[OrderDate]])</f>
        <v>5</v>
      </c>
      <c r="I1428" s="31" t="str">
        <f>TEXT(Order[[#This Row],[WeekNumber]],"dddd")</f>
        <v>Thursday</v>
      </c>
      <c r="J1428" s="14">
        <v>20220108</v>
      </c>
      <c r="K1428" t="s">
        <v>485</v>
      </c>
      <c r="L1428" s="4">
        <v>187.5</v>
      </c>
      <c r="M1428" s="4">
        <v>12.5</v>
      </c>
      <c r="N1428" s="4">
        <v>12.5</v>
      </c>
      <c r="O1428">
        <v>15</v>
      </c>
      <c r="P1428" s="8">
        <v>0</v>
      </c>
      <c r="Q1428" t="s">
        <v>422</v>
      </c>
      <c r="R1428">
        <v>8</v>
      </c>
      <c r="S1428" s="4">
        <v>9.881917469522989</v>
      </c>
      <c r="T1428" t="s">
        <v>177</v>
      </c>
      <c r="U1428" t="s">
        <v>266</v>
      </c>
      <c r="V1428" t="s">
        <v>350</v>
      </c>
      <c r="W1428" t="s">
        <v>509</v>
      </c>
      <c r="X1428" t="s">
        <v>533</v>
      </c>
      <c r="Y1428" t="s">
        <v>516</v>
      </c>
    </row>
    <row r="1429" spans="1:25" ht="15" customHeight="1" x14ac:dyDescent="0.3">
      <c r="A1429">
        <v>10793</v>
      </c>
      <c r="B1429" t="s">
        <v>3</v>
      </c>
      <c r="C1429">
        <v>41</v>
      </c>
      <c r="D1429">
        <v>3</v>
      </c>
      <c r="E1429" s="3">
        <v>44554</v>
      </c>
      <c r="F1429" s="31">
        <f>YEAR(Order[[#This Row],[OrderDate]])</f>
        <v>2021</v>
      </c>
      <c r="G1429" s="31">
        <f>MONTH(Order[[#This Row],[OrderDate]])</f>
        <v>12</v>
      </c>
      <c r="H1429" s="31">
        <f>WEEKDAY(Order[[#This Row],[OrderDate]])</f>
        <v>6</v>
      </c>
      <c r="I1429" s="31" t="str">
        <f>TEXT(Order[[#This Row],[WeekNumber]],"dddd")</f>
        <v>Friday</v>
      </c>
      <c r="J1429" s="14">
        <v>20220108</v>
      </c>
      <c r="K1429" t="s">
        <v>485</v>
      </c>
      <c r="L1429" s="4">
        <v>135.1</v>
      </c>
      <c r="M1429" s="4">
        <v>9.65</v>
      </c>
      <c r="N1429" s="4">
        <v>9.65</v>
      </c>
      <c r="O1429">
        <v>14</v>
      </c>
      <c r="P1429" s="8">
        <v>0</v>
      </c>
      <c r="Q1429" t="s">
        <v>395</v>
      </c>
      <c r="R1429">
        <v>19</v>
      </c>
      <c r="S1429" s="4">
        <v>6.0463867884479576</v>
      </c>
      <c r="T1429" t="s">
        <v>92</v>
      </c>
      <c r="U1429" t="s">
        <v>181</v>
      </c>
      <c r="V1429" t="s">
        <v>270</v>
      </c>
      <c r="W1429" t="s">
        <v>509</v>
      </c>
      <c r="X1429" t="s">
        <v>351</v>
      </c>
      <c r="Y1429" t="s">
        <v>514</v>
      </c>
    </row>
    <row r="1430" spans="1:25" ht="15" customHeight="1" x14ac:dyDescent="0.3">
      <c r="A1430">
        <v>10793</v>
      </c>
      <c r="B1430" t="s">
        <v>3</v>
      </c>
      <c r="C1430">
        <v>52</v>
      </c>
      <c r="D1430">
        <v>3</v>
      </c>
      <c r="E1430" s="3">
        <v>44554</v>
      </c>
      <c r="F1430" s="31">
        <f>YEAR(Order[[#This Row],[OrderDate]])</f>
        <v>2021</v>
      </c>
      <c r="G1430" s="31">
        <f>MONTH(Order[[#This Row],[OrderDate]])</f>
        <v>12</v>
      </c>
      <c r="H1430" s="31">
        <f>WEEKDAY(Order[[#This Row],[OrderDate]])</f>
        <v>6</v>
      </c>
      <c r="I1430" s="31" t="str">
        <f>TEXT(Order[[#This Row],[WeekNumber]],"dddd")</f>
        <v>Friday</v>
      </c>
      <c r="J1430" s="14">
        <v>20220102</v>
      </c>
      <c r="K1430" t="s">
        <v>485</v>
      </c>
      <c r="L1430" s="4">
        <v>56</v>
      </c>
      <c r="M1430" s="4">
        <v>7</v>
      </c>
      <c r="N1430" s="4">
        <v>7</v>
      </c>
      <c r="O1430">
        <v>8</v>
      </c>
      <c r="P1430" s="8">
        <v>0</v>
      </c>
      <c r="Q1430" t="s">
        <v>406</v>
      </c>
      <c r="R1430">
        <v>24</v>
      </c>
      <c r="S1430" s="4">
        <v>2.7531089859539</v>
      </c>
      <c r="T1430" t="s">
        <v>92</v>
      </c>
      <c r="U1430" t="s">
        <v>181</v>
      </c>
      <c r="V1430" t="s">
        <v>270</v>
      </c>
      <c r="W1430" t="s">
        <v>509</v>
      </c>
      <c r="X1430" t="s">
        <v>351</v>
      </c>
      <c r="Y1430" t="s">
        <v>512</v>
      </c>
    </row>
    <row r="1431" spans="1:25" x14ac:dyDescent="0.3">
      <c r="A1431">
        <v>10794</v>
      </c>
      <c r="B1431" t="s">
        <v>58</v>
      </c>
      <c r="C1431">
        <v>14</v>
      </c>
      <c r="D1431">
        <v>6</v>
      </c>
      <c r="E1431" s="3">
        <v>44554</v>
      </c>
      <c r="F1431" s="31">
        <f>YEAR(Order[[#This Row],[OrderDate]])</f>
        <v>2021</v>
      </c>
      <c r="G1431" s="31">
        <f>MONTH(Order[[#This Row],[OrderDate]])</f>
        <v>12</v>
      </c>
      <c r="H1431" s="31">
        <f>WEEKDAY(Order[[#This Row],[OrderDate]])</f>
        <v>6</v>
      </c>
      <c r="I1431" s="31" t="str">
        <f>TEXT(Order[[#This Row],[WeekNumber]],"dddd")</f>
        <v>Friday</v>
      </c>
      <c r="J1431" s="14">
        <v>20220102</v>
      </c>
      <c r="K1431" t="s">
        <v>486</v>
      </c>
      <c r="L1431" s="4">
        <v>278.99999896064401</v>
      </c>
      <c r="M1431" s="4">
        <v>23.25</v>
      </c>
      <c r="N1431" s="4">
        <v>18.5999999307096</v>
      </c>
      <c r="O1431">
        <v>15</v>
      </c>
      <c r="P1431" s="8">
        <v>0.20000000298023221</v>
      </c>
      <c r="Q1431" t="s">
        <v>368</v>
      </c>
      <c r="R1431">
        <v>6</v>
      </c>
      <c r="S1431" s="4">
        <v>19.281771520737859</v>
      </c>
      <c r="T1431" t="s">
        <v>147</v>
      </c>
      <c r="U1431" t="s">
        <v>236</v>
      </c>
      <c r="V1431" t="s">
        <v>322</v>
      </c>
      <c r="W1431" t="s">
        <v>510</v>
      </c>
      <c r="X1431" t="s">
        <v>521</v>
      </c>
      <c r="Y1431" t="s">
        <v>513</v>
      </c>
    </row>
    <row r="1432" spans="1:25" x14ac:dyDescent="0.3">
      <c r="A1432">
        <v>10794</v>
      </c>
      <c r="B1432" t="s">
        <v>58</v>
      </c>
      <c r="C1432">
        <v>54</v>
      </c>
      <c r="D1432">
        <v>6</v>
      </c>
      <c r="E1432" s="3">
        <v>44554</v>
      </c>
      <c r="F1432" s="31">
        <f>YEAR(Order[[#This Row],[OrderDate]])</f>
        <v>2021</v>
      </c>
      <c r="G1432" s="31">
        <f>MONTH(Order[[#This Row],[OrderDate]])</f>
        <v>12</v>
      </c>
      <c r="H1432" s="31">
        <f>WEEKDAY(Order[[#This Row],[OrderDate]])</f>
        <v>6</v>
      </c>
      <c r="I1432" s="31" t="str">
        <f>TEXT(Order[[#This Row],[WeekNumber]],"dddd")</f>
        <v>Friday</v>
      </c>
      <c r="J1432" s="14">
        <v>20220120</v>
      </c>
      <c r="K1432" t="s">
        <v>486</v>
      </c>
      <c r="L1432" s="4">
        <v>35.759999866783623</v>
      </c>
      <c r="M1432" s="4">
        <v>7.45</v>
      </c>
      <c r="N1432" s="4">
        <v>5.9599999777972705</v>
      </c>
      <c r="O1432">
        <v>6</v>
      </c>
      <c r="P1432" s="8">
        <v>0.20000000298023221</v>
      </c>
      <c r="Q1432" t="s">
        <v>408</v>
      </c>
      <c r="R1432">
        <v>25</v>
      </c>
      <c r="S1432" s="4">
        <v>5.7031720626915998</v>
      </c>
      <c r="T1432" t="s">
        <v>147</v>
      </c>
      <c r="U1432" t="s">
        <v>236</v>
      </c>
      <c r="V1432" t="s">
        <v>322</v>
      </c>
      <c r="W1432" t="s">
        <v>510</v>
      </c>
      <c r="X1432" t="s">
        <v>521</v>
      </c>
      <c r="Y1432" t="s">
        <v>518</v>
      </c>
    </row>
    <row r="1433" spans="1:25" ht="15" customHeight="1" x14ac:dyDescent="0.3">
      <c r="A1433">
        <v>10795</v>
      </c>
      <c r="B1433" t="s">
        <v>19</v>
      </c>
      <c r="C1433">
        <v>16</v>
      </c>
      <c r="D1433">
        <v>8</v>
      </c>
      <c r="E1433" s="3">
        <v>44554</v>
      </c>
      <c r="F1433" s="31">
        <f>YEAR(Order[[#This Row],[OrderDate]])</f>
        <v>2021</v>
      </c>
      <c r="G1433" s="31">
        <f>MONTH(Order[[#This Row],[OrderDate]])</f>
        <v>12</v>
      </c>
      <c r="H1433" s="31">
        <f>WEEKDAY(Order[[#This Row],[OrderDate]])</f>
        <v>6</v>
      </c>
      <c r="I1433" s="31" t="str">
        <f>TEXT(Order[[#This Row],[WeekNumber]],"dddd")</f>
        <v>Friday</v>
      </c>
      <c r="J1433" s="14">
        <v>20220120</v>
      </c>
      <c r="K1433" t="s">
        <v>484</v>
      </c>
      <c r="L1433" s="4">
        <v>1134.25</v>
      </c>
      <c r="M1433" s="4">
        <v>17.45</v>
      </c>
      <c r="N1433" s="4">
        <v>17.45</v>
      </c>
      <c r="O1433">
        <v>65</v>
      </c>
      <c r="P1433" s="8">
        <v>0</v>
      </c>
      <c r="Q1433" t="s">
        <v>370</v>
      </c>
      <c r="R1433">
        <v>7</v>
      </c>
      <c r="S1433" s="4">
        <v>12.75283918323947</v>
      </c>
      <c r="T1433" t="s">
        <v>108</v>
      </c>
      <c r="U1433" t="s">
        <v>197</v>
      </c>
      <c r="V1433" t="s">
        <v>286</v>
      </c>
      <c r="W1433" t="s">
        <v>509</v>
      </c>
      <c r="X1433" t="s">
        <v>524</v>
      </c>
      <c r="Y1433" t="s">
        <v>516</v>
      </c>
    </row>
    <row r="1434" spans="1:25" ht="15" customHeight="1" x14ac:dyDescent="0.3">
      <c r="A1434">
        <v>10795</v>
      </c>
      <c r="B1434" t="s">
        <v>19</v>
      </c>
      <c r="C1434">
        <v>17</v>
      </c>
      <c r="D1434">
        <v>8</v>
      </c>
      <c r="E1434" s="3">
        <v>44554</v>
      </c>
      <c r="F1434" s="31">
        <f>YEAR(Order[[#This Row],[OrderDate]])</f>
        <v>2021</v>
      </c>
      <c r="G1434" s="31">
        <f>MONTH(Order[[#This Row],[OrderDate]])</f>
        <v>12</v>
      </c>
      <c r="H1434" s="31">
        <f>WEEKDAY(Order[[#This Row],[OrderDate]])</f>
        <v>6</v>
      </c>
      <c r="I1434" s="31" t="str">
        <f>TEXT(Order[[#This Row],[WeekNumber]],"dddd")</f>
        <v>Friday</v>
      </c>
      <c r="J1434" s="14">
        <v>20220114</v>
      </c>
      <c r="K1434" t="s">
        <v>484</v>
      </c>
      <c r="L1434" s="4">
        <v>1023.75</v>
      </c>
      <c r="M1434" s="4">
        <v>39</v>
      </c>
      <c r="N1434" s="4">
        <v>29.25</v>
      </c>
      <c r="O1434">
        <v>35</v>
      </c>
      <c r="P1434" s="8">
        <v>0.25</v>
      </c>
      <c r="Q1434" t="s">
        <v>371</v>
      </c>
      <c r="R1434">
        <v>7</v>
      </c>
      <c r="S1434" s="4">
        <v>24.774912809223483</v>
      </c>
      <c r="T1434" t="s">
        <v>108</v>
      </c>
      <c r="U1434" t="s">
        <v>197</v>
      </c>
      <c r="V1434" t="s">
        <v>286</v>
      </c>
      <c r="W1434" t="s">
        <v>509</v>
      </c>
      <c r="X1434" t="s">
        <v>524</v>
      </c>
      <c r="Y1434" t="s">
        <v>518</v>
      </c>
    </row>
    <row r="1435" spans="1:25" ht="15" customHeight="1" x14ac:dyDescent="0.3">
      <c r="A1435">
        <v>10796</v>
      </c>
      <c r="B1435" t="s">
        <v>33</v>
      </c>
      <c r="C1435">
        <v>26</v>
      </c>
      <c r="D1435">
        <v>3</v>
      </c>
      <c r="E1435" s="3">
        <v>44555</v>
      </c>
      <c r="F1435" s="31">
        <f>YEAR(Order[[#This Row],[OrderDate]])</f>
        <v>2021</v>
      </c>
      <c r="G1435" s="31">
        <f>MONTH(Order[[#This Row],[OrderDate]])</f>
        <v>12</v>
      </c>
      <c r="H1435" s="31">
        <f>WEEKDAY(Order[[#This Row],[OrderDate]])</f>
        <v>7</v>
      </c>
      <c r="I1435" s="31" t="str">
        <f>TEXT(Order[[#This Row],[WeekNumber]],"dddd")</f>
        <v>Saturday</v>
      </c>
      <c r="J1435" s="14">
        <v>20220114</v>
      </c>
      <c r="K1435" t="s">
        <v>486</v>
      </c>
      <c r="L1435" s="4">
        <v>524.66399804547427</v>
      </c>
      <c r="M1435" s="4">
        <v>31.23</v>
      </c>
      <c r="N1435" s="4">
        <v>24.983999906927348</v>
      </c>
      <c r="O1435">
        <v>21</v>
      </c>
      <c r="P1435" s="8">
        <v>0.20000000298023221</v>
      </c>
      <c r="Q1435" t="s">
        <v>380</v>
      </c>
      <c r="R1435">
        <v>11</v>
      </c>
      <c r="S1435" s="4">
        <v>12.929370209027901</v>
      </c>
      <c r="T1435" t="s">
        <v>122</v>
      </c>
      <c r="U1435" t="s">
        <v>211</v>
      </c>
      <c r="V1435" t="s">
        <v>299</v>
      </c>
      <c r="W1435" t="s">
        <v>510</v>
      </c>
      <c r="X1435" t="s">
        <v>354</v>
      </c>
      <c r="Y1435" t="s">
        <v>516</v>
      </c>
    </row>
    <row r="1436" spans="1:25" ht="15" customHeight="1" x14ac:dyDescent="0.3">
      <c r="A1436">
        <v>10796</v>
      </c>
      <c r="B1436" t="s">
        <v>33</v>
      </c>
      <c r="C1436">
        <v>44</v>
      </c>
      <c r="D1436">
        <v>3</v>
      </c>
      <c r="E1436" s="3">
        <v>44555</v>
      </c>
      <c r="F1436" s="31">
        <f>YEAR(Order[[#This Row],[OrderDate]])</f>
        <v>2021</v>
      </c>
      <c r="G1436" s="31">
        <f>MONTH(Order[[#This Row],[OrderDate]])</f>
        <v>12</v>
      </c>
      <c r="H1436" s="31">
        <f>WEEKDAY(Order[[#This Row],[OrderDate]])</f>
        <v>7</v>
      </c>
      <c r="I1436" s="31" t="str">
        <f>TEXT(Order[[#This Row],[WeekNumber]],"dddd")</f>
        <v>Saturday</v>
      </c>
      <c r="J1436" s="14">
        <v>20220114</v>
      </c>
      <c r="K1436" t="s">
        <v>486</v>
      </c>
      <c r="L1436" s="4">
        <v>194.5</v>
      </c>
      <c r="M1436" s="4">
        <v>19.45</v>
      </c>
      <c r="N1436" s="4">
        <v>19.45</v>
      </c>
      <c r="O1436">
        <v>10</v>
      </c>
      <c r="P1436" s="8">
        <v>0</v>
      </c>
      <c r="Q1436" t="s">
        <v>398</v>
      </c>
      <c r="R1436">
        <v>20</v>
      </c>
      <c r="S1436" s="4">
        <v>10.842050263532254</v>
      </c>
      <c r="T1436" t="s">
        <v>122</v>
      </c>
      <c r="U1436" t="s">
        <v>211</v>
      </c>
      <c r="V1436" t="s">
        <v>299</v>
      </c>
      <c r="W1436" t="s">
        <v>510</v>
      </c>
      <c r="X1436" t="s">
        <v>354</v>
      </c>
      <c r="Y1436" t="s">
        <v>515</v>
      </c>
    </row>
    <row r="1437" spans="1:25" ht="15" customHeight="1" x14ac:dyDescent="0.3">
      <c r="A1437">
        <v>10796</v>
      </c>
      <c r="B1437" t="s">
        <v>33</v>
      </c>
      <c r="C1437">
        <v>64</v>
      </c>
      <c r="D1437">
        <v>3</v>
      </c>
      <c r="E1437" s="3">
        <v>44555</v>
      </c>
      <c r="F1437" s="31">
        <f>YEAR(Order[[#This Row],[OrderDate]])</f>
        <v>2021</v>
      </c>
      <c r="G1437" s="31">
        <f>MONTH(Order[[#This Row],[OrderDate]])</f>
        <v>12</v>
      </c>
      <c r="H1437" s="31">
        <f>WEEKDAY(Order[[#This Row],[OrderDate]])</f>
        <v>7</v>
      </c>
      <c r="I1437" s="31" t="str">
        <f>TEXT(Order[[#This Row],[WeekNumber]],"dddd")</f>
        <v>Saturday</v>
      </c>
      <c r="J1437" s="14">
        <v>20220114</v>
      </c>
      <c r="K1437" t="s">
        <v>486</v>
      </c>
      <c r="L1437" s="4">
        <v>930.99999653175473</v>
      </c>
      <c r="M1437" s="4">
        <v>33.25</v>
      </c>
      <c r="N1437" s="4">
        <v>26.599999900907278</v>
      </c>
      <c r="O1437">
        <v>35</v>
      </c>
      <c r="P1437" s="8">
        <v>0.20000000298023221</v>
      </c>
      <c r="Q1437" t="s">
        <v>418</v>
      </c>
      <c r="R1437">
        <v>12</v>
      </c>
      <c r="S1437" s="4">
        <v>21.348702933885775</v>
      </c>
      <c r="T1437" t="s">
        <v>122</v>
      </c>
      <c r="U1437" t="s">
        <v>211</v>
      </c>
      <c r="V1437" t="s">
        <v>299</v>
      </c>
      <c r="W1437" t="s">
        <v>510</v>
      </c>
      <c r="X1437" t="s">
        <v>354</v>
      </c>
      <c r="Y1437" t="s">
        <v>512</v>
      </c>
    </row>
    <row r="1438" spans="1:25" ht="15" customHeight="1" x14ac:dyDescent="0.3">
      <c r="A1438">
        <v>10796</v>
      </c>
      <c r="B1438" t="s">
        <v>33</v>
      </c>
      <c r="C1438">
        <v>69</v>
      </c>
      <c r="D1438">
        <v>3</v>
      </c>
      <c r="E1438" s="3">
        <v>44555</v>
      </c>
      <c r="F1438" s="31">
        <f>YEAR(Order[[#This Row],[OrderDate]])</f>
        <v>2021</v>
      </c>
      <c r="G1438" s="31">
        <f>MONTH(Order[[#This Row],[OrderDate]])</f>
        <v>12</v>
      </c>
      <c r="H1438" s="31">
        <f>WEEKDAY(Order[[#This Row],[OrderDate]])</f>
        <v>7</v>
      </c>
      <c r="I1438" s="31" t="str">
        <f>TEXT(Order[[#This Row],[WeekNumber]],"dddd")</f>
        <v>Saturday</v>
      </c>
      <c r="J1438" s="14">
        <v>20220105</v>
      </c>
      <c r="K1438" t="s">
        <v>486</v>
      </c>
      <c r="L1438" s="4">
        <v>691.19999742507935</v>
      </c>
      <c r="M1438" s="4">
        <v>36</v>
      </c>
      <c r="N1438" s="4">
        <v>28.799999892711639</v>
      </c>
      <c r="O1438">
        <v>24</v>
      </c>
      <c r="P1438" s="8">
        <v>0.20000000298023221</v>
      </c>
      <c r="Q1438" t="s">
        <v>423</v>
      </c>
      <c r="R1438">
        <v>15</v>
      </c>
      <c r="S1438" s="4">
        <v>12.894008605174344</v>
      </c>
      <c r="T1438" t="s">
        <v>122</v>
      </c>
      <c r="U1438" t="s">
        <v>211</v>
      </c>
      <c r="V1438" t="s">
        <v>299</v>
      </c>
      <c r="W1438" t="s">
        <v>510</v>
      </c>
      <c r="X1438" t="s">
        <v>354</v>
      </c>
      <c r="Y1438" t="s">
        <v>511</v>
      </c>
    </row>
    <row r="1439" spans="1:25" x14ac:dyDescent="0.3">
      <c r="A1439">
        <v>10797</v>
      </c>
      <c r="B1439" t="s">
        <v>16</v>
      </c>
      <c r="C1439">
        <v>11</v>
      </c>
      <c r="D1439">
        <v>7</v>
      </c>
      <c r="E1439" s="3">
        <v>44555</v>
      </c>
      <c r="F1439" s="31">
        <f>YEAR(Order[[#This Row],[OrderDate]])</f>
        <v>2021</v>
      </c>
      <c r="G1439" s="31">
        <f>MONTH(Order[[#This Row],[OrderDate]])</f>
        <v>12</v>
      </c>
      <c r="H1439" s="31">
        <f>WEEKDAY(Order[[#This Row],[OrderDate]])</f>
        <v>7</v>
      </c>
      <c r="I1439" s="31" t="str">
        <f>TEXT(Order[[#This Row],[WeekNumber]],"dddd")</f>
        <v>Saturday</v>
      </c>
      <c r="J1439" s="14">
        <v>20220105</v>
      </c>
      <c r="K1439" t="s">
        <v>484</v>
      </c>
      <c r="L1439" s="4">
        <v>420</v>
      </c>
      <c r="M1439" s="4">
        <v>21</v>
      </c>
      <c r="N1439" s="4">
        <v>21</v>
      </c>
      <c r="O1439">
        <v>20</v>
      </c>
      <c r="P1439" s="8">
        <v>0</v>
      </c>
      <c r="Q1439" t="s">
        <v>365</v>
      </c>
      <c r="R1439">
        <v>5</v>
      </c>
      <c r="S1439" s="4">
        <v>7.3815383533820462</v>
      </c>
      <c r="T1439" t="s">
        <v>105</v>
      </c>
      <c r="U1439" t="s">
        <v>194</v>
      </c>
      <c r="V1439" t="s">
        <v>283</v>
      </c>
      <c r="W1439" t="s">
        <v>509</v>
      </c>
      <c r="X1439" t="s">
        <v>520</v>
      </c>
      <c r="Y1439" t="s">
        <v>511</v>
      </c>
    </row>
    <row r="1440" spans="1:25" ht="15" customHeight="1" x14ac:dyDescent="0.3">
      <c r="A1440">
        <v>10798</v>
      </c>
      <c r="B1440" t="s">
        <v>36</v>
      </c>
      <c r="C1440">
        <v>62</v>
      </c>
      <c r="D1440">
        <v>2</v>
      </c>
      <c r="E1440" s="3">
        <v>44556</v>
      </c>
      <c r="F1440" s="31">
        <f>YEAR(Order[[#This Row],[OrderDate]])</f>
        <v>2021</v>
      </c>
      <c r="G1440" s="31">
        <f>MONTH(Order[[#This Row],[OrderDate]])</f>
        <v>12</v>
      </c>
      <c r="H1440" s="31">
        <f>WEEKDAY(Order[[#This Row],[OrderDate]])</f>
        <v>1</v>
      </c>
      <c r="I1440" s="31" t="str">
        <f>TEXT(Order[[#This Row],[WeekNumber]],"dddd")</f>
        <v>Sunday</v>
      </c>
      <c r="J1440" s="14">
        <v>20220105</v>
      </c>
      <c r="K1440" t="s">
        <v>486</v>
      </c>
      <c r="L1440" s="4">
        <v>98.6</v>
      </c>
      <c r="M1440" s="4">
        <v>49.3</v>
      </c>
      <c r="N1440" s="4">
        <v>49.3</v>
      </c>
      <c r="O1440">
        <v>2</v>
      </c>
      <c r="P1440" s="8">
        <v>0</v>
      </c>
      <c r="Q1440" t="s">
        <v>416</v>
      </c>
      <c r="R1440">
        <v>29</v>
      </c>
      <c r="S1440" s="4">
        <v>34.868075459270003</v>
      </c>
      <c r="T1440" t="s">
        <v>125</v>
      </c>
      <c r="U1440" t="s">
        <v>214</v>
      </c>
      <c r="V1440" t="s">
        <v>301</v>
      </c>
      <c r="W1440" t="s">
        <v>509</v>
      </c>
      <c r="X1440" t="s">
        <v>351</v>
      </c>
      <c r="Y1440" t="s">
        <v>516</v>
      </c>
    </row>
    <row r="1441" spans="1:25" ht="15" customHeight="1" x14ac:dyDescent="0.3">
      <c r="A1441">
        <v>10798</v>
      </c>
      <c r="B1441" t="s">
        <v>36</v>
      </c>
      <c r="C1441">
        <v>72</v>
      </c>
      <c r="D1441">
        <v>2</v>
      </c>
      <c r="E1441" s="3">
        <v>44556</v>
      </c>
      <c r="F1441" s="31">
        <f>YEAR(Order[[#This Row],[OrderDate]])</f>
        <v>2021</v>
      </c>
      <c r="G1441" s="31">
        <f>MONTH(Order[[#This Row],[OrderDate]])</f>
        <v>12</v>
      </c>
      <c r="H1441" s="31">
        <f>WEEKDAY(Order[[#This Row],[OrderDate]])</f>
        <v>1</v>
      </c>
      <c r="I1441" s="31" t="str">
        <f>TEXT(Order[[#This Row],[WeekNumber]],"dddd")</f>
        <v>Sunday</v>
      </c>
      <c r="J1441" s="14">
        <v>20220105</v>
      </c>
      <c r="K1441" t="s">
        <v>486</v>
      </c>
      <c r="L1441" s="4">
        <v>348</v>
      </c>
      <c r="M1441" s="4">
        <v>34.799999999999997</v>
      </c>
      <c r="N1441" s="4">
        <v>34.799999999999997</v>
      </c>
      <c r="O1441">
        <v>10</v>
      </c>
      <c r="P1441" s="8">
        <v>0</v>
      </c>
      <c r="Q1441" t="s">
        <v>426</v>
      </c>
      <c r="R1441">
        <v>14</v>
      </c>
      <c r="S1441" s="4">
        <v>14.902797245173618</v>
      </c>
      <c r="T1441" t="s">
        <v>125</v>
      </c>
      <c r="U1441" t="s">
        <v>214</v>
      </c>
      <c r="V1441" t="s">
        <v>301</v>
      </c>
      <c r="W1441" t="s">
        <v>509</v>
      </c>
      <c r="X1441" t="s">
        <v>351</v>
      </c>
      <c r="Y1441" t="s">
        <v>511</v>
      </c>
    </row>
    <row r="1442" spans="1:25" ht="15" customHeight="1" x14ac:dyDescent="0.3">
      <c r="A1442">
        <v>10799</v>
      </c>
      <c r="B1442" t="s">
        <v>37</v>
      </c>
      <c r="C1442">
        <v>13</v>
      </c>
      <c r="D1442">
        <v>9</v>
      </c>
      <c r="E1442" s="3">
        <v>44556</v>
      </c>
      <c r="F1442" s="31">
        <f>YEAR(Order[[#This Row],[OrderDate]])</f>
        <v>2021</v>
      </c>
      <c r="G1442" s="31">
        <f>MONTH(Order[[#This Row],[OrderDate]])</f>
        <v>12</v>
      </c>
      <c r="H1442" s="31">
        <f>WEEKDAY(Order[[#This Row],[OrderDate]])</f>
        <v>1</v>
      </c>
      <c r="I1442" s="31" t="str">
        <f>TEXT(Order[[#This Row],[WeekNumber]],"dddd")</f>
        <v>Sunday</v>
      </c>
      <c r="J1442" s="14">
        <v>20220105</v>
      </c>
      <c r="K1442" t="s">
        <v>485</v>
      </c>
      <c r="L1442" s="4">
        <v>101.99999928474426</v>
      </c>
      <c r="M1442" s="4">
        <v>6</v>
      </c>
      <c r="N1442" s="4">
        <v>5.0999999642372131</v>
      </c>
      <c r="O1442">
        <v>20</v>
      </c>
      <c r="P1442" s="8">
        <v>0.15000000596046451</v>
      </c>
      <c r="Q1442" t="s">
        <v>367</v>
      </c>
      <c r="R1442">
        <v>6</v>
      </c>
      <c r="S1442" s="4">
        <v>2.1837851755325639</v>
      </c>
      <c r="T1442" t="s">
        <v>126</v>
      </c>
      <c r="U1442" t="s">
        <v>215</v>
      </c>
      <c r="V1442" t="s">
        <v>302</v>
      </c>
      <c r="W1442" t="s">
        <v>509</v>
      </c>
      <c r="X1442" t="s">
        <v>520</v>
      </c>
      <c r="Y1442" t="s">
        <v>514</v>
      </c>
    </row>
    <row r="1443" spans="1:25" ht="15" customHeight="1" x14ac:dyDescent="0.3">
      <c r="A1443">
        <v>10799</v>
      </c>
      <c r="B1443" t="s">
        <v>37</v>
      </c>
      <c r="C1443">
        <v>24</v>
      </c>
      <c r="D1443">
        <v>9</v>
      </c>
      <c r="E1443" s="3">
        <v>44556</v>
      </c>
      <c r="F1443" s="31">
        <f>YEAR(Order[[#This Row],[OrderDate]])</f>
        <v>2021</v>
      </c>
      <c r="G1443" s="31">
        <f>MONTH(Order[[#This Row],[OrderDate]])</f>
        <v>12</v>
      </c>
      <c r="H1443" s="31">
        <f>WEEKDAY(Order[[#This Row],[OrderDate]])</f>
        <v>1</v>
      </c>
      <c r="I1443" s="31" t="str">
        <f>TEXT(Order[[#This Row],[WeekNumber]],"dddd")</f>
        <v>Sunday</v>
      </c>
      <c r="J1443" s="14">
        <v>20220105</v>
      </c>
      <c r="K1443" t="s">
        <v>485</v>
      </c>
      <c r="L1443" s="4">
        <v>76.499999463558197</v>
      </c>
      <c r="M1443" s="4">
        <v>4.5</v>
      </c>
      <c r="N1443" s="4">
        <v>3.8249999731779099</v>
      </c>
      <c r="O1443">
        <v>20</v>
      </c>
      <c r="P1443" s="8">
        <v>0.15000000596046451</v>
      </c>
      <c r="Q1443" t="s">
        <v>378</v>
      </c>
      <c r="R1443">
        <v>10</v>
      </c>
      <c r="S1443" s="4">
        <v>2.1230577042655105</v>
      </c>
      <c r="T1443" t="s">
        <v>126</v>
      </c>
      <c r="U1443" t="s">
        <v>215</v>
      </c>
      <c r="V1443" t="s">
        <v>302</v>
      </c>
      <c r="W1443" t="s">
        <v>509</v>
      </c>
      <c r="X1443" t="s">
        <v>520</v>
      </c>
      <c r="Y1443" t="s">
        <v>517</v>
      </c>
    </row>
    <row r="1444" spans="1:25" ht="15" customHeight="1" x14ac:dyDescent="0.3">
      <c r="A1444">
        <v>10799</v>
      </c>
      <c r="B1444" t="s">
        <v>37</v>
      </c>
      <c r="C1444">
        <v>59</v>
      </c>
      <c r="D1444">
        <v>9</v>
      </c>
      <c r="E1444" s="3">
        <v>44556</v>
      </c>
      <c r="F1444" s="31">
        <f>YEAR(Order[[#This Row],[OrderDate]])</f>
        <v>2021</v>
      </c>
      <c r="G1444" s="31">
        <f>MONTH(Order[[#This Row],[OrderDate]])</f>
        <v>12</v>
      </c>
      <c r="H1444" s="31">
        <f>WEEKDAY(Order[[#This Row],[OrderDate]])</f>
        <v>1</v>
      </c>
      <c r="I1444" s="31" t="str">
        <f>TEXT(Order[[#This Row],[WeekNumber]],"dddd")</f>
        <v>Sunday</v>
      </c>
      <c r="J1444" s="14">
        <v>20220105</v>
      </c>
      <c r="K1444" t="s">
        <v>485</v>
      </c>
      <c r="L1444" s="4">
        <v>1375</v>
      </c>
      <c r="M1444" s="4">
        <v>55</v>
      </c>
      <c r="N1444" s="4">
        <v>55</v>
      </c>
      <c r="O1444">
        <v>25</v>
      </c>
      <c r="P1444" s="8">
        <v>0</v>
      </c>
      <c r="Q1444" t="s">
        <v>413</v>
      </c>
      <c r="R1444">
        <v>28</v>
      </c>
      <c r="S1444" s="4">
        <v>29.299646906924384</v>
      </c>
      <c r="T1444" t="s">
        <v>126</v>
      </c>
      <c r="U1444" t="s">
        <v>215</v>
      </c>
      <c r="V1444" t="s">
        <v>302</v>
      </c>
      <c r="W1444" t="s">
        <v>509</v>
      </c>
      <c r="X1444" t="s">
        <v>520</v>
      </c>
      <c r="Y1444" t="s">
        <v>511</v>
      </c>
    </row>
    <row r="1445" spans="1:25" ht="15" customHeight="1" x14ac:dyDescent="0.3">
      <c r="A1445">
        <v>10800</v>
      </c>
      <c r="B1445" t="s">
        <v>69</v>
      </c>
      <c r="C1445">
        <v>11</v>
      </c>
      <c r="D1445">
        <v>1</v>
      </c>
      <c r="E1445" s="3">
        <v>44556</v>
      </c>
      <c r="F1445" s="31">
        <f>YEAR(Order[[#This Row],[OrderDate]])</f>
        <v>2021</v>
      </c>
      <c r="G1445" s="31">
        <f>MONTH(Order[[#This Row],[OrderDate]])</f>
        <v>12</v>
      </c>
      <c r="H1445" s="31">
        <f>WEEKDAY(Order[[#This Row],[OrderDate]])</f>
        <v>1</v>
      </c>
      <c r="I1445" s="31" t="str">
        <f>TEXT(Order[[#This Row],[WeekNumber]],"dddd")</f>
        <v>Sunday</v>
      </c>
      <c r="J1445" s="14">
        <v>20220105</v>
      </c>
      <c r="K1445" t="s">
        <v>485</v>
      </c>
      <c r="L1445" s="4">
        <v>944.99999843537807</v>
      </c>
      <c r="M1445" s="4">
        <v>21</v>
      </c>
      <c r="N1445" s="4">
        <v>18.899999968707561</v>
      </c>
      <c r="O1445">
        <v>50</v>
      </c>
      <c r="P1445" s="8">
        <v>0.10000000149011611</v>
      </c>
      <c r="Q1445" t="s">
        <v>365</v>
      </c>
      <c r="R1445">
        <v>5</v>
      </c>
      <c r="S1445" s="4">
        <v>7.3815383533820462</v>
      </c>
      <c r="T1445" t="s">
        <v>158</v>
      </c>
      <c r="U1445" t="s">
        <v>247</v>
      </c>
      <c r="V1445" t="s">
        <v>332</v>
      </c>
      <c r="W1445" t="s">
        <v>509</v>
      </c>
      <c r="X1445" t="s">
        <v>351</v>
      </c>
      <c r="Y1445" t="s">
        <v>511</v>
      </c>
    </row>
    <row r="1446" spans="1:25" ht="15" customHeight="1" x14ac:dyDescent="0.3">
      <c r="A1446">
        <v>10800</v>
      </c>
      <c r="B1446" t="s">
        <v>69</v>
      </c>
      <c r="C1446">
        <v>51</v>
      </c>
      <c r="D1446">
        <v>1</v>
      </c>
      <c r="E1446" s="3">
        <v>44556</v>
      </c>
      <c r="F1446" s="31">
        <f>YEAR(Order[[#This Row],[OrderDate]])</f>
        <v>2021</v>
      </c>
      <c r="G1446" s="31">
        <f>MONTH(Order[[#This Row],[OrderDate]])</f>
        <v>12</v>
      </c>
      <c r="H1446" s="31">
        <f>WEEKDAY(Order[[#This Row],[OrderDate]])</f>
        <v>1</v>
      </c>
      <c r="I1446" s="31" t="str">
        <f>TEXT(Order[[#This Row],[WeekNumber]],"dddd")</f>
        <v>Sunday</v>
      </c>
      <c r="J1446" s="14">
        <v>20220105</v>
      </c>
      <c r="K1446" t="s">
        <v>485</v>
      </c>
      <c r="L1446" s="4">
        <v>476.99999921023846</v>
      </c>
      <c r="M1446" s="4">
        <v>53</v>
      </c>
      <c r="N1446" s="4">
        <v>47.699999921023846</v>
      </c>
      <c r="O1446">
        <v>10</v>
      </c>
      <c r="P1446" s="8">
        <v>0.10000000149011611</v>
      </c>
      <c r="Q1446" t="s">
        <v>405</v>
      </c>
      <c r="R1446">
        <v>24</v>
      </c>
      <c r="S1446" s="4">
        <v>18.835525116961144</v>
      </c>
      <c r="T1446" t="s">
        <v>158</v>
      </c>
      <c r="U1446" t="s">
        <v>247</v>
      </c>
      <c r="V1446" t="s">
        <v>332</v>
      </c>
      <c r="W1446" t="s">
        <v>509</v>
      </c>
      <c r="X1446" t="s">
        <v>351</v>
      </c>
      <c r="Y1446" t="s">
        <v>513</v>
      </c>
    </row>
    <row r="1447" spans="1:25" ht="15" customHeight="1" x14ac:dyDescent="0.3">
      <c r="A1447">
        <v>10800</v>
      </c>
      <c r="B1447" t="s">
        <v>69</v>
      </c>
      <c r="C1447">
        <v>54</v>
      </c>
      <c r="D1447">
        <v>1</v>
      </c>
      <c r="E1447" s="3">
        <v>44556</v>
      </c>
      <c r="F1447" s="31">
        <f>YEAR(Order[[#This Row],[OrderDate]])</f>
        <v>2021</v>
      </c>
      <c r="G1447" s="31">
        <f>MONTH(Order[[#This Row],[OrderDate]])</f>
        <v>12</v>
      </c>
      <c r="H1447" s="31">
        <f>WEEKDAY(Order[[#This Row],[OrderDate]])</f>
        <v>1</v>
      </c>
      <c r="I1447" s="31" t="str">
        <f>TEXT(Order[[#This Row],[WeekNumber]],"dddd")</f>
        <v>Sunday</v>
      </c>
      <c r="J1447" s="14">
        <v>20211231</v>
      </c>
      <c r="K1447" t="s">
        <v>485</v>
      </c>
      <c r="L1447" s="4">
        <v>46.934999922290444</v>
      </c>
      <c r="M1447" s="4">
        <v>7.45</v>
      </c>
      <c r="N1447" s="4">
        <v>6.7049999888986349</v>
      </c>
      <c r="O1447">
        <v>7</v>
      </c>
      <c r="P1447" s="8">
        <v>0.10000000149011611</v>
      </c>
      <c r="Q1447" t="s">
        <v>408</v>
      </c>
      <c r="R1447">
        <v>25</v>
      </c>
      <c r="S1447" s="4">
        <v>5.7031720626915998</v>
      </c>
      <c r="T1447" t="s">
        <v>158</v>
      </c>
      <c r="U1447" t="s">
        <v>247</v>
      </c>
      <c r="V1447" t="s">
        <v>332</v>
      </c>
      <c r="W1447" t="s">
        <v>509</v>
      </c>
      <c r="X1447" t="s">
        <v>351</v>
      </c>
      <c r="Y1447" t="s">
        <v>518</v>
      </c>
    </row>
    <row r="1448" spans="1:25" ht="15" customHeight="1" x14ac:dyDescent="0.3">
      <c r="A1448">
        <v>10801</v>
      </c>
      <c r="B1448" t="s">
        <v>7</v>
      </c>
      <c r="C1448">
        <v>17</v>
      </c>
      <c r="D1448">
        <v>4</v>
      </c>
      <c r="E1448" s="3">
        <v>44559</v>
      </c>
      <c r="F1448" s="31">
        <f>YEAR(Order[[#This Row],[OrderDate]])</f>
        <v>2021</v>
      </c>
      <c r="G1448" s="31">
        <f>MONTH(Order[[#This Row],[OrderDate]])</f>
        <v>12</v>
      </c>
      <c r="H1448" s="31">
        <f>WEEKDAY(Order[[#This Row],[OrderDate]])</f>
        <v>4</v>
      </c>
      <c r="I1448" s="31" t="str">
        <f>TEXT(Order[[#This Row],[WeekNumber]],"dddd")</f>
        <v>Wednesday</v>
      </c>
      <c r="J1448" s="14">
        <v>20211231</v>
      </c>
      <c r="K1448" t="s">
        <v>484</v>
      </c>
      <c r="L1448" s="4">
        <v>1170</v>
      </c>
      <c r="M1448" s="4">
        <v>39</v>
      </c>
      <c r="N1448" s="4">
        <v>29.25</v>
      </c>
      <c r="O1448">
        <v>40</v>
      </c>
      <c r="P1448" s="8">
        <v>0.25</v>
      </c>
      <c r="Q1448" t="s">
        <v>371</v>
      </c>
      <c r="R1448">
        <v>7</v>
      </c>
      <c r="S1448" s="4">
        <v>24.774912809223483</v>
      </c>
      <c r="T1448" t="s">
        <v>96</v>
      </c>
      <c r="U1448" t="s">
        <v>185</v>
      </c>
      <c r="V1448" t="s">
        <v>274</v>
      </c>
      <c r="W1448" t="s">
        <v>509</v>
      </c>
      <c r="X1448" t="s">
        <v>529</v>
      </c>
      <c r="Y1448" t="s">
        <v>518</v>
      </c>
    </row>
    <row r="1449" spans="1:25" ht="15" customHeight="1" x14ac:dyDescent="0.3">
      <c r="A1449">
        <v>10801</v>
      </c>
      <c r="B1449" t="s">
        <v>7</v>
      </c>
      <c r="C1449">
        <v>29</v>
      </c>
      <c r="D1449">
        <v>4</v>
      </c>
      <c r="E1449" s="3">
        <v>44559</v>
      </c>
      <c r="F1449" s="31">
        <f>YEAR(Order[[#This Row],[OrderDate]])</f>
        <v>2021</v>
      </c>
      <c r="G1449" s="31">
        <f>MONTH(Order[[#This Row],[OrderDate]])</f>
        <v>12</v>
      </c>
      <c r="H1449" s="31">
        <f>WEEKDAY(Order[[#This Row],[OrderDate]])</f>
        <v>4</v>
      </c>
      <c r="I1449" s="31" t="str">
        <f>TEXT(Order[[#This Row],[WeekNumber]],"dddd")</f>
        <v>Wednesday</v>
      </c>
      <c r="J1449" s="14">
        <v>20220102</v>
      </c>
      <c r="K1449" t="s">
        <v>484</v>
      </c>
      <c r="L1449" s="4">
        <v>1856.85</v>
      </c>
      <c r="M1449" s="4">
        <v>123.79</v>
      </c>
      <c r="N1449" s="4">
        <v>92.842500000000001</v>
      </c>
      <c r="O1449">
        <v>20</v>
      </c>
      <c r="P1449" s="8">
        <v>0.25</v>
      </c>
      <c r="Q1449" t="s">
        <v>383</v>
      </c>
      <c r="R1449">
        <v>12</v>
      </c>
      <c r="S1449" s="4">
        <v>78.453085124436214</v>
      </c>
      <c r="T1449" t="s">
        <v>96</v>
      </c>
      <c r="U1449" t="s">
        <v>185</v>
      </c>
      <c r="V1449" t="s">
        <v>274</v>
      </c>
      <c r="W1449" t="s">
        <v>509</v>
      </c>
      <c r="X1449" t="s">
        <v>529</v>
      </c>
      <c r="Y1449" t="s">
        <v>518</v>
      </c>
    </row>
    <row r="1450" spans="1:25" ht="15" customHeight="1" x14ac:dyDescent="0.3">
      <c r="A1450">
        <v>10802</v>
      </c>
      <c r="B1450" t="s">
        <v>70</v>
      </c>
      <c r="C1450">
        <v>30</v>
      </c>
      <c r="D1450">
        <v>4</v>
      </c>
      <c r="E1450" s="3">
        <v>44559</v>
      </c>
      <c r="F1450" s="31">
        <f>YEAR(Order[[#This Row],[OrderDate]])</f>
        <v>2021</v>
      </c>
      <c r="G1450" s="31">
        <f>MONTH(Order[[#This Row],[OrderDate]])</f>
        <v>12</v>
      </c>
      <c r="H1450" s="31">
        <f>WEEKDAY(Order[[#This Row],[OrderDate]])</f>
        <v>4</v>
      </c>
      <c r="I1450" s="31" t="str">
        <f>TEXT(Order[[#This Row],[WeekNumber]],"dddd")</f>
        <v>Wednesday</v>
      </c>
      <c r="J1450" s="14">
        <v>20220102</v>
      </c>
      <c r="K1450" t="s">
        <v>484</v>
      </c>
      <c r="L1450" s="4">
        <v>485.4375</v>
      </c>
      <c r="M1450" s="4">
        <v>25.89</v>
      </c>
      <c r="N1450" s="4">
        <v>19.4175</v>
      </c>
      <c r="O1450">
        <v>25</v>
      </c>
      <c r="P1450" s="8">
        <v>0.25</v>
      </c>
      <c r="Q1450" t="s">
        <v>384</v>
      </c>
      <c r="R1450">
        <v>13</v>
      </c>
      <c r="S1450" s="4">
        <v>15.141134761320492</v>
      </c>
      <c r="T1450" t="s">
        <v>159</v>
      </c>
      <c r="U1450" t="s">
        <v>248</v>
      </c>
      <c r="V1450" t="s">
        <v>333</v>
      </c>
      <c r="W1450" t="s">
        <v>509</v>
      </c>
      <c r="X1450" t="s">
        <v>532</v>
      </c>
      <c r="Y1450" t="s">
        <v>514</v>
      </c>
    </row>
    <row r="1451" spans="1:25" ht="15" customHeight="1" x14ac:dyDescent="0.3">
      <c r="A1451">
        <v>10802</v>
      </c>
      <c r="B1451" t="s">
        <v>70</v>
      </c>
      <c r="C1451">
        <v>51</v>
      </c>
      <c r="D1451">
        <v>4</v>
      </c>
      <c r="E1451" s="3">
        <v>44559</v>
      </c>
      <c r="F1451" s="31">
        <f>YEAR(Order[[#This Row],[OrderDate]])</f>
        <v>2021</v>
      </c>
      <c r="G1451" s="31">
        <f>MONTH(Order[[#This Row],[OrderDate]])</f>
        <v>12</v>
      </c>
      <c r="H1451" s="31">
        <f>WEEKDAY(Order[[#This Row],[OrderDate]])</f>
        <v>4</v>
      </c>
      <c r="I1451" s="31" t="str">
        <f>TEXT(Order[[#This Row],[WeekNumber]],"dddd")</f>
        <v>Wednesday</v>
      </c>
      <c r="J1451" s="14">
        <v>20220102</v>
      </c>
      <c r="K1451" t="s">
        <v>484</v>
      </c>
      <c r="L1451" s="4">
        <v>1192.5</v>
      </c>
      <c r="M1451" s="4">
        <v>53</v>
      </c>
      <c r="N1451" s="4">
        <v>39.75</v>
      </c>
      <c r="O1451">
        <v>30</v>
      </c>
      <c r="P1451" s="8">
        <v>0.25</v>
      </c>
      <c r="Q1451" t="s">
        <v>405</v>
      </c>
      <c r="R1451">
        <v>24</v>
      </c>
      <c r="S1451" s="4">
        <v>18.835525116961144</v>
      </c>
      <c r="T1451" t="s">
        <v>159</v>
      </c>
      <c r="U1451" t="s">
        <v>248</v>
      </c>
      <c r="V1451" t="s">
        <v>333</v>
      </c>
      <c r="W1451" t="s">
        <v>509</v>
      </c>
      <c r="X1451" t="s">
        <v>532</v>
      </c>
      <c r="Y1451" t="s">
        <v>513</v>
      </c>
    </row>
    <row r="1452" spans="1:25" ht="15" customHeight="1" x14ac:dyDescent="0.3">
      <c r="A1452">
        <v>10802</v>
      </c>
      <c r="B1452" t="s">
        <v>70</v>
      </c>
      <c r="C1452">
        <v>55</v>
      </c>
      <c r="D1452">
        <v>4</v>
      </c>
      <c r="E1452" s="3">
        <v>44559</v>
      </c>
      <c r="F1452" s="31">
        <f>YEAR(Order[[#This Row],[OrderDate]])</f>
        <v>2021</v>
      </c>
      <c r="G1452" s="31">
        <f>MONTH(Order[[#This Row],[OrderDate]])</f>
        <v>12</v>
      </c>
      <c r="H1452" s="31">
        <f>WEEKDAY(Order[[#This Row],[OrderDate]])</f>
        <v>4</v>
      </c>
      <c r="I1452" s="31" t="str">
        <f>TEXT(Order[[#This Row],[WeekNumber]],"dddd")</f>
        <v>Wednesday</v>
      </c>
      <c r="J1452" s="14">
        <v>20220102</v>
      </c>
      <c r="K1452" t="s">
        <v>484</v>
      </c>
      <c r="L1452" s="4">
        <v>1080</v>
      </c>
      <c r="M1452" s="4">
        <v>24</v>
      </c>
      <c r="N1452" s="4">
        <v>18</v>
      </c>
      <c r="O1452">
        <v>60</v>
      </c>
      <c r="P1452" s="8">
        <v>0.25</v>
      </c>
      <c r="Q1452" t="s">
        <v>409</v>
      </c>
      <c r="R1452">
        <v>25</v>
      </c>
      <c r="S1452" s="4">
        <v>18.144678468561601</v>
      </c>
      <c r="T1452" t="s">
        <v>159</v>
      </c>
      <c r="U1452" t="s">
        <v>248</v>
      </c>
      <c r="V1452" t="s">
        <v>333</v>
      </c>
      <c r="W1452" t="s">
        <v>509</v>
      </c>
      <c r="X1452" t="s">
        <v>532</v>
      </c>
      <c r="Y1452" t="s">
        <v>518</v>
      </c>
    </row>
    <row r="1453" spans="1:25" ht="15" customHeight="1" x14ac:dyDescent="0.3">
      <c r="A1453">
        <v>10802</v>
      </c>
      <c r="B1453" t="s">
        <v>70</v>
      </c>
      <c r="C1453">
        <v>62</v>
      </c>
      <c r="D1453">
        <v>4</v>
      </c>
      <c r="E1453" s="3">
        <v>44559</v>
      </c>
      <c r="F1453" s="31">
        <f>YEAR(Order[[#This Row],[OrderDate]])</f>
        <v>2021</v>
      </c>
      <c r="G1453" s="31">
        <f>MONTH(Order[[#This Row],[OrderDate]])</f>
        <v>12</v>
      </c>
      <c r="H1453" s="31">
        <f>WEEKDAY(Order[[#This Row],[OrderDate]])</f>
        <v>4</v>
      </c>
      <c r="I1453" s="31" t="str">
        <f>TEXT(Order[[#This Row],[WeekNumber]],"dddd")</f>
        <v>Wednesday</v>
      </c>
      <c r="J1453" s="14">
        <v>20220106</v>
      </c>
      <c r="K1453" t="s">
        <v>484</v>
      </c>
      <c r="L1453" s="4">
        <v>184.87499999999997</v>
      </c>
      <c r="M1453" s="4">
        <v>49.3</v>
      </c>
      <c r="N1453" s="4">
        <v>36.974999999999994</v>
      </c>
      <c r="O1453">
        <v>5</v>
      </c>
      <c r="P1453" s="8">
        <v>0.25</v>
      </c>
      <c r="Q1453" t="s">
        <v>416</v>
      </c>
      <c r="R1453">
        <v>29</v>
      </c>
      <c r="S1453" s="4">
        <v>34.868075459270003</v>
      </c>
      <c r="T1453" t="s">
        <v>159</v>
      </c>
      <c r="U1453" t="s">
        <v>248</v>
      </c>
      <c r="V1453" t="s">
        <v>333</v>
      </c>
      <c r="W1453" t="s">
        <v>509</v>
      </c>
      <c r="X1453" t="s">
        <v>532</v>
      </c>
      <c r="Y1453" t="s">
        <v>516</v>
      </c>
    </row>
    <row r="1454" spans="1:25" ht="15" customHeight="1" x14ac:dyDescent="0.3">
      <c r="A1454">
        <v>10803</v>
      </c>
      <c r="B1454" t="s">
        <v>85</v>
      </c>
      <c r="C1454">
        <v>19</v>
      </c>
      <c r="D1454">
        <v>4</v>
      </c>
      <c r="E1454" s="3">
        <v>44560</v>
      </c>
      <c r="F1454" s="31">
        <f>YEAR(Order[[#This Row],[OrderDate]])</f>
        <v>2021</v>
      </c>
      <c r="G1454" s="31">
        <f>MONTH(Order[[#This Row],[OrderDate]])</f>
        <v>12</v>
      </c>
      <c r="H1454" s="31">
        <f>WEEKDAY(Order[[#This Row],[OrderDate]])</f>
        <v>5</v>
      </c>
      <c r="I1454" s="31" t="str">
        <f>TEXT(Order[[#This Row],[WeekNumber]],"dddd")</f>
        <v>Thursday</v>
      </c>
      <c r="J1454" s="14">
        <v>20220106</v>
      </c>
      <c r="K1454" t="s">
        <v>486</v>
      </c>
      <c r="L1454" s="4">
        <v>209.75999983549116</v>
      </c>
      <c r="M1454" s="4">
        <v>9.1999999999999993</v>
      </c>
      <c r="N1454" s="4">
        <v>8.7399999931454655</v>
      </c>
      <c r="O1454">
        <v>24</v>
      </c>
      <c r="P1454" s="8">
        <v>5.000000074505806E-2</v>
      </c>
      <c r="Q1454" t="s">
        <v>373</v>
      </c>
      <c r="R1454">
        <v>8</v>
      </c>
      <c r="S1454" s="4">
        <v>7.994614939930428</v>
      </c>
      <c r="T1454" t="s">
        <v>174</v>
      </c>
      <c r="U1454" t="s">
        <v>263</v>
      </c>
      <c r="V1454" t="s">
        <v>347</v>
      </c>
      <c r="W1454" t="s">
        <v>510</v>
      </c>
      <c r="X1454" t="s">
        <v>521</v>
      </c>
      <c r="Y1454" t="s">
        <v>516</v>
      </c>
    </row>
    <row r="1455" spans="1:25" ht="15" customHeight="1" x14ac:dyDescent="0.3">
      <c r="A1455">
        <v>10803</v>
      </c>
      <c r="B1455" t="s">
        <v>85</v>
      </c>
      <c r="C1455">
        <v>25</v>
      </c>
      <c r="D1455">
        <v>4</v>
      </c>
      <c r="E1455" s="3">
        <v>44560</v>
      </c>
      <c r="F1455" s="31">
        <f>YEAR(Order[[#This Row],[OrderDate]])</f>
        <v>2021</v>
      </c>
      <c r="G1455" s="31">
        <f>MONTH(Order[[#This Row],[OrderDate]])</f>
        <v>12</v>
      </c>
      <c r="H1455" s="31">
        <f>WEEKDAY(Order[[#This Row],[OrderDate]])</f>
        <v>5</v>
      </c>
      <c r="I1455" s="31" t="str">
        <f>TEXT(Order[[#This Row],[WeekNumber]],"dddd")</f>
        <v>Thursday</v>
      </c>
      <c r="J1455" s="14">
        <v>20220106</v>
      </c>
      <c r="K1455" t="s">
        <v>486</v>
      </c>
      <c r="L1455" s="4">
        <v>199.49999984353781</v>
      </c>
      <c r="M1455" s="4">
        <v>14</v>
      </c>
      <c r="N1455" s="4">
        <v>13.299999989569187</v>
      </c>
      <c r="O1455">
        <v>15</v>
      </c>
      <c r="P1455" s="8">
        <v>5.000000074505806E-2</v>
      </c>
      <c r="Q1455" t="s">
        <v>379</v>
      </c>
      <c r="R1455">
        <v>11</v>
      </c>
      <c r="S1455" s="4">
        <v>5.7552439408246228</v>
      </c>
      <c r="T1455" t="s">
        <v>174</v>
      </c>
      <c r="U1455" t="s">
        <v>263</v>
      </c>
      <c r="V1455" t="s">
        <v>347</v>
      </c>
      <c r="W1455" t="s">
        <v>510</v>
      </c>
      <c r="X1455" t="s">
        <v>521</v>
      </c>
      <c r="Y1455" t="s">
        <v>516</v>
      </c>
    </row>
    <row r="1456" spans="1:25" ht="15" customHeight="1" x14ac:dyDescent="0.3">
      <c r="A1456">
        <v>10803</v>
      </c>
      <c r="B1456" t="s">
        <v>85</v>
      </c>
      <c r="C1456">
        <v>59</v>
      </c>
      <c r="D1456">
        <v>4</v>
      </c>
      <c r="E1456" s="3">
        <v>44560</v>
      </c>
      <c r="F1456" s="31">
        <f>YEAR(Order[[#This Row],[OrderDate]])</f>
        <v>2021</v>
      </c>
      <c r="G1456" s="31">
        <f>MONTH(Order[[#This Row],[OrderDate]])</f>
        <v>12</v>
      </c>
      <c r="H1456" s="31">
        <f>WEEKDAY(Order[[#This Row],[OrderDate]])</f>
        <v>5</v>
      </c>
      <c r="I1456" s="31" t="str">
        <f>TEXT(Order[[#This Row],[WeekNumber]],"dddd")</f>
        <v>Thursday</v>
      </c>
      <c r="J1456" s="14">
        <v>20220107</v>
      </c>
      <c r="K1456" t="s">
        <v>486</v>
      </c>
      <c r="L1456" s="4">
        <v>783.7499993853271</v>
      </c>
      <c r="M1456" s="4">
        <v>55</v>
      </c>
      <c r="N1456" s="4">
        <v>52.249999959021807</v>
      </c>
      <c r="O1456">
        <v>15</v>
      </c>
      <c r="P1456" s="8">
        <v>5.000000074505806E-2</v>
      </c>
      <c r="Q1456" t="s">
        <v>413</v>
      </c>
      <c r="R1456">
        <v>28</v>
      </c>
      <c r="S1456" s="4">
        <v>29.299646906924384</v>
      </c>
      <c r="T1456" t="s">
        <v>174</v>
      </c>
      <c r="U1456" t="s">
        <v>263</v>
      </c>
      <c r="V1456" t="s">
        <v>347</v>
      </c>
      <c r="W1456" t="s">
        <v>510</v>
      </c>
      <c r="X1456" t="s">
        <v>521</v>
      </c>
      <c r="Y1456" t="s">
        <v>511</v>
      </c>
    </row>
    <row r="1457" spans="1:25" x14ac:dyDescent="0.3">
      <c r="A1457">
        <v>10804</v>
      </c>
      <c r="B1457" t="s">
        <v>69</v>
      </c>
      <c r="C1457">
        <v>10</v>
      </c>
      <c r="D1457">
        <v>6</v>
      </c>
      <c r="E1457" s="3">
        <v>44560</v>
      </c>
      <c r="F1457" s="31">
        <f>YEAR(Order[[#This Row],[OrderDate]])</f>
        <v>2021</v>
      </c>
      <c r="G1457" s="31">
        <f>MONTH(Order[[#This Row],[OrderDate]])</f>
        <v>12</v>
      </c>
      <c r="H1457" s="31">
        <f>WEEKDAY(Order[[#This Row],[OrderDate]])</f>
        <v>5</v>
      </c>
      <c r="I1457" s="31" t="str">
        <f>TEXT(Order[[#This Row],[WeekNumber]],"dddd")</f>
        <v>Thursday</v>
      </c>
      <c r="J1457" s="14">
        <v>20220107</v>
      </c>
      <c r="K1457" t="s">
        <v>484</v>
      </c>
      <c r="L1457" s="4">
        <v>1116</v>
      </c>
      <c r="M1457" s="4">
        <v>31</v>
      </c>
      <c r="N1457" s="4">
        <v>31</v>
      </c>
      <c r="O1457">
        <v>36</v>
      </c>
      <c r="P1457" s="8">
        <v>0</v>
      </c>
      <c r="Q1457" t="s">
        <v>364</v>
      </c>
      <c r="R1457">
        <v>4</v>
      </c>
      <c r="S1457" s="4">
        <v>11.047328272500083</v>
      </c>
      <c r="T1457" t="s">
        <v>158</v>
      </c>
      <c r="U1457" t="s">
        <v>247</v>
      </c>
      <c r="V1457" t="s">
        <v>332</v>
      </c>
      <c r="W1457" t="s">
        <v>509</v>
      </c>
      <c r="X1457" t="s">
        <v>351</v>
      </c>
      <c r="Y1457" t="s">
        <v>514</v>
      </c>
    </row>
    <row r="1458" spans="1:25" x14ac:dyDescent="0.3">
      <c r="A1458">
        <v>10804</v>
      </c>
      <c r="B1458" t="s">
        <v>69</v>
      </c>
      <c r="C1458">
        <v>28</v>
      </c>
      <c r="D1458">
        <v>6</v>
      </c>
      <c r="E1458" s="3">
        <v>44560</v>
      </c>
      <c r="F1458" s="31">
        <f>YEAR(Order[[#This Row],[OrderDate]])</f>
        <v>2021</v>
      </c>
      <c r="G1458" s="31">
        <f>MONTH(Order[[#This Row],[OrderDate]])</f>
        <v>12</v>
      </c>
      <c r="H1458" s="31">
        <f>WEEKDAY(Order[[#This Row],[OrderDate]])</f>
        <v>5</v>
      </c>
      <c r="I1458" s="31" t="str">
        <f>TEXT(Order[[#This Row],[WeekNumber]],"dddd")</f>
        <v>Thursday</v>
      </c>
      <c r="J1458" s="14">
        <v>20220107</v>
      </c>
      <c r="K1458" t="s">
        <v>484</v>
      </c>
      <c r="L1458" s="4">
        <v>1094.4000000000001</v>
      </c>
      <c r="M1458" s="4">
        <v>45.6</v>
      </c>
      <c r="N1458" s="4">
        <v>45.6</v>
      </c>
      <c r="O1458">
        <v>24</v>
      </c>
      <c r="P1458" s="8">
        <v>0</v>
      </c>
      <c r="Q1458" t="s">
        <v>382</v>
      </c>
      <c r="R1458">
        <v>12</v>
      </c>
      <c r="S1458" s="4">
        <v>23.763027335506571</v>
      </c>
      <c r="T1458" t="s">
        <v>158</v>
      </c>
      <c r="U1458" t="s">
        <v>247</v>
      </c>
      <c r="V1458" t="s">
        <v>332</v>
      </c>
      <c r="W1458" t="s">
        <v>509</v>
      </c>
      <c r="X1458" t="s">
        <v>351</v>
      </c>
      <c r="Y1458" t="s">
        <v>513</v>
      </c>
    </row>
    <row r="1459" spans="1:25" x14ac:dyDescent="0.3">
      <c r="A1459">
        <v>10804</v>
      </c>
      <c r="B1459" t="s">
        <v>69</v>
      </c>
      <c r="C1459">
        <v>49</v>
      </c>
      <c r="D1459">
        <v>6</v>
      </c>
      <c r="E1459" s="3">
        <v>44560</v>
      </c>
      <c r="F1459" s="31">
        <f>YEAR(Order[[#This Row],[OrderDate]])</f>
        <v>2021</v>
      </c>
      <c r="G1459" s="31">
        <f>MONTH(Order[[#This Row],[OrderDate]])</f>
        <v>12</v>
      </c>
      <c r="H1459" s="31">
        <f>WEEKDAY(Order[[#This Row],[OrderDate]])</f>
        <v>5</v>
      </c>
      <c r="I1459" s="31" t="str">
        <f>TEXT(Order[[#This Row],[WeekNumber]],"dddd")</f>
        <v>Thursday</v>
      </c>
      <c r="J1459" s="14">
        <v>20220109</v>
      </c>
      <c r="K1459" t="s">
        <v>484</v>
      </c>
      <c r="L1459" s="4">
        <v>67.999999523162842</v>
      </c>
      <c r="M1459" s="4">
        <v>20</v>
      </c>
      <c r="N1459" s="4">
        <v>16.99999988079071</v>
      </c>
      <c r="O1459">
        <v>4</v>
      </c>
      <c r="P1459" s="8">
        <v>0.15000000596046451</v>
      </c>
      <c r="Q1459" t="s">
        <v>403</v>
      </c>
      <c r="R1459">
        <v>23</v>
      </c>
      <c r="S1459" s="4">
        <v>12.545683485741497</v>
      </c>
      <c r="T1459" t="s">
        <v>158</v>
      </c>
      <c r="U1459" t="s">
        <v>247</v>
      </c>
      <c r="V1459" t="s">
        <v>332</v>
      </c>
      <c r="W1459" t="s">
        <v>509</v>
      </c>
      <c r="X1459" t="s">
        <v>351</v>
      </c>
      <c r="Y1459" t="s">
        <v>516</v>
      </c>
    </row>
    <row r="1460" spans="1:25" ht="15" customHeight="1" x14ac:dyDescent="0.3">
      <c r="A1460">
        <v>10805</v>
      </c>
      <c r="B1460" t="s">
        <v>74</v>
      </c>
      <c r="C1460">
        <v>34</v>
      </c>
      <c r="D1460">
        <v>2</v>
      </c>
      <c r="E1460" s="3">
        <v>44560</v>
      </c>
      <c r="F1460" s="31">
        <f>YEAR(Order[[#This Row],[OrderDate]])</f>
        <v>2021</v>
      </c>
      <c r="G1460" s="31">
        <f>MONTH(Order[[#This Row],[OrderDate]])</f>
        <v>12</v>
      </c>
      <c r="H1460" s="31">
        <f>WEEKDAY(Order[[#This Row],[OrderDate]])</f>
        <v>5</v>
      </c>
      <c r="I1460" s="31" t="str">
        <f>TEXT(Order[[#This Row],[WeekNumber]],"dddd")</f>
        <v>Thursday</v>
      </c>
      <c r="J1460" s="14">
        <v>20220109</v>
      </c>
      <c r="K1460" t="s">
        <v>485</v>
      </c>
      <c r="L1460" s="4">
        <v>140</v>
      </c>
      <c r="M1460" s="4">
        <v>14</v>
      </c>
      <c r="N1460" s="4">
        <v>14</v>
      </c>
      <c r="O1460">
        <v>10</v>
      </c>
      <c r="P1460" s="8">
        <v>0</v>
      </c>
      <c r="Q1460" t="s">
        <v>388</v>
      </c>
      <c r="R1460">
        <v>16</v>
      </c>
      <c r="S1460" s="4">
        <v>9.0738672986425506</v>
      </c>
      <c r="T1460" t="s">
        <v>163</v>
      </c>
      <c r="U1460" t="s">
        <v>252</v>
      </c>
      <c r="V1460" t="s">
        <v>337</v>
      </c>
      <c r="W1460" t="s">
        <v>510</v>
      </c>
      <c r="X1460" t="s">
        <v>353</v>
      </c>
      <c r="Y1460" t="s">
        <v>517</v>
      </c>
    </row>
    <row r="1461" spans="1:25" ht="15" customHeight="1" x14ac:dyDescent="0.3">
      <c r="A1461">
        <v>10805</v>
      </c>
      <c r="B1461" t="s">
        <v>74</v>
      </c>
      <c r="C1461">
        <v>38</v>
      </c>
      <c r="D1461">
        <v>2</v>
      </c>
      <c r="E1461" s="3">
        <v>44560</v>
      </c>
      <c r="F1461" s="31">
        <f>YEAR(Order[[#This Row],[OrderDate]])</f>
        <v>2021</v>
      </c>
      <c r="G1461" s="31">
        <f>MONTH(Order[[#This Row],[OrderDate]])</f>
        <v>12</v>
      </c>
      <c r="H1461" s="31">
        <f>WEEKDAY(Order[[#This Row],[OrderDate]])</f>
        <v>5</v>
      </c>
      <c r="I1461" s="31" t="str">
        <f>TEXT(Order[[#This Row],[WeekNumber]],"dddd")</f>
        <v>Thursday</v>
      </c>
      <c r="J1461" s="14">
        <v>20220105</v>
      </c>
      <c r="K1461" t="s">
        <v>485</v>
      </c>
      <c r="L1461" s="4">
        <v>2635</v>
      </c>
      <c r="M1461" s="4">
        <v>263.5</v>
      </c>
      <c r="N1461" s="4">
        <v>263.5</v>
      </c>
      <c r="O1461">
        <v>10</v>
      </c>
      <c r="P1461" s="8">
        <v>0</v>
      </c>
      <c r="Q1461" t="s">
        <v>392</v>
      </c>
      <c r="R1461">
        <v>18</v>
      </c>
      <c r="S1461" s="4">
        <v>194.17724636053271</v>
      </c>
      <c r="T1461" t="s">
        <v>163</v>
      </c>
      <c r="U1461" t="s">
        <v>252</v>
      </c>
      <c r="V1461" t="s">
        <v>337</v>
      </c>
      <c r="W1461" t="s">
        <v>510</v>
      </c>
      <c r="X1461" t="s">
        <v>353</v>
      </c>
      <c r="Y1461" t="s">
        <v>517</v>
      </c>
    </row>
    <row r="1462" spans="1:25" ht="15" customHeight="1" x14ac:dyDescent="0.3">
      <c r="A1462">
        <v>10806</v>
      </c>
      <c r="B1462" t="s">
        <v>81</v>
      </c>
      <c r="C1462">
        <v>2</v>
      </c>
      <c r="D1462">
        <v>3</v>
      </c>
      <c r="E1462" s="3">
        <v>44561</v>
      </c>
      <c r="F1462" s="31">
        <f>YEAR(Order[[#This Row],[OrderDate]])</f>
        <v>2021</v>
      </c>
      <c r="G1462" s="31">
        <f>MONTH(Order[[#This Row],[OrderDate]])</f>
        <v>12</v>
      </c>
      <c r="H1462" s="31">
        <f>WEEKDAY(Order[[#This Row],[OrderDate]])</f>
        <v>6</v>
      </c>
      <c r="I1462" s="31" t="str">
        <f>TEXT(Order[[#This Row],[WeekNumber]],"dddd")</f>
        <v>Friday</v>
      </c>
      <c r="J1462" s="14">
        <v>20220105</v>
      </c>
      <c r="K1462" t="s">
        <v>484</v>
      </c>
      <c r="L1462" s="4">
        <v>285</v>
      </c>
      <c r="M1462" s="4">
        <v>19</v>
      </c>
      <c r="N1462" s="4">
        <v>14.25</v>
      </c>
      <c r="O1462">
        <v>20</v>
      </c>
      <c r="P1462" s="8">
        <v>0.25</v>
      </c>
      <c r="Q1462" t="s">
        <v>356</v>
      </c>
      <c r="R1462">
        <v>1</v>
      </c>
      <c r="S1462" s="4">
        <v>9.9064127385757743</v>
      </c>
      <c r="T1462" t="s">
        <v>170</v>
      </c>
      <c r="U1462" t="s">
        <v>259</v>
      </c>
      <c r="V1462" t="s">
        <v>343</v>
      </c>
      <c r="W1462" t="s">
        <v>509</v>
      </c>
      <c r="X1462" t="s">
        <v>519</v>
      </c>
      <c r="Y1462" t="s">
        <v>517</v>
      </c>
    </row>
    <row r="1463" spans="1:25" ht="15" customHeight="1" x14ac:dyDescent="0.3">
      <c r="A1463">
        <v>10806</v>
      </c>
      <c r="B1463" t="s">
        <v>81</v>
      </c>
      <c r="C1463">
        <v>65</v>
      </c>
      <c r="D1463">
        <v>3</v>
      </c>
      <c r="E1463" s="3">
        <v>44561</v>
      </c>
      <c r="F1463" s="31">
        <f>YEAR(Order[[#This Row],[OrderDate]])</f>
        <v>2021</v>
      </c>
      <c r="G1463" s="31">
        <f>MONTH(Order[[#This Row],[OrderDate]])</f>
        <v>12</v>
      </c>
      <c r="H1463" s="31">
        <f>WEEKDAY(Order[[#This Row],[OrderDate]])</f>
        <v>6</v>
      </c>
      <c r="I1463" s="31" t="str">
        <f>TEXT(Order[[#This Row],[WeekNumber]],"dddd")</f>
        <v>Friday</v>
      </c>
      <c r="J1463" s="14">
        <v>20220105</v>
      </c>
      <c r="K1463" t="s">
        <v>484</v>
      </c>
      <c r="L1463" s="4">
        <v>42.1</v>
      </c>
      <c r="M1463" s="4">
        <v>21.05</v>
      </c>
      <c r="N1463" s="4">
        <v>21.05</v>
      </c>
      <c r="O1463">
        <v>2</v>
      </c>
      <c r="P1463" s="8">
        <v>0</v>
      </c>
      <c r="Q1463" t="s">
        <v>419</v>
      </c>
      <c r="R1463">
        <v>2</v>
      </c>
      <c r="S1463" s="4">
        <v>12.356901002694999</v>
      </c>
      <c r="T1463" t="s">
        <v>170</v>
      </c>
      <c r="U1463" t="s">
        <v>259</v>
      </c>
      <c r="V1463" t="s">
        <v>343</v>
      </c>
      <c r="W1463" t="s">
        <v>509</v>
      </c>
      <c r="X1463" t="s">
        <v>519</v>
      </c>
      <c r="Y1463" t="s">
        <v>515</v>
      </c>
    </row>
    <row r="1464" spans="1:25" ht="15" customHeight="1" x14ac:dyDescent="0.3">
      <c r="A1464">
        <v>10806</v>
      </c>
      <c r="B1464" t="s">
        <v>81</v>
      </c>
      <c r="C1464">
        <v>74</v>
      </c>
      <c r="D1464">
        <v>3</v>
      </c>
      <c r="E1464" s="3">
        <v>44561</v>
      </c>
      <c r="F1464" s="31">
        <f>YEAR(Order[[#This Row],[OrderDate]])</f>
        <v>2021</v>
      </c>
      <c r="G1464" s="31">
        <f>MONTH(Order[[#This Row],[OrderDate]])</f>
        <v>12</v>
      </c>
      <c r="H1464" s="31">
        <f>WEEKDAY(Order[[#This Row],[OrderDate]])</f>
        <v>6</v>
      </c>
      <c r="I1464" s="31" t="str">
        <f>TEXT(Order[[#This Row],[WeekNumber]],"dddd")</f>
        <v>Friday</v>
      </c>
      <c r="J1464" s="14">
        <v>20220130</v>
      </c>
      <c r="K1464" t="s">
        <v>484</v>
      </c>
      <c r="L1464" s="4">
        <v>112.5</v>
      </c>
      <c r="M1464" s="4">
        <v>10</v>
      </c>
      <c r="N1464" s="4">
        <v>7.5</v>
      </c>
      <c r="O1464">
        <v>15</v>
      </c>
      <c r="P1464" s="8">
        <v>0.25</v>
      </c>
      <c r="Q1464" t="s">
        <v>428</v>
      </c>
      <c r="R1464">
        <v>4</v>
      </c>
      <c r="S1464" s="4">
        <v>5.405016256844287</v>
      </c>
      <c r="T1464" t="s">
        <v>170</v>
      </c>
      <c r="U1464" t="s">
        <v>259</v>
      </c>
      <c r="V1464" t="s">
        <v>343</v>
      </c>
      <c r="W1464" t="s">
        <v>509</v>
      </c>
      <c r="X1464" t="s">
        <v>519</v>
      </c>
      <c r="Y1464" t="s">
        <v>513</v>
      </c>
    </row>
    <row r="1465" spans="1:25" ht="15" customHeight="1" x14ac:dyDescent="0.3">
      <c r="A1465">
        <v>10807</v>
      </c>
      <c r="B1465" t="s">
        <v>25</v>
      </c>
      <c r="C1465">
        <v>40</v>
      </c>
      <c r="D1465">
        <v>4</v>
      </c>
      <c r="E1465" s="3">
        <v>44561</v>
      </c>
      <c r="F1465" s="31">
        <f>YEAR(Order[[#This Row],[OrderDate]])</f>
        <v>2021</v>
      </c>
      <c r="G1465" s="31">
        <f>MONTH(Order[[#This Row],[OrderDate]])</f>
        <v>12</v>
      </c>
      <c r="H1465" s="31">
        <f>WEEKDAY(Order[[#This Row],[OrderDate]])</f>
        <v>6</v>
      </c>
      <c r="I1465" s="31" t="str">
        <f>TEXT(Order[[#This Row],[WeekNumber]],"dddd")</f>
        <v>Friday</v>
      </c>
      <c r="J1465" s="14">
        <v>20220109</v>
      </c>
      <c r="K1465" t="s">
        <v>486</v>
      </c>
      <c r="L1465" s="4">
        <v>18.399999999999999</v>
      </c>
      <c r="M1465" s="4">
        <v>18.399999999999999</v>
      </c>
      <c r="N1465" s="4">
        <v>18.399999999999999</v>
      </c>
      <c r="O1465">
        <v>1</v>
      </c>
      <c r="P1465" s="8">
        <v>0</v>
      </c>
      <c r="Q1465" t="s">
        <v>394</v>
      </c>
      <c r="R1465">
        <v>19</v>
      </c>
      <c r="S1465" s="4">
        <v>11.939905659925371</v>
      </c>
      <c r="T1465" t="s">
        <v>114</v>
      </c>
      <c r="U1465" t="s">
        <v>203</v>
      </c>
      <c r="V1465" t="s">
        <v>291</v>
      </c>
      <c r="W1465" t="s">
        <v>509</v>
      </c>
      <c r="X1465" t="s">
        <v>528</v>
      </c>
      <c r="Y1465" t="s">
        <v>514</v>
      </c>
    </row>
    <row r="1466" spans="1:25" ht="15" customHeight="1" x14ac:dyDescent="0.3">
      <c r="A1466">
        <v>10808</v>
      </c>
      <c r="B1466" t="s">
        <v>53</v>
      </c>
      <c r="C1466">
        <v>56</v>
      </c>
      <c r="D1466">
        <v>2</v>
      </c>
      <c r="E1466" s="3">
        <v>44562</v>
      </c>
      <c r="F1466" s="31">
        <f>YEAR(Order[[#This Row],[OrderDate]])</f>
        <v>2022</v>
      </c>
      <c r="G1466" s="31">
        <f>MONTH(Order[[#This Row],[OrderDate]])</f>
        <v>1</v>
      </c>
      <c r="H1466" s="31">
        <f>WEEKDAY(Order[[#This Row],[OrderDate]])</f>
        <v>7</v>
      </c>
      <c r="I1466" s="31" t="str">
        <f>TEXT(Order[[#This Row],[WeekNumber]],"dddd")</f>
        <v>Saturday</v>
      </c>
      <c r="J1466" s="14">
        <v>20220109</v>
      </c>
      <c r="K1466" t="s">
        <v>485</v>
      </c>
      <c r="L1466" s="4">
        <v>645.999995470047</v>
      </c>
      <c r="M1466" s="4">
        <v>38</v>
      </c>
      <c r="N1466" s="4">
        <v>32.29999977350235</v>
      </c>
      <c r="O1466">
        <v>20</v>
      </c>
      <c r="P1466" s="8">
        <v>0.15000000596046451</v>
      </c>
      <c r="Q1466" t="s">
        <v>410</v>
      </c>
      <c r="R1466">
        <v>26</v>
      </c>
      <c r="S1466" s="4">
        <v>12.985049050340091</v>
      </c>
      <c r="T1466" t="s">
        <v>142</v>
      </c>
      <c r="U1466" t="s">
        <v>231</v>
      </c>
      <c r="V1466" t="s">
        <v>317</v>
      </c>
      <c r="W1466" t="s">
        <v>510</v>
      </c>
      <c r="X1466" t="s">
        <v>353</v>
      </c>
      <c r="Y1466" t="s">
        <v>512</v>
      </c>
    </row>
    <row r="1467" spans="1:25" ht="15" customHeight="1" x14ac:dyDescent="0.3">
      <c r="A1467">
        <v>10808</v>
      </c>
      <c r="B1467" t="s">
        <v>53</v>
      </c>
      <c r="C1467">
        <v>76</v>
      </c>
      <c r="D1467">
        <v>2</v>
      </c>
      <c r="E1467" s="3">
        <v>44562</v>
      </c>
      <c r="F1467" s="31">
        <f>YEAR(Order[[#This Row],[OrderDate]])</f>
        <v>2022</v>
      </c>
      <c r="G1467" s="31">
        <f>MONTH(Order[[#This Row],[OrderDate]])</f>
        <v>1</v>
      </c>
      <c r="H1467" s="31">
        <f>WEEKDAY(Order[[#This Row],[OrderDate]])</f>
        <v>7</v>
      </c>
      <c r="I1467" s="31" t="str">
        <f>TEXT(Order[[#This Row],[WeekNumber]],"dddd")</f>
        <v>Saturday</v>
      </c>
      <c r="J1467" s="14">
        <v>20220107</v>
      </c>
      <c r="K1467" t="s">
        <v>485</v>
      </c>
      <c r="L1467" s="4">
        <v>764.99999463558197</v>
      </c>
      <c r="M1467" s="4">
        <v>18</v>
      </c>
      <c r="N1467" s="4">
        <v>15.299999892711639</v>
      </c>
      <c r="O1467">
        <v>50</v>
      </c>
      <c r="P1467" s="8">
        <v>0.15000000596046451</v>
      </c>
      <c r="Q1467" t="s">
        <v>430</v>
      </c>
      <c r="R1467">
        <v>23</v>
      </c>
      <c r="S1467" s="4">
        <v>11.35067307451974</v>
      </c>
      <c r="T1467" t="s">
        <v>142</v>
      </c>
      <c r="U1467" t="s">
        <v>231</v>
      </c>
      <c r="V1467" t="s">
        <v>317</v>
      </c>
      <c r="W1467" t="s">
        <v>510</v>
      </c>
      <c r="X1467" t="s">
        <v>353</v>
      </c>
      <c r="Y1467" t="s">
        <v>517</v>
      </c>
    </row>
    <row r="1468" spans="1:25" x14ac:dyDescent="0.3">
      <c r="A1468">
        <v>10809</v>
      </c>
      <c r="B1468" t="s">
        <v>85</v>
      </c>
      <c r="C1468">
        <v>52</v>
      </c>
      <c r="D1468">
        <v>7</v>
      </c>
      <c r="E1468" s="3">
        <v>44562</v>
      </c>
      <c r="F1468" s="31">
        <f>YEAR(Order[[#This Row],[OrderDate]])</f>
        <v>2022</v>
      </c>
      <c r="G1468" s="31">
        <f>MONTH(Order[[#This Row],[OrderDate]])</f>
        <v>1</v>
      </c>
      <c r="H1468" s="31">
        <f>WEEKDAY(Order[[#This Row],[OrderDate]])</f>
        <v>7</v>
      </c>
      <c r="I1468" s="31" t="str">
        <f>TEXT(Order[[#This Row],[WeekNumber]],"dddd")</f>
        <v>Saturday</v>
      </c>
      <c r="J1468" s="14">
        <v>20220107</v>
      </c>
      <c r="K1468" t="s">
        <v>486</v>
      </c>
      <c r="L1468" s="4">
        <v>140</v>
      </c>
      <c r="M1468" s="4">
        <v>7</v>
      </c>
      <c r="N1468" s="4">
        <v>7</v>
      </c>
      <c r="O1468">
        <v>20</v>
      </c>
      <c r="P1468" s="8">
        <v>0</v>
      </c>
      <c r="Q1468" t="s">
        <v>406</v>
      </c>
      <c r="R1468">
        <v>24</v>
      </c>
      <c r="S1468" s="4">
        <v>2.7531089859539</v>
      </c>
      <c r="T1468" t="s">
        <v>174</v>
      </c>
      <c r="U1468" t="s">
        <v>263</v>
      </c>
      <c r="V1468" t="s">
        <v>347</v>
      </c>
      <c r="W1468" t="s">
        <v>510</v>
      </c>
      <c r="X1468" t="s">
        <v>521</v>
      </c>
      <c r="Y1468" t="s">
        <v>512</v>
      </c>
    </row>
    <row r="1469" spans="1:25" ht="15" customHeight="1" x14ac:dyDescent="0.3">
      <c r="A1469">
        <v>10810</v>
      </c>
      <c r="B1469" t="s">
        <v>40</v>
      </c>
      <c r="C1469">
        <v>13</v>
      </c>
      <c r="D1469">
        <v>2</v>
      </c>
      <c r="E1469" s="3">
        <v>44562</v>
      </c>
      <c r="F1469" s="31">
        <f>YEAR(Order[[#This Row],[OrderDate]])</f>
        <v>2022</v>
      </c>
      <c r="G1469" s="31">
        <f>MONTH(Order[[#This Row],[OrderDate]])</f>
        <v>1</v>
      </c>
      <c r="H1469" s="31">
        <f>WEEKDAY(Order[[#This Row],[OrderDate]])</f>
        <v>7</v>
      </c>
      <c r="I1469" s="31" t="str">
        <f>TEXT(Order[[#This Row],[WeekNumber]],"dddd")</f>
        <v>Saturday</v>
      </c>
      <c r="J1469" s="14">
        <v>20220107</v>
      </c>
      <c r="K1469" t="s">
        <v>485</v>
      </c>
      <c r="L1469" s="4">
        <v>42</v>
      </c>
      <c r="M1469" s="4">
        <v>6</v>
      </c>
      <c r="N1469" s="4">
        <v>6</v>
      </c>
      <c r="O1469">
        <v>7</v>
      </c>
      <c r="P1469" s="8">
        <v>0</v>
      </c>
      <c r="Q1469" t="s">
        <v>367</v>
      </c>
      <c r="R1469">
        <v>6</v>
      </c>
      <c r="S1469" s="4">
        <v>2.1837851755325639</v>
      </c>
      <c r="T1469" t="s">
        <v>129</v>
      </c>
      <c r="U1469" t="s">
        <v>218</v>
      </c>
      <c r="V1469" t="s">
        <v>305</v>
      </c>
      <c r="W1469" t="s">
        <v>510</v>
      </c>
      <c r="X1469" t="s">
        <v>531</v>
      </c>
      <c r="Y1469" t="s">
        <v>514</v>
      </c>
    </row>
    <row r="1470" spans="1:25" ht="15" customHeight="1" x14ac:dyDescent="0.3">
      <c r="A1470">
        <v>10810</v>
      </c>
      <c r="B1470" t="s">
        <v>40</v>
      </c>
      <c r="C1470">
        <v>25</v>
      </c>
      <c r="D1470">
        <v>2</v>
      </c>
      <c r="E1470" s="3">
        <v>44562</v>
      </c>
      <c r="F1470" s="31">
        <f>YEAR(Order[[#This Row],[OrderDate]])</f>
        <v>2022</v>
      </c>
      <c r="G1470" s="31">
        <f>MONTH(Order[[#This Row],[OrderDate]])</f>
        <v>1</v>
      </c>
      <c r="H1470" s="31">
        <f>WEEKDAY(Order[[#This Row],[OrderDate]])</f>
        <v>7</v>
      </c>
      <c r="I1470" s="31" t="str">
        <f>TEXT(Order[[#This Row],[WeekNumber]],"dddd")</f>
        <v>Saturday</v>
      </c>
      <c r="J1470" s="14">
        <v>20220107</v>
      </c>
      <c r="K1470" t="s">
        <v>485</v>
      </c>
      <c r="L1470" s="4">
        <v>70</v>
      </c>
      <c r="M1470" s="4">
        <v>14</v>
      </c>
      <c r="N1470" s="4">
        <v>14</v>
      </c>
      <c r="O1470">
        <v>5</v>
      </c>
      <c r="P1470" s="8">
        <v>0</v>
      </c>
      <c r="Q1470" t="s">
        <v>379</v>
      </c>
      <c r="R1470">
        <v>11</v>
      </c>
      <c r="S1470" s="4">
        <v>5.7552439408246228</v>
      </c>
      <c r="T1470" t="s">
        <v>129</v>
      </c>
      <c r="U1470" t="s">
        <v>218</v>
      </c>
      <c r="V1470" t="s">
        <v>305</v>
      </c>
      <c r="W1470" t="s">
        <v>510</v>
      </c>
      <c r="X1470" t="s">
        <v>531</v>
      </c>
      <c r="Y1470" t="s">
        <v>516</v>
      </c>
    </row>
    <row r="1471" spans="1:25" ht="15" customHeight="1" x14ac:dyDescent="0.3">
      <c r="A1471">
        <v>10810</v>
      </c>
      <c r="B1471" t="s">
        <v>40</v>
      </c>
      <c r="C1471">
        <v>70</v>
      </c>
      <c r="D1471">
        <v>2</v>
      </c>
      <c r="E1471" s="3">
        <v>44562</v>
      </c>
      <c r="F1471" s="31">
        <f>YEAR(Order[[#This Row],[OrderDate]])</f>
        <v>2022</v>
      </c>
      <c r="G1471" s="31">
        <f>MONTH(Order[[#This Row],[OrderDate]])</f>
        <v>1</v>
      </c>
      <c r="H1471" s="31">
        <f>WEEKDAY(Order[[#This Row],[OrderDate]])</f>
        <v>7</v>
      </c>
      <c r="I1471" s="31" t="str">
        <f>TEXT(Order[[#This Row],[WeekNumber]],"dddd")</f>
        <v>Saturday</v>
      </c>
      <c r="J1471" s="14">
        <v>20220108</v>
      </c>
      <c r="K1471" t="s">
        <v>485</v>
      </c>
      <c r="L1471" s="4">
        <v>75</v>
      </c>
      <c r="M1471" s="4">
        <v>15</v>
      </c>
      <c r="N1471" s="4">
        <v>15</v>
      </c>
      <c r="O1471">
        <v>5</v>
      </c>
      <c r="P1471" s="8">
        <v>0</v>
      </c>
      <c r="Q1471" t="s">
        <v>424</v>
      </c>
      <c r="R1471">
        <v>7</v>
      </c>
      <c r="S1471" s="4">
        <v>4.3219663299234155</v>
      </c>
      <c r="T1471" t="s">
        <v>129</v>
      </c>
      <c r="U1471" t="s">
        <v>218</v>
      </c>
      <c r="V1471" t="s">
        <v>305</v>
      </c>
      <c r="W1471" t="s">
        <v>510</v>
      </c>
      <c r="X1471" t="s">
        <v>531</v>
      </c>
      <c r="Y1471" t="s">
        <v>517</v>
      </c>
    </row>
    <row r="1472" spans="1:25" ht="15" customHeight="1" x14ac:dyDescent="0.3">
      <c r="A1472">
        <v>10811</v>
      </c>
      <c r="B1472" t="s">
        <v>45</v>
      </c>
      <c r="C1472">
        <v>19</v>
      </c>
      <c r="D1472">
        <v>8</v>
      </c>
      <c r="E1472" s="3">
        <v>44563</v>
      </c>
      <c r="F1472" s="31">
        <f>YEAR(Order[[#This Row],[OrderDate]])</f>
        <v>2022</v>
      </c>
      <c r="G1472" s="31">
        <f>MONTH(Order[[#This Row],[OrderDate]])</f>
        <v>1</v>
      </c>
      <c r="H1472" s="31">
        <f>WEEKDAY(Order[[#This Row],[OrderDate]])</f>
        <v>1</v>
      </c>
      <c r="I1472" s="31" t="str">
        <f>TEXT(Order[[#This Row],[WeekNumber]],"dddd")</f>
        <v>Sunday</v>
      </c>
      <c r="J1472" s="14">
        <v>20220108</v>
      </c>
      <c r="K1472" t="s">
        <v>486</v>
      </c>
      <c r="L1472" s="4">
        <v>138</v>
      </c>
      <c r="M1472" s="4">
        <v>9.1999999999999993</v>
      </c>
      <c r="N1472" s="4">
        <v>9.1999999999999993</v>
      </c>
      <c r="O1472">
        <v>15</v>
      </c>
      <c r="P1472" s="8">
        <v>0</v>
      </c>
      <c r="Q1472" t="s">
        <v>373</v>
      </c>
      <c r="R1472">
        <v>8</v>
      </c>
      <c r="S1472" s="4">
        <v>7.994614939930428</v>
      </c>
      <c r="T1472" t="s">
        <v>134</v>
      </c>
      <c r="U1472" t="s">
        <v>223</v>
      </c>
      <c r="V1472" t="s">
        <v>310</v>
      </c>
      <c r="W1472" t="s">
        <v>510</v>
      </c>
      <c r="X1472" t="s">
        <v>354</v>
      </c>
      <c r="Y1472" t="s">
        <v>516</v>
      </c>
    </row>
    <row r="1473" spans="1:25" ht="15" customHeight="1" x14ac:dyDescent="0.3">
      <c r="A1473">
        <v>10811</v>
      </c>
      <c r="B1473" t="s">
        <v>45</v>
      </c>
      <c r="C1473">
        <v>23</v>
      </c>
      <c r="D1473">
        <v>8</v>
      </c>
      <c r="E1473" s="3">
        <v>44563</v>
      </c>
      <c r="F1473" s="31">
        <f>YEAR(Order[[#This Row],[OrderDate]])</f>
        <v>2022</v>
      </c>
      <c r="G1473" s="31">
        <f>MONTH(Order[[#This Row],[OrderDate]])</f>
        <v>1</v>
      </c>
      <c r="H1473" s="31">
        <f>WEEKDAY(Order[[#This Row],[OrderDate]])</f>
        <v>1</v>
      </c>
      <c r="I1473" s="31" t="str">
        <f>TEXT(Order[[#This Row],[WeekNumber]],"dddd")</f>
        <v>Sunday</v>
      </c>
      <c r="J1473" s="14">
        <v>20220108</v>
      </c>
      <c r="K1473" t="s">
        <v>486</v>
      </c>
      <c r="L1473" s="4">
        <v>162</v>
      </c>
      <c r="M1473" s="4">
        <v>9</v>
      </c>
      <c r="N1473" s="4">
        <v>9</v>
      </c>
      <c r="O1473">
        <v>18</v>
      </c>
      <c r="P1473" s="8">
        <v>0</v>
      </c>
      <c r="Q1473" t="s">
        <v>377</v>
      </c>
      <c r="R1473">
        <v>9</v>
      </c>
      <c r="S1473" s="4">
        <v>5.2140991742329925</v>
      </c>
      <c r="T1473" t="s">
        <v>134</v>
      </c>
      <c r="U1473" t="s">
        <v>223</v>
      </c>
      <c r="V1473" t="s">
        <v>310</v>
      </c>
      <c r="W1473" t="s">
        <v>510</v>
      </c>
      <c r="X1473" t="s">
        <v>354</v>
      </c>
      <c r="Y1473" t="s">
        <v>512</v>
      </c>
    </row>
    <row r="1474" spans="1:25" ht="15" customHeight="1" x14ac:dyDescent="0.3">
      <c r="A1474">
        <v>10811</v>
      </c>
      <c r="B1474" t="s">
        <v>45</v>
      </c>
      <c r="C1474">
        <v>40</v>
      </c>
      <c r="D1474">
        <v>8</v>
      </c>
      <c r="E1474" s="3">
        <v>44563</v>
      </c>
      <c r="F1474" s="31">
        <f>YEAR(Order[[#This Row],[OrderDate]])</f>
        <v>2022</v>
      </c>
      <c r="G1474" s="31">
        <f>MONTH(Order[[#This Row],[OrderDate]])</f>
        <v>1</v>
      </c>
      <c r="H1474" s="31">
        <f>WEEKDAY(Order[[#This Row],[OrderDate]])</f>
        <v>1</v>
      </c>
      <c r="I1474" s="31" t="str">
        <f>TEXT(Order[[#This Row],[WeekNumber]],"dddd")</f>
        <v>Sunday</v>
      </c>
      <c r="J1474" s="14">
        <v>20220112</v>
      </c>
      <c r="K1474" t="s">
        <v>486</v>
      </c>
      <c r="L1474" s="4">
        <v>552</v>
      </c>
      <c r="M1474" s="4">
        <v>18.399999999999999</v>
      </c>
      <c r="N1474" s="4">
        <v>18.399999999999999</v>
      </c>
      <c r="O1474">
        <v>30</v>
      </c>
      <c r="P1474" s="8">
        <v>0</v>
      </c>
      <c r="Q1474" t="s">
        <v>394</v>
      </c>
      <c r="R1474">
        <v>19</v>
      </c>
      <c r="S1474" s="4">
        <v>11.939905659925371</v>
      </c>
      <c r="T1474" t="s">
        <v>134</v>
      </c>
      <c r="U1474" t="s">
        <v>223</v>
      </c>
      <c r="V1474" t="s">
        <v>310</v>
      </c>
      <c r="W1474" t="s">
        <v>510</v>
      </c>
      <c r="X1474" t="s">
        <v>354</v>
      </c>
      <c r="Y1474" t="s">
        <v>514</v>
      </c>
    </row>
    <row r="1475" spans="1:25" ht="15" customHeight="1" x14ac:dyDescent="0.3">
      <c r="A1475">
        <v>10812</v>
      </c>
      <c r="B1475" t="s">
        <v>63</v>
      </c>
      <c r="C1475">
        <v>31</v>
      </c>
      <c r="D1475">
        <v>5</v>
      </c>
      <c r="E1475" s="3">
        <v>44563</v>
      </c>
      <c r="F1475" s="31">
        <f>YEAR(Order[[#This Row],[OrderDate]])</f>
        <v>2022</v>
      </c>
      <c r="G1475" s="31">
        <f>MONTH(Order[[#This Row],[OrderDate]])</f>
        <v>1</v>
      </c>
      <c r="H1475" s="31">
        <f>WEEKDAY(Order[[#This Row],[OrderDate]])</f>
        <v>1</v>
      </c>
      <c r="I1475" s="31" t="str">
        <f>TEXT(Order[[#This Row],[WeekNumber]],"dddd")</f>
        <v>Sunday</v>
      </c>
      <c r="J1475" s="14">
        <v>20220112</v>
      </c>
      <c r="K1475" t="s">
        <v>486</v>
      </c>
      <c r="L1475" s="4">
        <v>179.99999970197678</v>
      </c>
      <c r="M1475" s="4">
        <v>12.5</v>
      </c>
      <c r="N1475" s="4">
        <v>11.249999981373549</v>
      </c>
      <c r="O1475">
        <v>16</v>
      </c>
      <c r="P1475" s="8">
        <v>0.10000000149011611</v>
      </c>
      <c r="Q1475" t="s">
        <v>385</v>
      </c>
      <c r="R1475">
        <v>14</v>
      </c>
      <c r="S1475" s="4">
        <v>8.9210025428745876</v>
      </c>
      <c r="T1475" t="s">
        <v>152</v>
      </c>
      <c r="U1475" t="s">
        <v>241</v>
      </c>
      <c r="V1475" t="s">
        <v>326</v>
      </c>
      <c r="W1475" t="s">
        <v>509</v>
      </c>
      <c r="X1475" t="s">
        <v>528</v>
      </c>
      <c r="Y1475" t="s">
        <v>511</v>
      </c>
    </row>
    <row r="1476" spans="1:25" ht="15" customHeight="1" x14ac:dyDescent="0.3">
      <c r="A1476">
        <v>10812</v>
      </c>
      <c r="B1476" t="s">
        <v>63</v>
      </c>
      <c r="C1476">
        <v>72</v>
      </c>
      <c r="D1476">
        <v>5</v>
      </c>
      <c r="E1476" s="3">
        <v>44563</v>
      </c>
      <c r="F1476" s="31">
        <f>YEAR(Order[[#This Row],[OrderDate]])</f>
        <v>2022</v>
      </c>
      <c r="G1476" s="31">
        <f>MONTH(Order[[#This Row],[OrderDate]])</f>
        <v>1</v>
      </c>
      <c r="H1476" s="31">
        <f>WEEKDAY(Order[[#This Row],[OrderDate]])</f>
        <v>1</v>
      </c>
      <c r="I1476" s="31" t="str">
        <f>TEXT(Order[[#This Row],[WeekNumber]],"dddd")</f>
        <v>Sunday</v>
      </c>
      <c r="J1476" s="14">
        <v>20220112</v>
      </c>
      <c r="K1476" t="s">
        <v>486</v>
      </c>
      <c r="L1476" s="4">
        <v>1252.7999979257581</v>
      </c>
      <c r="M1476" s="4">
        <v>34.799999999999997</v>
      </c>
      <c r="N1476" s="4">
        <v>31.319999948143955</v>
      </c>
      <c r="O1476">
        <v>40</v>
      </c>
      <c r="P1476" s="8">
        <v>0.10000000149011611</v>
      </c>
      <c r="Q1476" t="s">
        <v>426</v>
      </c>
      <c r="R1476">
        <v>14</v>
      </c>
      <c r="S1476" s="4">
        <v>14.902797245173618</v>
      </c>
      <c r="T1476" t="s">
        <v>152</v>
      </c>
      <c r="U1476" t="s">
        <v>241</v>
      </c>
      <c r="V1476" t="s">
        <v>326</v>
      </c>
      <c r="W1476" t="s">
        <v>509</v>
      </c>
      <c r="X1476" t="s">
        <v>528</v>
      </c>
      <c r="Y1476" t="s">
        <v>511</v>
      </c>
    </row>
    <row r="1477" spans="1:25" ht="15" customHeight="1" x14ac:dyDescent="0.3">
      <c r="A1477">
        <v>10812</v>
      </c>
      <c r="B1477" t="s">
        <v>63</v>
      </c>
      <c r="C1477">
        <v>77</v>
      </c>
      <c r="D1477">
        <v>5</v>
      </c>
      <c r="E1477" s="3">
        <v>44563</v>
      </c>
      <c r="F1477" s="31">
        <f>YEAR(Order[[#This Row],[OrderDate]])</f>
        <v>2022</v>
      </c>
      <c r="G1477" s="31">
        <f>MONTH(Order[[#This Row],[OrderDate]])</f>
        <v>1</v>
      </c>
      <c r="H1477" s="31">
        <f>WEEKDAY(Order[[#This Row],[OrderDate]])</f>
        <v>1</v>
      </c>
      <c r="I1477" s="31" t="str">
        <f>TEXT(Order[[#This Row],[WeekNumber]],"dddd")</f>
        <v>Sunday</v>
      </c>
      <c r="J1477" s="14">
        <v>20220109</v>
      </c>
      <c r="K1477" t="s">
        <v>486</v>
      </c>
      <c r="L1477" s="4">
        <v>260</v>
      </c>
      <c r="M1477" s="4">
        <v>13</v>
      </c>
      <c r="N1477" s="4">
        <v>13</v>
      </c>
      <c r="O1477">
        <v>20</v>
      </c>
      <c r="P1477" s="8">
        <v>0</v>
      </c>
      <c r="Q1477" t="s">
        <v>431</v>
      </c>
      <c r="R1477">
        <v>12</v>
      </c>
      <c r="S1477" s="4">
        <v>9.7871799999999993</v>
      </c>
      <c r="T1477" t="s">
        <v>152</v>
      </c>
      <c r="U1477" t="s">
        <v>241</v>
      </c>
      <c r="V1477" t="s">
        <v>326</v>
      </c>
      <c r="W1477" t="s">
        <v>509</v>
      </c>
      <c r="X1477" t="s">
        <v>528</v>
      </c>
      <c r="Y1477" t="s">
        <v>515</v>
      </c>
    </row>
    <row r="1478" spans="1:25" ht="15" customHeight="1" x14ac:dyDescent="0.3">
      <c r="A1478">
        <v>10813</v>
      </c>
      <c r="B1478" t="s">
        <v>64</v>
      </c>
      <c r="C1478">
        <v>2</v>
      </c>
      <c r="D1478">
        <v>1</v>
      </c>
      <c r="E1478" s="3">
        <v>44566</v>
      </c>
      <c r="F1478" s="31">
        <f>YEAR(Order[[#This Row],[OrderDate]])</f>
        <v>2022</v>
      </c>
      <c r="G1478" s="31">
        <f>MONTH(Order[[#This Row],[OrderDate]])</f>
        <v>1</v>
      </c>
      <c r="H1478" s="31">
        <f>WEEKDAY(Order[[#This Row],[OrderDate]])</f>
        <v>4</v>
      </c>
      <c r="I1478" s="31" t="str">
        <f>TEXT(Order[[#This Row],[WeekNumber]],"dddd")</f>
        <v>Wednesday</v>
      </c>
      <c r="J1478" s="14">
        <v>20220109</v>
      </c>
      <c r="K1478" t="s">
        <v>486</v>
      </c>
      <c r="L1478" s="4">
        <v>182.39999932050705</v>
      </c>
      <c r="M1478" s="4">
        <v>19</v>
      </c>
      <c r="N1478" s="4">
        <v>15.199999943375587</v>
      </c>
      <c r="O1478">
        <v>12</v>
      </c>
      <c r="P1478" s="8">
        <v>0.20000000298023221</v>
      </c>
      <c r="Q1478" t="s">
        <v>356</v>
      </c>
      <c r="R1478">
        <v>1</v>
      </c>
      <c r="S1478" s="4">
        <v>9.9064127385757743</v>
      </c>
      <c r="T1478" t="s">
        <v>153</v>
      </c>
      <c r="U1478" t="s">
        <v>242</v>
      </c>
      <c r="V1478" t="s">
        <v>327</v>
      </c>
      <c r="W1478" t="s">
        <v>510</v>
      </c>
      <c r="X1478" t="s">
        <v>521</v>
      </c>
      <c r="Y1478" t="s">
        <v>517</v>
      </c>
    </row>
    <row r="1479" spans="1:25" ht="15" customHeight="1" x14ac:dyDescent="0.3">
      <c r="A1479">
        <v>10813</v>
      </c>
      <c r="B1479" t="s">
        <v>64</v>
      </c>
      <c r="C1479">
        <v>46</v>
      </c>
      <c r="D1479">
        <v>1</v>
      </c>
      <c r="E1479" s="3">
        <v>44566</v>
      </c>
      <c r="F1479" s="31">
        <f>YEAR(Order[[#This Row],[OrderDate]])</f>
        <v>2022</v>
      </c>
      <c r="G1479" s="31">
        <f>MONTH(Order[[#This Row],[OrderDate]])</f>
        <v>1</v>
      </c>
      <c r="H1479" s="31">
        <f>WEEKDAY(Order[[#This Row],[OrderDate]])</f>
        <v>4</v>
      </c>
      <c r="I1479" s="31" t="str">
        <f>TEXT(Order[[#This Row],[WeekNumber]],"dddd")</f>
        <v>Wednesday</v>
      </c>
      <c r="J1479" s="14">
        <v>20220114</v>
      </c>
      <c r="K1479" t="s">
        <v>486</v>
      </c>
      <c r="L1479" s="4">
        <v>420</v>
      </c>
      <c r="M1479" s="4">
        <v>12</v>
      </c>
      <c r="N1479" s="4">
        <v>12</v>
      </c>
      <c r="O1479">
        <v>35</v>
      </c>
      <c r="P1479" s="8">
        <v>0</v>
      </c>
      <c r="Q1479" t="s">
        <v>400</v>
      </c>
      <c r="R1479">
        <v>21</v>
      </c>
      <c r="S1479" s="4">
        <v>5.504627786254181</v>
      </c>
      <c r="T1479" t="s">
        <v>153</v>
      </c>
      <c r="U1479" t="s">
        <v>242</v>
      </c>
      <c r="V1479" t="s">
        <v>327</v>
      </c>
      <c r="W1479" t="s">
        <v>510</v>
      </c>
      <c r="X1479" t="s">
        <v>521</v>
      </c>
      <c r="Y1479" t="s">
        <v>514</v>
      </c>
    </row>
    <row r="1480" spans="1:25" ht="15" customHeight="1" x14ac:dyDescent="0.3">
      <c r="A1480">
        <v>10814</v>
      </c>
      <c r="B1480" t="s">
        <v>81</v>
      </c>
      <c r="C1480">
        <v>41</v>
      </c>
      <c r="D1480">
        <v>3</v>
      </c>
      <c r="E1480" s="3">
        <v>44566</v>
      </c>
      <c r="F1480" s="31">
        <f>YEAR(Order[[#This Row],[OrderDate]])</f>
        <v>2022</v>
      </c>
      <c r="G1480" s="31">
        <f>MONTH(Order[[#This Row],[OrderDate]])</f>
        <v>1</v>
      </c>
      <c r="H1480" s="31">
        <f>WEEKDAY(Order[[#This Row],[OrderDate]])</f>
        <v>4</v>
      </c>
      <c r="I1480" s="31" t="str">
        <f>TEXT(Order[[#This Row],[WeekNumber]],"dddd")</f>
        <v>Wednesday</v>
      </c>
      <c r="J1480" s="14">
        <v>20220114</v>
      </c>
      <c r="K1480" t="s">
        <v>485</v>
      </c>
      <c r="L1480" s="4">
        <v>193</v>
      </c>
      <c r="M1480" s="4">
        <v>9.65</v>
      </c>
      <c r="N1480" s="4">
        <v>9.65</v>
      </c>
      <c r="O1480">
        <v>20</v>
      </c>
      <c r="P1480" s="8">
        <v>0</v>
      </c>
      <c r="Q1480" t="s">
        <v>395</v>
      </c>
      <c r="R1480">
        <v>19</v>
      </c>
      <c r="S1480" s="4">
        <v>6.0463867884479576</v>
      </c>
      <c r="T1480" t="s">
        <v>170</v>
      </c>
      <c r="U1480" t="s">
        <v>259</v>
      </c>
      <c r="V1480" t="s">
        <v>343</v>
      </c>
      <c r="W1480" t="s">
        <v>509</v>
      </c>
      <c r="X1480" t="s">
        <v>519</v>
      </c>
      <c r="Y1480" t="s">
        <v>514</v>
      </c>
    </row>
    <row r="1481" spans="1:25" ht="15" customHeight="1" x14ac:dyDescent="0.3">
      <c r="A1481">
        <v>10814</v>
      </c>
      <c r="B1481" t="s">
        <v>81</v>
      </c>
      <c r="C1481">
        <v>43</v>
      </c>
      <c r="D1481">
        <v>3</v>
      </c>
      <c r="E1481" s="3">
        <v>44566</v>
      </c>
      <c r="F1481" s="31">
        <f>YEAR(Order[[#This Row],[OrderDate]])</f>
        <v>2022</v>
      </c>
      <c r="G1481" s="31">
        <f>MONTH(Order[[#This Row],[OrderDate]])</f>
        <v>1</v>
      </c>
      <c r="H1481" s="31">
        <f>WEEKDAY(Order[[#This Row],[OrderDate]])</f>
        <v>4</v>
      </c>
      <c r="I1481" s="31" t="str">
        <f>TEXT(Order[[#This Row],[WeekNumber]],"dddd")</f>
        <v>Wednesday</v>
      </c>
      <c r="J1481" s="14">
        <v>20220114</v>
      </c>
      <c r="K1481" t="s">
        <v>485</v>
      </c>
      <c r="L1481" s="4">
        <v>781.99999451637268</v>
      </c>
      <c r="M1481" s="4">
        <v>46</v>
      </c>
      <c r="N1481" s="4">
        <v>39.099999725818634</v>
      </c>
      <c r="O1481">
        <v>20</v>
      </c>
      <c r="P1481" s="8">
        <v>0.15000000596046451</v>
      </c>
      <c r="Q1481" t="s">
        <v>397</v>
      </c>
      <c r="R1481">
        <v>20</v>
      </c>
      <c r="S1481" s="4">
        <v>33.719701744549674</v>
      </c>
      <c r="T1481" t="s">
        <v>170</v>
      </c>
      <c r="U1481" t="s">
        <v>259</v>
      </c>
      <c r="V1481" t="s">
        <v>343</v>
      </c>
      <c r="W1481" t="s">
        <v>509</v>
      </c>
      <c r="X1481" t="s">
        <v>519</v>
      </c>
      <c r="Y1481" t="s">
        <v>517</v>
      </c>
    </row>
    <row r="1482" spans="1:25" ht="15" customHeight="1" x14ac:dyDescent="0.3">
      <c r="A1482">
        <v>10814</v>
      </c>
      <c r="B1482" t="s">
        <v>81</v>
      </c>
      <c r="C1482">
        <v>48</v>
      </c>
      <c r="D1482">
        <v>3</v>
      </c>
      <c r="E1482" s="3">
        <v>44566</v>
      </c>
      <c r="F1482" s="31">
        <f>YEAR(Order[[#This Row],[OrderDate]])</f>
        <v>2022</v>
      </c>
      <c r="G1482" s="31">
        <f>MONTH(Order[[#This Row],[OrderDate]])</f>
        <v>1</v>
      </c>
      <c r="H1482" s="31">
        <f>WEEKDAY(Order[[#This Row],[OrderDate]])</f>
        <v>4</v>
      </c>
      <c r="I1482" s="31" t="str">
        <f>TEXT(Order[[#This Row],[WeekNumber]],"dddd")</f>
        <v>Wednesday</v>
      </c>
      <c r="J1482" s="14">
        <v>20220114</v>
      </c>
      <c r="K1482" t="s">
        <v>485</v>
      </c>
      <c r="L1482" s="4">
        <v>86.699999392032623</v>
      </c>
      <c r="M1482" s="4">
        <v>12.75</v>
      </c>
      <c r="N1482" s="4">
        <v>10.837499924004078</v>
      </c>
      <c r="O1482">
        <v>8</v>
      </c>
      <c r="P1482" s="8">
        <v>0.15000000596046451</v>
      </c>
      <c r="Q1482" t="s">
        <v>402</v>
      </c>
      <c r="R1482">
        <v>22</v>
      </c>
      <c r="S1482" s="4">
        <v>8.7212588249999996</v>
      </c>
      <c r="T1482" t="s">
        <v>170</v>
      </c>
      <c r="U1482" t="s">
        <v>259</v>
      </c>
      <c r="V1482" t="s">
        <v>343</v>
      </c>
      <c r="W1482" t="s">
        <v>509</v>
      </c>
      <c r="X1482" t="s">
        <v>519</v>
      </c>
      <c r="Y1482" t="s">
        <v>516</v>
      </c>
    </row>
    <row r="1483" spans="1:25" ht="15" customHeight="1" x14ac:dyDescent="0.3">
      <c r="A1483">
        <v>10814</v>
      </c>
      <c r="B1483" t="s">
        <v>81</v>
      </c>
      <c r="C1483">
        <v>61</v>
      </c>
      <c r="D1483">
        <v>3</v>
      </c>
      <c r="E1483" s="3">
        <v>44566</v>
      </c>
      <c r="F1483" s="31">
        <f>YEAR(Order[[#This Row],[OrderDate]])</f>
        <v>2022</v>
      </c>
      <c r="G1483" s="31">
        <f>MONTH(Order[[#This Row],[OrderDate]])</f>
        <v>1</v>
      </c>
      <c r="H1483" s="31">
        <f>WEEKDAY(Order[[#This Row],[OrderDate]])</f>
        <v>4</v>
      </c>
      <c r="I1483" s="31" t="str">
        <f>TEXT(Order[[#This Row],[WeekNumber]],"dddd")</f>
        <v>Wednesday</v>
      </c>
      <c r="J1483" s="14">
        <v>20220114</v>
      </c>
      <c r="K1483" t="s">
        <v>485</v>
      </c>
      <c r="L1483" s="4">
        <v>726.74999490380287</v>
      </c>
      <c r="M1483" s="4">
        <v>28.5</v>
      </c>
      <c r="N1483" s="4">
        <v>24.224999830126762</v>
      </c>
      <c r="O1483">
        <v>30</v>
      </c>
      <c r="P1483" s="8">
        <v>0.15000000596046451</v>
      </c>
      <c r="Q1483" t="s">
        <v>415</v>
      </c>
      <c r="R1483">
        <v>29</v>
      </c>
      <c r="S1483" s="4">
        <v>10.457549197381082</v>
      </c>
      <c r="T1483" t="s">
        <v>170</v>
      </c>
      <c r="U1483" t="s">
        <v>259</v>
      </c>
      <c r="V1483" t="s">
        <v>343</v>
      </c>
      <c r="W1483" t="s">
        <v>509</v>
      </c>
      <c r="X1483" t="s">
        <v>519</v>
      </c>
      <c r="Y1483" t="s">
        <v>515</v>
      </c>
    </row>
    <row r="1484" spans="1:25" ht="15" customHeight="1" x14ac:dyDescent="0.3">
      <c r="A1484">
        <v>10815</v>
      </c>
      <c r="B1484" t="s">
        <v>68</v>
      </c>
      <c r="C1484">
        <v>33</v>
      </c>
      <c r="D1484">
        <v>2</v>
      </c>
      <c r="E1484" s="3">
        <v>44566</v>
      </c>
      <c r="F1484" s="31">
        <f>YEAR(Order[[#This Row],[OrderDate]])</f>
        <v>2022</v>
      </c>
      <c r="G1484" s="31">
        <f>MONTH(Order[[#This Row],[OrderDate]])</f>
        <v>1</v>
      </c>
      <c r="H1484" s="31">
        <f>WEEKDAY(Order[[#This Row],[OrderDate]])</f>
        <v>4</v>
      </c>
      <c r="I1484" s="31" t="str">
        <f>TEXT(Order[[#This Row],[WeekNumber]],"dddd")</f>
        <v>Wednesday</v>
      </c>
      <c r="J1484" s="14">
        <v>20220214</v>
      </c>
      <c r="K1484" t="s">
        <v>485</v>
      </c>
      <c r="L1484" s="4">
        <v>40</v>
      </c>
      <c r="M1484" s="4">
        <v>2.5</v>
      </c>
      <c r="N1484" s="4">
        <v>2.5</v>
      </c>
      <c r="O1484">
        <v>16</v>
      </c>
      <c r="P1484" s="8">
        <v>0</v>
      </c>
      <c r="Q1484" t="s">
        <v>387</v>
      </c>
      <c r="R1484">
        <v>15</v>
      </c>
      <c r="S1484" s="4">
        <v>1.3985746153494198</v>
      </c>
      <c r="T1484" t="s">
        <v>157</v>
      </c>
      <c r="U1484" t="s">
        <v>246</v>
      </c>
      <c r="V1484" t="s">
        <v>331</v>
      </c>
      <c r="W1484" t="s">
        <v>510</v>
      </c>
      <c r="X1484" t="s">
        <v>353</v>
      </c>
      <c r="Y1484" t="s">
        <v>511</v>
      </c>
    </row>
    <row r="1485" spans="1:25" ht="15" customHeight="1" x14ac:dyDescent="0.3">
      <c r="A1485">
        <v>10816</v>
      </c>
      <c r="B1485" t="s">
        <v>30</v>
      </c>
      <c r="C1485">
        <v>38</v>
      </c>
      <c r="D1485">
        <v>4</v>
      </c>
      <c r="E1485" s="3">
        <v>44567</v>
      </c>
      <c r="F1485" s="31">
        <f>YEAR(Order[[#This Row],[OrderDate]])</f>
        <v>2022</v>
      </c>
      <c r="G1485" s="31">
        <f>MONTH(Order[[#This Row],[OrderDate]])</f>
        <v>1</v>
      </c>
      <c r="H1485" s="31">
        <f>WEEKDAY(Order[[#This Row],[OrderDate]])</f>
        <v>5</v>
      </c>
      <c r="I1485" s="31" t="str">
        <f>TEXT(Order[[#This Row],[WeekNumber]],"dddd")</f>
        <v>Thursday</v>
      </c>
      <c r="J1485" s="14">
        <v>20220214</v>
      </c>
      <c r="K1485" t="s">
        <v>484</v>
      </c>
      <c r="L1485" s="4">
        <v>7509.749994110316</v>
      </c>
      <c r="M1485" s="4">
        <v>263.5</v>
      </c>
      <c r="N1485" s="4">
        <v>250.3249998036772</v>
      </c>
      <c r="O1485">
        <v>30</v>
      </c>
      <c r="P1485" s="8">
        <v>5.000000074505806E-2</v>
      </c>
      <c r="Q1485" t="s">
        <v>392</v>
      </c>
      <c r="R1485">
        <v>18</v>
      </c>
      <c r="S1485" s="4">
        <v>194.17724636053271</v>
      </c>
      <c r="T1485" t="s">
        <v>119</v>
      </c>
      <c r="U1485" t="s">
        <v>208</v>
      </c>
      <c r="V1485" t="s">
        <v>296</v>
      </c>
      <c r="W1485" t="s">
        <v>510</v>
      </c>
      <c r="X1485" t="s">
        <v>353</v>
      </c>
      <c r="Y1485" t="s">
        <v>517</v>
      </c>
    </row>
    <row r="1486" spans="1:25" ht="15" customHeight="1" x14ac:dyDescent="0.3">
      <c r="A1486">
        <v>10816</v>
      </c>
      <c r="B1486" t="s">
        <v>30</v>
      </c>
      <c r="C1486">
        <v>62</v>
      </c>
      <c r="D1486">
        <v>4</v>
      </c>
      <c r="E1486" s="3">
        <v>44567</v>
      </c>
      <c r="F1486" s="31">
        <f>YEAR(Order[[#This Row],[OrderDate]])</f>
        <v>2022</v>
      </c>
      <c r="G1486" s="31">
        <f>MONTH(Order[[#This Row],[OrderDate]])</f>
        <v>1</v>
      </c>
      <c r="H1486" s="31">
        <f>WEEKDAY(Order[[#This Row],[OrderDate]])</f>
        <v>5</v>
      </c>
      <c r="I1486" s="31" t="str">
        <f>TEXT(Order[[#This Row],[WeekNumber]],"dddd")</f>
        <v>Thursday</v>
      </c>
      <c r="J1486" s="14">
        <v>20220113</v>
      </c>
      <c r="K1486" t="s">
        <v>484</v>
      </c>
      <c r="L1486" s="4">
        <v>936.69999926537275</v>
      </c>
      <c r="M1486" s="4">
        <v>49.3</v>
      </c>
      <c r="N1486" s="4">
        <v>46.834999963268636</v>
      </c>
      <c r="O1486">
        <v>20</v>
      </c>
      <c r="P1486" s="8">
        <v>5.000000074505806E-2</v>
      </c>
      <c r="Q1486" t="s">
        <v>416</v>
      </c>
      <c r="R1486">
        <v>29</v>
      </c>
      <c r="S1486" s="4">
        <v>34.868075459270003</v>
      </c>
      <c r="T1486" t="s">
        <v>119</v>
      </c>
      <c r="U1486" t="s">
        <v>208</v>
      </c>
      <c r="V1486" t="s">
        <v>296</v>
      </c>
      <c r="W1486" t="s">
        <v>510</v>
      </c>
      <c r="X1486" t="s">
        <v>353</v>
      </c>
      <c r="Y1486" t="s">
        <v>516</v>
      </c>
    </row>
    <row r="1487" spans="1:25" ht="15" customHeight="1" x14ac:dyDescent="0.3">
      <c r="A1487">
        <v>10817</v>
      </c>
      <c r="B1487" t="s">
        <v>37</v>
      </c>
      <c r="C1487">
        <v>26</v>
      </c>
      <c r="D1487">
        <v>3</v>
      </c>
      <c r="E1487" s="3">
        <v>44567</v>
      </c>
      <c r="F1487" s="31">
        <f>YEAR(Order[[#This Row],[OrderDate]])</f>
        <v>2022</v>
      </c>
      <c r="G1487" s="31">
        <f>MONTH(Order[[#This Row],[OrderDate]])</f>
        <v>1</v>
      </c>
      <c r="H1487" s="31">
        <f>WEEKDAY(Order[[#This Row],[OrderDate]])</f>
        <v>5</v>
      </c>
      <c r="I1487" s="31" t="str">
        <f>TEXT(Order[[#This Row],[WeekNumber]],"dddd")</f>
        <v>Thursday</v>
      </c>
      <c r="J1487" s="14">
        <v>20220113</v>
      </c>
      <c r="K1487" t="s">
        <v>484</v>
      </c>
      <c r="L1487" s="4">
        <v>1061.8199925541878</v>
      </c>
      <c r="M1487" s="4">
        <v>31.23</v>
      </c>
      <c r="N1487" s="4">
        <v>26.545499813854693</v>
      </c>
      <c r="O1487">
        <v>40</v>
      </c>
      <c r="P1487" s="8">
        <v>0.15000000596046451</v>
      </c>
      <c r="Q1487" t="s">
        <v>380</v>
      </c>
      <c r="R1487">
        <v>11</v>
      </c>
      <c r="S1487" s="4">
        <v>12.929370209027901</v>
      </c>
      <c r="T1487" t="s">
        <v>126</v>
      </c>
      <c r="U1487" t="s">
        <v>215</v>
      </c>
      <c r="V1487" t="s">
        <v>302</v>
      </c>
      <c r="W1487" t="s">
        <v>509</v>
      </c>
      <c r="X1487" t="s">
        <v>520</v>
      </c>
      <c r="Y1487" t="s">
        <v>516</v>
      </c>
    </row>
    <row r="1488" spans="1:25" ht="15" customHeight="1" x14ac:dyDescent="0.3">
      <c r="A1488">
        <v>10817</v>
      </c>
      <c r="B1488" t="s">
        <v>37</v>
      </c>
      <c r="C1488">
        <v>38</v>
      </c>
      <c r="D1488">
        <v>3</v>
      </c>
      <c r="E1488" s="3">
        <v>44567</v>
      </c>
      <c r="F1488" s="31">
        <f>YEAR(Order[[#This Row],[OrderDate]])</f>
        <v>2022</v>
      </c>
      <c r="G1488" s="31">
        <f>MONTH(Order[[#This Row],[OrderDate]])</f>
        <v>1</v>
      </c>
      <c r="H1488" s="31">
        <f>WEEKDAY(Order[[#This Row],[OrderDate]])</f>
        <v>5</v>
      </c>
      <c r="I1488" s="31" t="str">
        <f>TEXT(Order[[#This Row],[WeekNumber]],"dddd")</f>
        <v>Thursday</v>
      </c>
      <c r="J1488" s="14">
        <v>20220113</v>
      </c>
      <c r="K1488" t="s">
        <v>484</v>
      </c>
      <c r="L1488" s="4">
        <v>7905</v>
      </c>
      <c r="M1488" s="4">
        <v>263.5</v>
      </c>
      <c r="N1488" s="4">
        <v>263.5</v>
      </c>
      <c r="O1488">
        <v>30</v>
      </c>
      <c r="P1488" s="8">
        <v>0</v>
      </c>
      <c r="Q1488" t="s">
        <v>392</v>
      </c>
      <c r="R1488">
        <v>18</v>
      </c>
      <c r="S1488" s="4">
        <v>194.17724636053271</v>
      </c>
      <c r="T1488" t="s">
        <v>126</v>
      </c>
      <c r="U1488" t="s">
        <v>215</v>
      </c>
      <c r="V1488" t="s">
        <v>302</v>
      </c>
      <c r="W1488" t="s">
        <v>509</v>
      </c>
      <c r="X1488" t="s">
        <v>520</v>
      </c>
      <c r="Y1488" t="s">
        <v>517</v>
      </c>
    </row>
    <row r="1489" spans="1:25" ht="15" customHeight="1" x14ac:dyDescent="0.3">
      <c r="A1489">
        <v>10817</v>
      </c>
      <c r="B1489" t="s">
        <v>37</v>
      </c>
      <c r="C1489">
        <v>40</v>
      </c>
      <c r="D1489">
        <v>3</v>
      </c>
      <c r="E1489" s="3">
        <v>44567</v>
      </c>
      <c r="F1489" s="31">
        <f>YEAR(Order[[#This Row],[OrderDate]])</f>
        <v>2022</v>
      </c>
      <c r="G1489" s="31">
        <f>MONTH(Order[[#This Row],[OrderDate]])</f>
        <v>1</v>
      </c>
      <c r="H1489" s="31">
        <f>WEEKDAY(Order[[#This Row],[OrderDate]])</f>
        <v>5</v>
      </c>
      <c r="I1489" s="31" t="str">
        <f>TEXT(Order[[#This Row],[WeekNumber]],"dddd")</f>
        <v>Thursday</v>
      </c>
      <c r="J1489" s="14">
        <v>20220113</v>
      </c>
      <c r="K1489" t="s">
        <v>484</v>
      </c>
      <c r="L1489" s="4">
        <v>938.3999934196471</v>
      </c>
      <c r="M1489" s="4">
        <v>18.399999999999999</v>
      </c>
      <c r="N1489" s="4">
        <v>15.639999890327452</v>
      </c>
      <c r="O1489">
        <v>60</v>
      </c>
      <c r="P1489" s="8">
        <v>0.15000000596046451</v>
      </c>
      <c r="Q1489" t="s">
        <v>394</v>
      </c>
      <c r="R1489">
        <v>19</v>
      </c>
      <c r="S1489" s="4">
        <v>11.939905659925371</v>
      </c>
      <c r="T1489" t="s">
        <v>126</v>
      </c>
      <c r="U1489" t="s">
        <v>215</v>
      </c>
      <c r="V1489" t="s">
        <v>302</v>
      </c>
      <c r="W1489" t="s">
        <v>509</v>
      </c>
      <c r="X1489" t="s">
        <v>520</v>
      </c>
      <c r="Y1489" t="s">
        <v>514</v>
      </c>
    </row>
    <row r="1490" spans="1:25" ht="15" customHeight="1" x14ac:dyDescent="0.3">
      <c r="A1490">
        <v>10817</v>
      </c>
      <c r="B1490" t="s">
        <v>37</v>
      </c>
      <c r="C1490">
        <v>62</v>
      </c>
      <c r="D1490">
        <v>3</v>
      </c>
      <c r="E1490" s="3">
        <v>44567</v>
      </c>
      <c r="F1490" s="31">
        <f>YEAR(Order[[#This Row],[OrderDate]])</f>
        <v>2022</v>
      </c>
      <c r="G1490" s="31">
        <f>MONTH(Order[[#This Row],[OrderDate]])</f>
        <v>1</v>
      </c>
      <c r="H1490" s="31">
        <f>WEEKDAY(Order[[#This Row],[OrderDate]])</f>
        <v>5</v>
      </c>
      <c r="I1490" s="31" t="str">
        <f>TEXT(Order[[#This Row],[WeekNumber]],"dddd")</f>
        <v>Thursday</v>
      </c>
      <c r="J1490" s="14">
        <v>20220112</v>
      </c>
      <c r="K1490" t="s">
        <v>484</v>
      </c>
      <c r="L1490" s="4">
        <v>1047.6249926537275</v>
      </c>
      <c r="M1490" s="4">
        <v>49.3</v>
      </c>
      <c r="N1490" s="4">
        <v>41.904999706149098</v>
      </c>
      <c r="O1490">
        <v>25</v>
      </c>
      <c r="P1490" s="8">
        <v>0.15000000596046451</v>
      </c>
      <c r="Q1490" t="s">
        <v>416</v>
      </c>
      <c r="R1490">
        <v>29</v>
      </c>
      <c r="S1490" s="4">
        <v>34.868075459270003</v>
      </c>
      <c r="T1490" t="s">
        <v>126</v>
      </c>
      <c r="U1490" t="s">
        <v>215</v>
      </c>
      <c r="V1490" t="s">
        <v>302</v>
      </c>
      <c r="W1490" t="s">
        <v>509</v>
      </c>
      <c r="X1490" t="s">
        <v>520</v>
      </c>
      <c r="Y1490" t="s">
        <v>516</v>
      </c>
    </row>
    <row r="1491" spans="1:25" x14ac:dyDescent="0.3">
      <c r="A1491">
        <v>10818</v>
      </c>
      <c r="B1491" t="s">
        <v>47</v>
      </c>
      <c r="C1491">
        <v>32</v>
      </c>
      <c r="D1491">
        <v>7</v>
      </c>
      <c r="E1491" s="3">
        <v>44568</v>
      </c>
      <c r="F1491" s="31">
        <f>YEAR(Order[[#This Row],[OrderDate]])</f>
        <v>2022</v>
      </c>
      <c r="G1491" s="31">
        <f>MONTH(Order[[#This Row],[OrderDate]])</f>
        <v>1</v>
      </c>
      <c r="H1491" s="31">
        <f>WEEKDAY(Order[[#This Row],[OrderDate]])</f>
        <v>6</v>
      </c>
      <c r="I1491" s="31" t="str">
        <f>TEXT(Order[[#This Row],[WeekNumber]],"dddd")</f>
        <v>Friday</v>
      </c>
      <c r="J1491" s="14">
        <v>20220112</v>
      </c>
      <c r="K1491" t="s">
        <v>485</v>
      </c>
      <c r="L1491" s="4">
        <v>640</v>
      </c>
      <c r="M1491" s="4">
        <v>32</v>
      </c>
      <c r="N1491" s="4">
        <v>32</v>
      </c>
      <c r="O1491">
        <v>20</v>
      </c>
      <c r="P1491" s="8">
        <v>0</v>
      </c>
      <c r="Q1491" t="s">
        <v>386</v>
      </c>
      <c r="R1491">
        <v>14</v>
      </c>
      <c r="S1491" s="4">
        <v>15.737004602670464</v>
      </c>
      <c r="T1491" t="s">
        <v>136</v>
      </c>
      <c r="U1491" t="s">
        <v>225</v>
      </c>
      <c r="V1491" t="s">
        <v>312</v>
      </c>
      <c r="W1491" t="s">
        <v>509</v>
      </c>
      <c r="X1491" t="s">
        <v>528</v>
      </c>
      <c r="Y1491" t="s">
        <v>511</v>
      </c>
    </row>
    <row r="1492" spans="1:25" x14ac:dyDescent="0.3">
      <c r="A1492">
        <v>10818</v>
      </c>
      <c r="B1492" t="s">
        <v>47</v>
      </c>
      <c r="C1492">
        <v>41</v>
      </c>
      <c r="D1492">
        <v>7</v>
      </c>
      <c r="E1492" s="3">
        <v>44568</v>
      </c>
      <c r="F1492" s="31">
        <f>YEAR(Order[[#This Row],[OrderDate]])</f>
        <v>2022</v>
      </c>
      <c r="G1492" s="31">
        <f>MONTH(Order[[#This Row],[OrderDate]])</f>
        <v>1</v>
      </c>
      <c r="H1492" s="31">
        <f>WEEKDAY(Order[[#This Row],[OrderDate]])</f>
        <v>6</v>
      </c>
      <c r="I1492" s="31" t="str">
        <f>TEXT(Order[[#This Row],[WeekNumber]],"dddd")</f>
        <v>Friday</v>
      </c>
      <c r="J1492" s="14">
        <v>20220116</v>
      </c>
      <c r="K1492" t="s">
        <v>485</v>
      </c>
      <c r="L1492" s="4">
        <v>193</v>
      </c>
      <c r="M1492" s="4">
        <v>9.65</v>
      </c>
      <c r="N1492" s="4">
        <v>9.65</v>
      </c>
      <c r="O1492">
        <v>20</v>
      </c>
      <c r="P1492" s="8">
        <v>0</v>
      </c>
      <c r="Q1492" t="s">
        <v>395</v>
      </c>
      <c r="R1492">
        <v>19</v>
      </c>
      <c r="S1492" s="4">
        <v>6.0463867884479576</v>
      </c>
      <c r="T1492" t="s">
        <v>136</v>
      </c>
      <c r="U1492" t="s">
        <v>225</v>
      </c>
      <c r="V1492" t="s">
        <v>312</v>
      </c>
      <c r="W1492" t="s">
        <v>509</v>
      </c>
      <c r="X1492" t="s">
        <v>528</v>
      </c>
      <c r="Y1492" t="s">
        <v>514</v>
      </c>
    </row>
    <row r="1493" spans="1:25" ht="15" customHeight="1" x14ac:dyDescent="0.3">
      <c r="A1493">
        <v>10819</v>
      </c>
      <c r="B1493" t="s">
        <v>11</v>
      </c>
      <c r="C1493">
        <v>43</v>
      </c>
      <c r="D1493">
        <v>2</v>
      </c>
      <c r="E1493" s="3">
        <v>44568</v>
      </c>
      <c r="F1493" s="31">
        <f>YEAR(Order[[#This Row],[OrderDate]])</f>
        <v>2022</v>
      </c>
      <c r="G1493" s="31">
        <f>MONTH(Order[[#This Row],[OrderDate]])</f>
        <v>1</v>
      </c>
      <c r="H1493" s="31">
        <f>WEEKDAY(Order[[#This Row],[OrderDate]])</f>
        <v>6</v>
      </c>
      <c r="I1493" s="31" t="str">
        <f>TEXT(Order[[#This Row],[WeekNumber]],"dddd")</f>
        <v>Friday</v>
      </c>
      <c r="J1493" s="14">
        <v>20220116</v>
      </c>
      <c r="K1493" t="s">
        <v>485</v>
      </c>
      <c r="L1493" s="4">
        <v>322</v>
      </c>
      <c r="M1493" s="4">
        <v>46</v>
      </c>
      <c r="N1493" s="4">
        <v>46</v>
      </c>
      <c r="O1493">
        <v>7</v>
      </c>
      <c r="P1493" s="8">
        <v>0</v>
      </c>
      <c r="Q1493" t="s">
        <v>397</v>
      </c>
      <c r="R1493">
        <v>20</v>
      </c>
      <c r="S1493" s="4">
        <v>33.719701744549674</v>
      </c>
      <c r="T1493" t="s">
        <v>100</v>
      </c>
      <c r="U1493" t="s">
        <v>189</v>
      </c>
      <c r="V1493" t="s">
        <v>278</v>
      </c>
      <c r="W1493" t="s">
        <v>510</v>
      </c>
      <c r="X1493">
        <v>0</v>
      </c>
      <c r="Y1493" t="s">
        <v>517</v>
      </c>
    </row>
    <row r="1494" spans="1:25" ht="15" customHeight="1" x14ac:dyDescent="0.3">
      <c r="A1494">
        <v>10819</v>
      </c>
      <c r="B1494" t="s">
        <v>11</v>
      </c>
      <c r="C1494">
        <v>75</v>
      </c>
      <c r="D1494">
        <v>2</v>
      </c>
      <c r="E1494" s="3">
        <v>44568</v>
      </c>
      <c r="F1494" s="31">
        <f>YEAR(Order[[#This Row],[OrderDate]])</f>
        <v>2022</v>
      </c>
      <c r="G1494" s="31">
        <f>MONTH(Order[[#This Row],[OrderDate]])</f>
        <v>1</v>
      </c>
      <c r="H1494" s="31">
        <f>WEEKDAY(Order[[#This Row],[OrderDate]])</f>
        <v>6</v>
      </c>
      <c r="I1494" s="31" t="str">
        <f>TEXT(Order[[#This Row],[WeekNumber]],"dddd")</f>
        <v>Friday</v>
      </c>
      <c r="J1494" s="14">
        <v>20220113</v>
      </c>
      <c r="K1494" t="s">
        <v>485</v>
      </c>
      <c r="L1494" s="4">
        <v>155</v>
      </c>
      <c r="M1494" s="4">
        <v>7.75</v>
      </c>
      <c r="N1494" s="4">
        <v>7.75</v>
      </c>
      <c r="O1494">
        <v>20</v>
      </c>
      <c r="P1494" s="8">
        <v>0</v>
      </c>
      <c r="Q1494" t="s">
        <v>429</v>
      </c>
      <c r="R1494">
        <v>12</v>
      </c>
      <c r="S1494" s="4">
        <v>3.8495729671919596</v>
      </c>
      <c r="T1494" t="s">
        <v>100</v>
      </c>
      <c r="U1494" t="s">
        <v>189</v>
      </c>
      <c r="V1494" t="s">
        <v>278</v>
      </c>
      <c r="W1494" t="s">
        <v>510</v>
      </c>
      <c r="X1494">
        <v>0</v>
      </c>
      <c r="Y1494" t="s">
        <v>517</v>
      </c>
    </row>
    <row r="1495" spans="1:25" ht="15" customHeight="1" x14ac:dyDescent="0.3">
      <c r="A1495">
        <v>10820</v>
      </c>
      <c r="B1495" t="s">
        <v>62</v>
      </c>
      <c r="C1495">
        <v>56</v>
      </c>
      <c r="D1495">
        <v>3</v>
      </c>
      <c r="E1495" s="3">
        <v>44568</v>
      </c>
      <c r="F1495" s="31">
        <f>YEAR(Order[[#This Row],[OrderDate]])</f>
        <v>2022</v>
      </c>
      <c r="G1495" s="31">
        <f>MONTH(Order[[#This Row],[OrderDate]])</f>
        <v>1</v>
      </c>
      <c r="H1495" s="31">
        <f>WEEKDAY(Order[[#This Row],[OrderDate]])</f>
        <v>6</v>
      </c>
      <c r="I1495" s="31" t="str">
        <f>TEXT(Order[[#This Row],[WeekNumber]],"dddd")</f>
        <v>Friday</v>
      </c>
      <c r="J1495" s="14">
        <v>20220115</v>
      </c>
      <c r="K1495" t="s">
        <v>484</v>
      </c>
      <c r="L1495" s="4">
        <v>1140</v>
      </c>
      <c r="M1495" s="4">
        <v>38</v>
      </c>
      <c r="N1495" s="4">
        <v>38</v>
      </c>
      <c r="O1495">
        <v>30</v>
      </c>
      <c r="P1495" s="8">
        <v>0</v>
      </c>
      <c r="Q1495" t="s">
        <v>410</v>
      </c>
      <c r="R1495">
        <v>26</v>
      </c>
      <c r="S1495" s="4">
        <v>12.985049050340091</v>
      </c>
      <c r="T1495" t="s">
        <v>151</v>
      </c>
      <c r="U1495" t="s">
        <v>240</v>
      </c>
      <c r="V1495" t="s">
        <v>325</v>
      </c>
      <c r="W1495" t="s">
        <v>510</v>
      </c>
      <c r="X1495" t="s">
        <v>353</v>
      </c>
      <c r="Y1495" t="s">
        <v>512</v>
      </c>
    </row>
    <row r="1496" spans="1:25" ht="15" customHeight="1" x14ac:dyDescent="0.3">
      <c r="A1496">
        <v>10821</v>
      </c>
      <c r="B1496" t="s">
        <v>72</v>
      </c>
      <c r="C1496">
        <v>35</v>
      </c>
      <c r="D1496">
        <v>1</v>
      </c>
      <c r="E1496" s="3">
        <v>44569</v>
      </c>
      <c r="F1496" s="31">
        <f>YEAR(Order[[#This Row],[OrderDate]])</f>
        <v>2022</v>
      </c>
      <c r="G1496" s="31">
        <f>MONTH(Order[[#This Row],[OrderDate]])</f>
        <v>1</v>
      </c>
      <c r="H1496" s="31">
        <f>WEEKDAY(Order[[#This Row],[OrderDate]])</f>
        <v>7</v>
      </c>
      <c r="I1496" s="31" t="str">
        <f>TEXT(Order[[#This Row],[WeekNumber]],"dddd")</f>
        <v>Saturday</v>
      </c>
      <c r="J1496" s="14">
        <v>20220115</v>
      </c>
      <c r="K1496" t="s">
        <v>486</v>
      </c>
      <c r="L1496" s="4">
        <v>360</v>
      </c>
      <c r="M1496" s="4">
        <v>18</v>
      </c>
      <c r="N1496" s="4">
        <v>18</v>
      </c>
      <c r="O1496">
        <v>20</v>
      </c>
      <c r="P1496" s="8">
        <v>0</v>
      </c>
      <c r="Q1496" t="s">
        <v>389</v>
      </c>
      <c r="R1496">
        <v>16</v>
      </c>
      <c r="S1496" s="4">
        <v>11.144616765926688</v>
      </c>
      <c r="T1496" t="s">
        <v>161</v>
      </c>
      <c r="U1496" t="s">
        <v>250</v>
      </c>
      <c r="V1496" t="s">
        <v>335</v>
      </c>
      <c r="W1496" t="s">
        <v>510</v>
      </c>
      <c r="X1496" t="s">
        <v>353</v>
      </c>
      <c r="Y1496" t="s">
        <v>517</v>
      </c>
    </row>
    <row r="1497" spans="1:25" ht="15" customHeight="1" x14ac:dyDescent="0.3">
      <c r="A1497">
        <v>10821</v>
      </c>
      <c r="B1497" t="s">
        <v>72</v>
      </c>
      <c r="C1497">
        <v>51</v>
      </c>
      <c r="D1497">
        <v>1</v>
      </c>
      <c r="E1497" s="3">
        <v>44569</v>
      </c>
      <c r="F1497" s="31">
        <f>YEAR(Order[[#This Row],[OrderDate]])</f>
        <v>2022</v>
      </c>
      <c r="G1497" s="31">
        <f>MONTH(Order[[#This Row],[OrderDate]])</f>
        <v>1</v>
      </c>
      <c r="H1497" s="31">
        <f>WEEKDAY(Order[[#This Row],[OrderDate]])</f>
        <v>7</v>
      </c>
      <c r="I1497" s="31" t="str">
        <f>TEXT(Order[[#This Row],[WeekNumber]],"dddd")</f>
        <v>Saturday</v>
      </c>
      <c r="J1497" s="14">
        <v>20220116</v>
      </c>
      <c r="K1497" t="s">
        <v>486</v>
      </c>
      <c r="L1497" s="4">
        <v>318</v>
      </c>
      <c r="M1497" s="4">
        <v>53</v>
      </c>
      <c r="N1497" s="4">
        <v>53</v>
      </c>
      <c r="O1497">
        <v>6</v>
      </c>
      <c r="P1497" s="8">
        <v>0</v>
      </c>
      <c r="Q1497" t="s">
        <v>405</v>
      </c>
      <c r="R1497">
        <v>24</v>
      </c>
      <c r="S1497" s="4">
        <v>18.835525116961144</v>
      </c>
      <c r="T1497" t="s">
        <v>161</v>
      </c>
      <c r="U1497" t="s">
        <v>250</v>
      </c>
      <c r="V1497" t="s">
        <v>335</v>
      </c>
      <c r="W1497" t="s">
        <v>510</v>
      </c>
      <c r="X1497" t="s">
        <v>353</v>
      </c>
      <c r="Y1497" t="s">
        <v>513</v>
      </c>
    </row>
    <row r="1498" spans="1:25" x14ac:dyDescent="0.3">
      <c r="A1498">
        <v>10822</v>
      </c>
      <c r="B1498" t="s">
        <v>79</v>
      </c>
      <c r="C1498">
        <v>62</v>
      </c>
      <c r="D1498">
        <v>6</v>
      </c>
      <c r="E1498" s="3">
        <v>44569</v>
      </c>
      <c r="F1498" s="31">
        <f>YEAR(Order[[#This Row],[OrderDate]])</f>
        <v>2022</v>
      </c>
      <c r="G1498" s="31">
        <f>MONTH(Order[[#This Row],[OrderDate]])</f>
        <v>1</v>
      </c>
      <c r="H1498" s="31">
        <f>WEEKDAY(Order[[#This Row],[OrderDate]])</f>
        <v>7</v>
      </c>
      <c r="I1498" s="31" t="str">
        <f>TEXT(Order[[#This Row],[WeekNumber]],"dddd")</f>
        <v>Saturday</v>
      </c>
      <c r="J1498" s="14">
        <v>20220116</v>
      </c>
      <c r="K1498" t="s">
        <v>485</v>
      </c>
      <c r="L1498" s="4">
        <v>147.89999999999998</v>
      </c>
      <c r="M1498" s="4">
        <v>49.3</v>
      </c>
      <c r="N1498" s="4">
        <v>49.3</v>
      </c>
      <c r="O1498">
        <v>3</v>
      </c>
      <c r="P1498" s="8">
        <v>0</v>
      </c>
      <c r="Q1498" t="s">
        <v>416</v>
      </c>
      <c r="R1498">
        <v>29</v>
      </c>
      <c r="S1498" s="4">
        <v>34.868075459270003</v>
      </c>
      <c r="T1498" t="s">
        <v>168</v>
      </c>
      <c r="U1498" t="s">
        <v>257</v>
      </c>
      <c r="V1498" t="s">
        <v>341</v>
      </c>
      <c r="W1498" t="s">
        <v>510</v>
      </c>
      <c r="X1498" t="s">
        <v>353</v>
      </c>
      <c r="Y1498" t="s">
        <v>516</v>
      </c>
    </row>
    <row r="1499" spans="1:25" x14ac:dyDescent="0.3">
      <c r="A1499">
        <v>10822</v>
      </c>
      <c r="B1499" t="s">
        <v>79</v>
      </c>
      <c r="C1499">
        <v>70</v>
      </c>
      <c r="D1499">
        <v>6</v>
      </c>
      <c r="E1499" s="3">
        <v>44569</v>
      </c>
      <c r="F1499" s="31">
        <f>YEAR(Order[[#This Row],[OrderDate]])</f>
        <v>2022</v>
      </c>
      <c r="G1499" s="31">
        <f>MONTH(Order[[#This Row],[OrderDate]])</f>
        <v>1</v>
      </c>
      <c r="H1499" s="31">
        <f>WEEKDAY(Order[[#This Row],[OrderDate]])</f>
        <v>7</v>
      </c>
      <c r="I1499" s="31" t="str">
        <f>TEXT(Order[[#This Row],[WeekNumber]],"dddd")</f>
        <v>Saturday</v>
      </c>
      <c r="J1499" s="14">
        <v>20220113</v>
      </c>
      <c r="K1499" t="s">
        <v>485</v>
      </c>
      <c r="L1499" s="4">
        <v>90</v>
      </c>
      <c r="M1499" s="4">
        <v>15</v>
      </c>
      <c r="N1499" s="4">
        <v>15</v>
      </c>
      <c r="O1499">
        <v>6</v>
      </c>
      <c r="P1499" s="8">
        <v>0</v>
      </c>
      <c r="Q1499" t="s">
        <v>424</v>
      </c>
      <c r="R1499">
        <v>7</v>
      </c>
      <c r="S1499" s="4">
        <v>4.3219663299234155</v>
      </c>
      <c r="T1499" t="s">
        <v>168</v>
      </c>
      <c r="U1499" t="s">
        <v>257</v>
      </c>
      <c r="V1499" t="s">
        <v>341</v>
      </c>
      <c r="W1499" t="s">
        <v>510</v>
      </c>
      <c r="X1499" t="s">
        <v>353</v>
      </c>
      <c r="Y1499" t="s">
        <v>517</v>
      </c>
    </row>
    <row r="1500" spans="1:25" ht="15" customHeight="1" x14ac:dyDescent="0.3">
      <c r="A1500">
        <v>10823</v>
      </c>
      <c r="B1500" t="s">
        <v>44</v>
      </c>
      <c r="C1500">
        <v>11</v>
      </c>
      <c r="D1500">
        <v>5</v>
      </c>
      <c r="E1500" s="3">
        <v>44570</v>
      </c>
      <c r="F1500" s="31">
        <f>YEAR(Order[[#This Row],[OrderDate]])</f>
        <v>2022</v>
      </c>
      <c r="G1500" s="31">
        <f>MONTH(Order[[#This Row],[OrderDate]])</f>
        <v>1</v>
      </c>
      <c r="H1500" s="31">
        <f>WEEKDAY(Order[[#This Row],[OrderDate]])</f>
        <v>1</v>
      </c>
      <c r="I1500" s="31" t="str">
        <f>TEXT(Order[[#This Row],[WeekNumber]],"dddd")</f>
        <v>Sunday</v>
      </c>
      <c r="J1500" s="14">
        <v>20220113</v>
      </c>
      <c r="K1500" t="s">
        <v>484</v>
      </c>
      <c r="L1500" s="4">
        <v>377.99999937415123</v>
      </c>
      <c r="M1500" s="4">
        <v>21</v>
      </c>
      <c r="N1500" s="4">
        <v>18.899999968707561</v>
      </c>
      <c r="O1500">
        <v>20</v>
      </c>
      <c r="P1500" s="8">
        <v>0.10000000149011611</v>
      </c>
      <c r="Q1500" t="s">
        <v>365</v>
      </c>
      <c r="R1500">
        <v>5</v>
      </c>
      <c r="S1500" s="4">
        <v>7.3815383533820462</v>
      </c>
      <c r="T1500" t="s">
        <v>133</v>
      </c>
      <c r="U1500" t="s">
        <v>222</v>
      </c>
      <c r="V1500" t="s">
        <v>309</v>
      </c>
      <c r="W1500" t="s">
        <v>510</v>
      </c>
      <c r="X1500" t="s">
        <v>354</v>
      </c>
      <c r="Y1500" t="s">
        <v>511</v>
      </c>
    </row>
    <row r="1501" spans="1:25" ht="15" customHeight="1" x14ac:dyDescent="0.3">
      <c r="A1501">
        <v>10823</v>
      </c>
      <c r="B1501" t="s">
        <v>44</v>
      </c>
      <c r="C1501">
        <v>57</v>
      </c>
      <c r="D1501">
        <v>5</v>
      </c>
      <c r="E1501" s="3">
        <v>44570</v>
      </c>
      <c r="F1501" s="31">
        <f>YEAR(Order[[#This Row],[OrderDate]])</f>
        <v>2022</v>
      </c>
      <c r="G1501" s="31">
        <f>MONTH(Order[[#This Row],[OrderDate]])</f>
        <v>1</v>
      </c>
      <c r="H1501" s="31">
        <f>WEEKDAY(Order[[#This Row],[OrderDate]])</f>
        <v>1</v>
      </c>
      <c r="I1501" s="31" t="str">
        <f>TEXT(Order[[#This Row],[WeekNumber]],"dddd")</f>
        <v>Sunday</v>
      </c>
      <c r="J1501" s="14">
        <v>20220113</v>
      </c>
      <c r="K1501" t="s">
        <v>484</v>
      </c>
      <c r="L1501" s="4">
        <v>292.5</v>
      </c>
      <c r="M1501" s="4">
        <v>19.5</v>
      </c>
      <c r="N1501" s="4">
        <v>19.5</v>
      </c>
      <c r="O1501">
        <v>15</v>
      </c>
      <c r="P1501" s="8">
        <v>0</v>
      </c>
      <c r="Q1501" t="s">
        <v>411</v>
      </c>
      <c r="R1501">
        <v>26</v>
      </c>
      <c r="S1501" s="4">
        <v>13.98469118449494</v>
      </c>
      <c r="T1501" t="s">
        <v>133</v>
      </c>
      <c r="U1501" t="s">
        <v>222</v>
      </c>
      <c r="V1501" t="s">
        <v>309</v>
      </c>
      <c r="W1501" t="s">
        <v>510</v>
      </c>
      <c r="X1501" t="s">
        <v>354</v>
      </c>
      <c r="Y1501" t="s">
        <v>512</v>
      </c>
    </row>
    <row r="1502" spans="1:25" ht="15" customHeight="1" x14ac:dyDescent="0.3">
      <c r="A1502">
        <v>10823</v>
      </c>
      <c r="B1502" t="s">
        <v>44</v>
      </c>
      <c r="C1502">
        <v>59</v>
      </c>
      <c r="D1502">
        <v>5</v>
      </c>
      <c r="E1502" s="3">
        <v>44570</v>
      </c>
      <c r="F1502" s="31">
        <f>YEAR(Order[[#This Row],[OrderDate]])</f>
        <v>2022</v>
      </c>
      <c r="G1502" s="31">
        <f>MONTH(Order[[#This Row],[OrderDate]])</f>
        <v>1</v>
      </c>
      <c r="H1502" s="31">
        <f>WEEKDAY(Order[[#This Row],[OrderDate]])</f>
        <v>1</v>
      </c>
      <c r="I1502" s="31" t="str">
        <f>TEXT(Order[[#This Row],[WeekNumber]],"dddd")</f>
        <v>Sunday</v>
      </c>
      <c r="J1502" s="14">
        <v>20220113</v>
      </c>
      <c r="K1502" t="s">
        <v>484</v>
      </c>
      <c r="L1502" s="4">
        <v>1979.9999967217445</v>
      </c>
      <c r="M1502" s="4">
        <v>55</v>
      </c>
      <c r="N1502" s="4">
        <v>49.499999918043613</v>
      </c>
      <c r="O1502">
        <v>40</v>
      </c>
      <c r="P1502" s="8">
        <v>0.10000000149011611</v>
      </c>
      <c r="Q1502" t="s">
        <v>413</v>
      </c>
      <c r="R1502">
        <v>28</v>
      </c>
      <c r="S1502" s="4">
        <v>29.299646906924384</v>
      </c>
      <c r="T1502" t="s">
        <v>133</v>
      </c>
      <c r="U1502" t="s">
        <v>222</v>
      </c>
      <c r="V1502" t="s">
        <v>309</v>
      </c>
      <c r="W1502" t="s">
        <v>510</v>
      </c>
      <c r="X1502" t="s">
        <v>354</v>
      </c>
      <c r="Y1502" t="s">
        <v>511</v>
      </c>
    </row>
    <row r="1503" spans="1:25" ht="15" customHeight="1" x14ac:dyDescent="0.3">
      <c r="A1503">
        <v>10823</v>
      </c>
      <c r="B1503" t="s">
        <v>44</v>
      </c>
      <c r="C1503">
        <v>77</v>
      </c>
      <c r="D1503">
        <v>5</v>
      </c>
      <c r="E1503" s="3">
        <v>44570</v>
      </c>
      <c r="F1503" s="31">
        <f>YEAR(Order[[#This Row],[OrderDate]])</f>
        <v>2022</v>
      </c>
      <c r="G1503" s="31">
        <f>MONTH(Order[[#This Row],[OrderDate]])</f>
        <v>1</v>
      </c>
      <c r="H1503" s="31">
        <f>WEEKDAY(Order[[#This Row],[OrderDate]])</f>
        <v>1</v>
      </c>
      <c r="I1503" s="31" t="str">
        <f>TEXT(Order[[#This Row],[WeekNumber]],"dddd")</f>
        <v>Sunday</v>
      </c>
      <c r="J1503" s="14">
        <v>20220130</v>
      </c>
      <c r="K1503" t="s">
        <v>484</v>
      </c>
      <c r="L1503" s="4">
        <v>175.49999970942736</v>
      </c>
      <c r="M1503" s="4">
        <v>13</v>
      </c>
      <c r="N1503" s="4">
        <v>11.69999998062849</v>
      </c>
      <c r="O1503">
        <v>15</v>
      </c>
      <c r="P1503" s="8">
        <v>0.10000000149011611</v>
      </c>
      <c r="Q1503" t="s">
        <v>431</v>
      </c>
      <c r="R1503">
        <v>12</v>
      </c>
      <c r="S1503" s="4">
        <v>9.7871799999999993</v>
      </c>
      <c r="T1503" t="s">
        <v>133</v>
      </c>
      <c r="U1503" t="s">
        <v>222</v>
      </c>
      <c r="V1503" t="s">
        <v>309</v>
      </c>
      <c r="W1503" t="s">
        <v>510</v>
      </c>
      <c r="X1503" t="s">
        <v>354</v>
      </c>
      <c r="Y1503" t="s">
        <v>515</v>
      </c>
    </row>
    <row r="1504" spans="1:25" ht="15" customHeight="1" x14ac:dyDescent="0.3">
      <c r="A1504">
        <v>10824</v>
      </c>
      <c r="B1504" t="s">
        <v>22</v>
      </c>
      <c r="C1504">
        <v>41</v>
      </c>
      <c r="D1504">
        <v>8</v>
      </c>
      <c r="E1504" s="3">
        <v>44570</v>
      </c>
      <c r="F1504" s="31">
        <f>YEAR(Order[[#This Row],[OrderDate]])</f>
        <v>2022</v>
      </c>
      <c r="G1504" s="31">
        <f>MONTH(Order[[#This Row],[OrderDate]])</f>
        <v>1</v>
      </c>
      <c r="H1504" s="31">
        <f>WEEKDAY(Order[[#This Row],[OrderDate]])</f>
        <v>1</v>
      </c>
      <c r="I1504" s="31" t="str">
        <f>TEXT(Order[[#This Row],[WeekNumber]],"dddd")</f>
        <v>Sunday</v>
      </c>
      <c r="J1504" s="14">
        <v>20220130</v>
      </c>
      <c r="K1504" t="s">
        <v>486</v>
      </c>
      <c r="L1504" s="4">
        <v>115.80000000000001</v>
      </c>
      <c r="M1504" s="4">
        <v>9.65</v>
      </c>
      <c r="N1504" s="4">
        <v>9.65</v>
      </c>
      <c r="O1504">
        <v>12</v>
      </c>
      <c r="P1504" s="8">
        <v>0</v>
      </c>
      <c r="Q1504" t="s">
        <v>395</v>
      </c>
      <c r="R1504">
        <v>19</v>
      </c>
      <c r="S1504" s="4">
        <v>6.0463867884479576</v>
      </c>
      <c r="T1504" t="s">
        <v>111</v>
      </c>
      <c r="U1504" t="s">
        <v>200</v>
      </c>
      <c r="V1504" t="s">
        <v>289</v>
      </c>
      <c r="W1504" t="s">
        <v>509</v>
      </c>
      <c r="X1504" t="s">
        <v>526</v>
      </c>
      <c r="Y1504" t="s">
        <v>514</v>
      </c>
    </row>
    <row r="1505" spans="1:25" ht="15" customHeight="1" x14ac:dyDescent="0.3">
      <c r="A1505">
        <v>10824</v>
      </c>
      <c r="B1505" t="s">
        <v>22</v>
      </c>
      <c r="C1505">
        <v>70</v>
      </c>
      <c r="D1505">
        <v>8</v>
      </c>
      <c r="E1505" s="3">
        <v>44570</v>
      </c>
      <c r="F1505" s="31">
        <f>YEAR(Order[[#This Row],[OrderDate]])</f>
        <v>2022</v>
      </c>
      <c r="G1505" s="31">
        <f>MONTH(Order[[#This Row],[OrderDate]])</f>
        <v>1</v>
      </c>
      <c r="H1505" s="31">
        <f>WEEKDAY(Order[[#This Row],[OrderDate]])</f>
        <v>1</v>
      </c>
      <c r="I1505" s="31" t="str">
        <f>TEXT(Order[[#This Row],[WeekNumber]],"dddd")</f>
        <v>Sunday</v>
      </c>
      <c r="J1505" s="14">
        <v>20220114</v>
      </c>
      <c r="K1505" t="s">
        <v>486</v>
      </c>
      <c r="L1505" s="4">
        <v>135</v>
      </c>
      <c r="M1505" s="4">
        <v>15</v>
      </c>
      <c r="N1505" s="4">
        <v>15</v>
      </c>
      <c r="O1505">
        <v>9</v>
      </c>
      <c r="P1505" s="8">
        <v>0</v>
      </c>
      <c r="Q1505" t="s">
        <v>424</v>
      </c>
      <c r="R1505">
        <v>7</v>
      </c>
      <c r="S1505" s="4">
        <v>4.3219663299234155</v>
      </c>
      <c r="T1505" t="s">
        <v>111</v>
      </c>
      <c r="U1505" t="s">
        <v>200</v>
      </c>
      <c r="V1505" t="s">
        <v>289</v>
      </c>
      <c r="W1505" t="s">
        <v>509</v>
      </c>
      <c r="X1505" t="s">
        <v>526</v>
      </c>
      <c r="Y1505" t="s">
        <v>517</v>
      </c>
    </row>
    <row r="1506" spans="1:25" ht="15" customHeight="1" x14ac:dyDescent="0.3">
      <c r="A1506">
        <v>10825</v>
      </c>
      <c r="B1506" t="s">
        <v>16</v>
      </c>
      <c r="C1506">
        <v>26</v>
      </c>
      <c r="D1506">
        <v>1</v>
      </c>
      <c r="E1506" s="3">
        <v>44570</v>
      </c>
      <c r="F1506" s="31">
        <f>YEAR(Order[[#This Row],[OrderDate]])</f>
        <v>2022</v>
      </c>
      <c r="G1506" s="31">
        <f>MONTH(Order[[#This Row],[OrderDate]])</f>
        <v>1</v>
      </c>
      <c r="H1506" s="31">
        <f>WEEKDAY(Order[[#This Row],[OrderDate]])</f>
        <v>1</v>
      </c>
      <c r="I1506" s="31" t="str">
        <f>TEXT(Order[[#This Row],[WeekNumber]],"dddd")</f>
        <v>Sunday</v>
      </c>
      <c r="J1506" s="14">
        <v>20220114</v>
      </c>
      <c r="K1506" t="s">
        <v>486</v>
      </c>
      <c r="L1506" s="4">
        <v>374.76</v>
      </c>
      <c r="M1506" s="4">
        <v>31.23</v>
      </c>
      <c r="N1506" s="4">
        <v>31.23</v>
      </c>
      <c r="O1506">
        <v>12</v>
      </c>
      <c r="P1506" s="8">
        <v>0</v>
      </c>
      <c r="Q1506" t="s">
        <v>380</v>
      </c>
      <c r="R1506">
        <v>11</v>
      </c>
      <c r="S1506" s="4">
        <v>12.929370209027901</v>
      </c>
      <c r="T1506" t="s">
        <v>105</v>
      </c>
      <c r="U1506" t="s">
        <v>194</v>
      </c>
      <c r="V1506" t="s">
        <v>283</v>
      </c>
      <c r="W1506" t="s">
        <v>509</v>
      </c>
      <c r="X1506" t="s">
        <v>520</v>
      </c>
      <c r="Y1506" t="s">
        <v>516</v>
      </c>
    </row>
    <row r="1507" spans="1:25" ht="15" customHeight="1" x14ac:dyDescent="0.3">
      <c r="A1507">
        <v>10825</v>
      </c>
      <c r="B1507" t="s">
        <v>16</v>
      </c>
      <c r="C1507">
        <v>53</v>
      </c>
      <c r="D1507">
        <v>1</v>
      </c>
      <c r="E1507" s="3">
        <v>44570</v>
      </c>
      <c r="F1507" s="31">
        <f>YEAR(Order[[#This Row],[OrderDate]])</f>
        <v>2022</v>
      </c>
      <c r="G1507" s="31">
        <f>MONTH(Order[[#This Row],[OrderDate]])</f>
        <v>1</v>
      </c>
      <c r="H1507" s="31">
        <f>WEEKDAY(Order[[#This Row],[OrderDate]])</f>
        <v>1</v>
      </c>
      <c r="I1507" s="31" t="str">
        <f>TEXT(Order[[#This Row],[WeekNumber]],"dddd")</f>
        <v>Sunday</v>
      </c>
      <c r="J1507" s="14">
        <v>20220216</v>
      </c>
      <c r="K1507" t="s">
        <v>486</v>
      </c>
      <c r="L1507" s="4">
        <v>656</v>
      </c>
      <c r="M1507" s="4">
        <v>32.799999999999997</v>
      </c>
      <c r="N1507" s="4">
        <v>32.799999999999997</v>
      </c>
      <c r="O1507">
        <v>20</v>
      </c>
      <c r="P1507" s="8">
        <v>0</v>
      </c>
      <c r="Q1507" t="s">
        <v>407</v>
      </c>
      <c r="R1507">
        <v>24</v>
      </c>
      <c r="S1507" s="4">
        <v>11.283141843590998</v>
      </c>
      <c r="T1507" t="s">
        <v>105</v>
      </c>
      <c r="U1507" t="s">
        <v>194</v>
      </c>
      <c r="V1507" t="s">
        <v>283</v>
      </c>
      <c r="W1507" t="s">
        <v>509</v>
      </c>
      <c r="X1507" t="s">
        <v>520</v>
      </c>
      <c r="Y1507" t="s">
        <v>518</v>
      </c>
    </row>
    <row r="1508" spans="1:25" x14ac:dyDescent="0.3">
      <c r="A1508">
        <v>10826</v>
      </c>
      <c r="B1508" t="s">
        <v>6</v>
      </c>
      <c r="C1508">
        <v>31</v>
      </c>
      <c r="D1508">
        <v>6</v>
      </c>
      <c r="E1508" s="3">
        <v>44573</v>
      </c>
      <c r="F1508" s="31">
        <f>YEAR(Order[[#This Row],[OrderDate]])</f>
        <v>2022</v>
      </c>
      <c r="G1508" s="31">
        <f>MONTH(Order[[#This Row],[OrderDate]])</f>
        <v>1</v>
      </c>
      <c r="H1508" s="31">
        <f>WEEKDAY(Order[[#This Row],[OrderDate]])</f>
        <v>4</v>
      </c>
      <c r="I1508" s="31" t="str">
        <f>TEXT(Order[[#This Row],[WeekNumber]],"dddd")</f>
        <v>Wednesday</v>
      </c>
      <c r="J1508" s="14">
        <v>20220216</v>
      </c>
      <c r="K1508" t="s">
        <v>486</v>
      </c>
      <c r="L1508" s="4">
        <v>437.5</v>
      </c>
      <c r="M1508" s="4">
        <v>12.5</v>
      </c>
      <c r="N1508" s="4">
        <v>12.5</v>
      </c>
      <c r="O1508">
        <v>35</v>
      </c>
      <c r="P1508" s="8">
        <v>0</v>
      </c>
      <c r="Q1508" t="s">
        <v>385</v>
      </c>
      <c r="R1508">
        <v>14</v>
      </c>
      <c r="S1508" s="4">
        <v>8.9210025428745876</v>
      </c>
      <c r="T1508" t="s">
        <v>95</v>
      </c>
      <c r="U1508" t="s">
        <v>184</v>
      </c>
      <c r="V1508" t="s">
        <v>273</v>
      </c>
      <c r="W1508" t="s">
        <v>509</v>
      </c>
      <c r="X1508" t="s">
        <v>519</v>
      </c>
      <c r="Y1508" t="s">
        <v>511</v>
      </c>
    </row>
    <row r="1509" spans="1:25" x14ac:dyDescent="0.3">
      <c r="A1509">
        <v>10826</v>
      </c>
      <c r="B1509" t="s">
        <v>6</v>
      </c>
      <c r="C1509">
        <v>57</v>
      </c>
      <c r="D1509">
        <v>6</v>
      </c>
      <c r="E1509" s="3">
        <v>44573</v>
      </c>
      <c r="F1509" s="31">
        <f>YEAR(Order[[#This Row],[OrderDate]])</f>
        <v>2022</v>
      </c>
      <c r="G1509" s="31">
        <f>MONTH(Order[[#This Row],[OrderDate]])</f>
        <v>1</v>
      </c>
      <c r="H1509" s="31">
        <f>WEEKDAY(Order[[#This Row],[OrderDate]])</f>
        <v>4</v>
      </c>
      <c r="I1509" s="31" t="str">
        <f>TEXT(Order[[#This Row],[WeekNumber]],"dddd")</f>
        <v>Wednesday</v>
      </c>
      <c r="J1509" s="14">
        <v>20220216</v>
      </c>
      <c r="K1509" t="s">
        <v>486</v>
      </c>
      <c r="L1509" s="4">
        <v>292.5</v>
      </c>
      <c r="M1509" s="4">
        <v>19.5</v>
      </c>
      <c r="N1509" s="4">
        <v>19.5</v>
      </c>
      <c r="O1509">
        <v>15</v>
      </c>
      <c r="P1509" s="8">
        <v>0</v>
      </c>
      <c r="Q1509" t="s">
        <v>411</v>
      </c>
      <c r="R1509">
        <v>26</v>
      </c>
      <c r="S1509" s="4">
        <v>13.98469118449494</v>
      </c>
      <c r="T1509" t="s">
        <v>95</v>
      </c>
      <c r="U1509" t="s">
        <v>184</v>
      </c>
      <c r="V1509" t="s">
        <v>273</v>
      </c>
      <c r="W1509" t="s">
        <v>509</v>
      </c>
      <c r="X1509" t="s">
        <v>519</v>
      </c>
      <c r="Y1509" t="s">
        <v>512</v>
      </c>
    </row>
    <row r="1510" spans="1:25" ht="15" customHeight="1" x14ac:dyDescent="0.3">
      <c r="A1510">
        <v>10827</v>
      </c>
      <c r="B1510" t="s">
        <v>8</v>
      </c>
      <c r="C1510">
        <v>10</v>
      </c>
      <c r="D1510">
        <v>1</v>
      </c>
      <c r="E1510" s="3">
        <v>44573</v>
      </c>
      <c r="F1510" s="31">
        <f>YEAR(Order[[#This Row],[OrderDate]])</f>
        <v>2022</v>
      </c>
      <c r="G1510" s="31">
        <f>MONTH(Order[[#This Row],[OrderDate]])</f>
        <v>1</v>
      </c>
      <c r="H1510" s="31">
        <f>WEEKDAY(Order[[#This Row],[OrderDate]])</f>
        <v>4</v>
      </c>
      <c r="I1510" s="31" t="str">
        <f>TEXT(Order[[#This Row],[WeekNumber]],"dddd")</f>
        <v>Wednesday</v>
      </c>
      <c r="J1510" s="14">
        <v>20220216</v>
      </c>
      <c r="K1510" t="s">
        <v>484</v>
      </c>
      <c r="L1510" s="4">
        <v>465</v>
      </c>
      <c r="M1510" s="4">
        <v>31</v>
      </c>
      <c r="N1510" s="4">
        <v>31</v>
      </c>
      <c r="O1510">
        <v>15</v>
      </c>
      <c r="P1510" s="8">
        <v>0</v>
      </c>
      <c r="Q1510" t="s">
        <v>364</v>
      </c>
      <c r="R1510">
        <v>4</v>
      </c>
      <c r="S1510" s="4">
        <v>11.047328272500083</v>
      </c>
      <c r="T1510" t="s">
        <v>97</v>
      </c>
      <c r="U1510" t="s">
        <v>186</v>
      </c>
      <c r="V1510" t="s">
        <v>275</v>
      </c>
      <c r="W1510" t="s">
        <v>509</v>
      </c>
      <c r="X1510" t="s">
        <v>519</v>
      </c>
      <c r="Y1510" t="s">
        <v>514</v>
      </c>
    </row>
    <row r="1511" spans="1:25" ht="15" customHeight="1" x14ac:dyDescent="0.3">
      <c r="A1511">
        <v>10827</v>
      </c>
      <c r="B1511" t="s">
        <v>8</v>
      </c>
      <c r="C1511">
        <v>39</v>
      </c>
      <c r="D1511">
        <v>1</v>
      </c>
      <c r="E1511" s="3">
        <v>44573</v>
      </c>
      <c r="F1511" s="31">
        <f>YEAR(Order[[#This Row],[OrderDate]])</f>
        <v>2022</v>
      </c>
      <c r="G1511" s="31">
        <f>MONTH(Order[[#This Row],[OrderDate]])</f>
        <v>1</v>
      </c>
      <c r="H1511" s="31">
        <f>WEEKDAY(Order[[#This Row],[OrderDate]])</f>
        <v>4</v>
      </c>
      <c r="I1511" s="31" t="str">
        <f>TEXT(Order[[#This Row],[WeekNumber]],"dddd")</f>
        <v>Wednesday</v>
      </c>
      <c r="J1511" s="14">
        <v>20220214</v>
      </c>
      <c r="K1511" t="s">
        <v>484</v>
      </c>
      <c r="L1511" s="4">
        <v>378</v>
      </c>
      <c r="M1511" s="4">
        <v>18</v>
      </c>
      <c r="N1511" s="4">
        <v>18</v>
      </c>
      <c r="O1511">
        <v>21</v>
      </c>
      <c r="P1511" s="8">
        <v>0</v>
      </c>
      <c r="Q1511" t="s">
        <v>393</v>
      </c>
      <c r="R1511">
        <v>18</v>
      </c>
      <c r="S1511" s="4">
        <v>13.522215154598831</v>
      </c>
      <c r="T1511" t="s">
        <v>97</v>
      </c>
      <c r="U1511" t="s">
        <v>186</v>
      </c>
      <c r="V1511" t="s">
        <v>275</v>
      </c>
      <c r="W1511" t="s">
        <v>509</v>
      </c>
      <c r="X1511" t="s">
        <v>519</v>
      </c>
      <c r="Y1511" t="s">
        <v>517</v>
      </c>
    </row>
    <row r="1512" spans="1:25" ht="15" customHeight="1" x14ac:dyDescent="0.3">
      <c r="A1512">
        <v>10828</v>
      </c>
      <c r="B1512" t="s">
        <v>61</v>
      </c>
      <c r="C1512">
        <v>20</v>
      </c>
      <c r="D1512">
        <v>9</v>
      </c>
      <c r="E1512" s="3">
        <v>44574</v>
      </c>
      <c r="F1512" s="31">
        <f>YEAR(Order[[#This Row],[OrderDate]])</f>
        <v>2022</v>
      </c>
      <c r="G1512" s="31">
        <f>MONTH(Order[[#This Row],[OrderDate]])</f>
        <v>1</v>
      </c>
      <c r="H1512" s="31">
        <f>WEEKDAY(Order[[#This Row],[OrderDate]])</f>
        <v>5</v>
      </c>
      <c r="I1512" s="31" t="str">
        <f>TEXT(Order[[#This Row],[WeekNumber]],"dddd")</f>
        <v>Thursday</v>
      </c>
      <c r="J1512" s="14">
        <v>20220214</v>
      </c>
      <c r="K1512" t="s">
        <v>486</v>
      </c>
      <c r="L1512" s="4">
        <v>405</v>
      </c>
      <c r="M1512" s="4">
        <v>81</v>
      </c>
      <c r="N1512" s="4">
        <v>81</v>
      </c>
      <c r="O1512">
        <v>5</v>
      </c>
      <c r="P1512" s="8">
        <v>0</v>
      </c>
      <c r="Q1512" t="s">
        <v>374</v>
      </c>
      <c r="R1512">
        <v>8</v>
      </c>
      <c r="S1512" s="4">
        <v>57.815472307491099</v>
      </c>
      <c r="T1512" t="s">
        <v>150</v>
      </c>
      <c r="U1512" t="s">
        <v>239</v>
      </c>
      <c r="V1512" t="s">
        <v>278</v>
      </c>
      <c r="W1512" t="s">
        <v>510</v>
      </c>
      <c r="X1512">
        <v>0</v>
      </c>
      <c r="Y1512" t="s">
        <v>516</v>
      </c>
    </row>
    <row r="1513" spans="1:25" ht="15" customHeight="1" x14ac:dyDescent="0.3">
      <c r="A1513">
        <v>10828</v>
      </c>
      <c r="B1513" t="s">
        <v>61</v>
      </c>
      <c r="C1513">
        <v>38</v>
      </c>
      <c r="D1513">
        <v>9</v>
      </c>
      <c r="E1513" s="3">
        <v>44574</v>
      </c>
      <c r="F1513" s="31">
        <f>YEAR(Order[[#This Row],[OrderDate]])</f>
        <v>2022</v>
      </c>
      <c r="G1513" s="31">
        <f>MONTH(Order[[#This Row],[OrderDate]])</f>
        <v>1</v>
      </c>
      <c r="H1513" s="31">
        <f>WEEKDAY(Order[[#This Row],[OrderDate]])</f>
        <v>5</v>
      </c>
      <c r="I1513" s="31" t="str">
        <f>TEXT(Order[[#This Row],[WeekNumber]],"dddd")</f>
        <v>Thursday</v>
      </c>
      <c r="J1513" s="14">
        <v>20220123</v>
      </c>
      <c r="K1513" t="s">
        <v>486</v>
      </c>
      <c r="L1513" s="4">
        <v>527</v>
      </c>
      <c r="M1513" s="4">
        <v>263.5</v>
      </c>
      <c r="N1513" s="4">
        <v>263.5</v>
      </c>
      <c r="O1513">
        <v>2</v>
      </c>
      <c r="P1513" s="8">
        <v>0</v>
      </c>
      <c r="Q1513" t="s">
        <v>392</v>
      </c>
      <c r="R1513">
        <v>18</v>
      </c>
      <c r="S1513" s="4">
        <v>194.17724636053271</v>
      </c>
      <c r="T1513" t="s">
        <v>150</v>
      </c>
      <c r="U1513" t="s">
        <v>239</v>
      </c>
      <c r="V1513" t="s">
        <v>278</v>
      </c>
      <c r="W1513" t="s">
        <v>510</v>
      </c>
      <c r="X1513">
        <v>0</v>
      </c>
      <c r="Y1513" t="s">
        <v>517</v>
      </c>
    </row>
    <row r="1514" spans="1:25" ht="15" customHeight="1" x14ac:dyDescent="0.3">
      <c r="A1514">
        <v>10829</v>
      </c>
      <c r="B1514" t="s">
        <v>36</v>
      </c>
      <c r="C1514">
        <v>2</v>
      </c>
      <c r="D1514">
        <v>9</v>
      </c>
      <c r="E1514" s="3">
        <v>44574</v>
      </c>
      <c r="F1514" s="31">
        <f>YEAR(Order[[#This Row],[OrderDate]])</f>
        <v>2022</v>
      </c>
      <c r="G1514" s="31">
        <f>MONTH(Order[[#This Row],[OrderDate]])</f>
        <v>1</v>
      </c>
      <c r="H1514" s="31">
        <f>WEEKDAY(Order[[#This Row],[OrderDate]])</f>
        <v>5</v>
      </c>
      <c r="I1514" s="31" t="str">
        <f>TEXT(Order[[#This Row],[WeekNumber]],"dddd")</f>
        <v>Thursday</v>
      </c>
      <c r="J1514" s="14">
        <v>20220123</v>
      </c>
      <c r="K1514" t="s">
        <v>486</v>
      </c>
      <c r="L1514" s="4">
        <v>190</v>
      </c>
      <c r="M1514" s="4">
        <v>19</v>
      </c>
      <c r="N1514" s="4">
        <v>19</v>
      </c>
      <c r="O1514">
        <v>10</v>
      </c>
      <c r="P1514" s="8">
        <v>0</v>
      </c>
      <c r="Q1514" t="s">
        <v>356</v>
      </c>
      <c r="R1514">
        <v>1</v>
      </c>
      <c r="S1514" s="4">
        <v>9.9064127385757743</v>
      </c>
      <c r="T1514" t="s">
        <v>125</v>
      </c>
      <c r="U1514" t="s">
        <v>214</v>
      </c>
      <c r="V1514" t="s">
        <v>301</v>
      </c>
      <c r="W1514" t="s">
        <v>509</v>
      </c>
      <c r="X1514" t="s">
        <v>351</v>
      </c>
      <c r="Y1514" t="s">
        <v>517</v>
      </c>
    </row>
    <row r="1515" spans="1:25" ht="15" customHeight="1" x14ac:dyDescent="0.3">
      <c r="A1515">
        <v>10829</v>
      </c>
      <c r="B1515" t="s">
        <v>36</v>
      </c>
      <c r="C1515">
        <v>8</v>
      </c>
      <c r="D1515">
        <v>9</v>
      </c>
      <c r="E1515" s="3">
        <v>44574</v>
      </c>
      <c r="F1515" s="31">
        <f>YEAR(Order[[#This Row],[OrderDate]])</f>
        <v>2022</v>
      </c>
      <c r="G1515" s="31">
        <f>MONTH(Order[[#This Row],[OrderDate]])</f>
        <v>1</v>
      </c>
      <c r="H1515" s="31">
        <f>WEEKDAY(Order[[#This Row],[OrderDate]])</f>
        <v>5</v>
      </c>
      <c r="I1515" s="31" t="str">
        <f>TEXT(Order[[#This Row],[WeekNumber]],"dddd")</f>
        <v>Thursday</v>
      </c>
      <c r="J1515" s="14">
        <v>20220123</v>
      </c>
      <c r="K1515" t="s">
        <v>486</v>
      </c>
      <c r="L1515" s="4">
        <v>800</v>
      </c>
      <c r="M1515" s="4">
        <v>40</v>
      </c>
      <c r="N1515" s="4">
        <v>40</v>
      </c>
      <c r="O1515">
        <v>20</v>
      </c>
      <c r="P1515" s="8">
        <v>0</v>
      </c>
      <c r="Q1515" t="s">
        <v>362</v>
      </c>
      <c r="R1515">
        <v>3</v>
      </c>
      <c r="S1515" s="4">
        <v>29.042861179974402</v>
      </c>
      <c r="T1515" t="s">
        <v>125</v>
      </c>
      <c r="U1515" t="s">
        <v>214</v>
      </c>
      <c r="V1515" t="s">
        <v>301</v>
      </c>
      <c r="W1515" t="s">
        <v>509</v>
      </c>
      <c r="X1515" t="s">
        <v>351</v>
      </c>
      <c r="Y1515" t="s">
        <v>515</v>
      </c>
    </row>
    <row r="1516" spans="1:25" ht="15" customHeight="1" x14ac:dyDescent="0.3">
      <c r="A1516">
        <v>10829</v>
      </c>
      <c r="B1516" t="s">
        <v>36</v>
      </c>
      <c r="C1516">
        <v>13</v>
      </c>
      <c r="D1516">
        <v>9</v>
      </c>
      <c r="E1516" s="3">
        <v>44574</v>
      </c>
      <c r="F1516" s="31">
        <f>YEAR(Order[[#This Row],[OrderDate]])</f>
        <v>2022</v>
      </c>
      <c r="G1516" s="31">
        <f>MONTH(Order[[#This Row],[OrderDate]])</f>
        <v>1</v>
      </c>
      <c r="H1516" s="31">
        <f>WEEKDAY(Order[[#This Row],[OrderDate]])</f>
        <v>5</v>
      </c>
      <c r="I1516" s="31" t="str">
        <f>TEXT(Order[[#This Row],[WeekNumber]],"dddd")</f>
        <v>Thursday</v>
      </c>
      <c r="J1516" s="14">
        <v>20220123</v>
      </c>
      <c r="K1516" t="s">
        <v>486</v>
      </c>
      <c r="L1516" s="4">
        <v>60</v>
      </c>
      <c r="M1516" s="4">
        <v>6</v>
      </c>
      <c r="N1516" s="4">
        <v>6</v>
      </c>
      <c r="O1516">
        <v>10</v>
      </c>
      <c r="P1516" s="8">
        <v>0</v>
      </c>
      <c r="Q1516" t="s">
        <v>367</v>
      </c>
      <c r="R1516">
        <v>6</v>
      </c>
      <c r="S1516" s="4">
        <v>2.1837851755325639</v>
      </c>
      <c r="T1516" t="s">
        <v>125</v>
      </c>
      <c r="U1516" t="s">
        <v>214</v>
      </c>
      <c r="V1516" t="s">
        <v>301</v>
      </c>
      <c r="W1516" t="s">
        <v>509</v>
      </c>
      <c r="X1516" t="s">
        <v>351</v>
      </c>
      <c r="Y1516" t="s">
        <v>514</v>
      </c>
    </row>
    <row r="1517" spans="1:25" ht="15" customHeight="1" x14ac:dyDescent="0.3">
      <c r="A1517">
        <v>10829</v>
      </c>
      <c r="B1517" t="s">
        <v>36</v>
      </c>
      <c r="C1517">
        <v>60</v>
      </c>
      <c r="D1517">
        <v>9</v>
      </c>
      <c r="E1517" s="3">
        <v>44574</v>
      </c>
      <c r="F1517" s="31">
        <f>YEAR(Order[[#This Row],[OrderDate]])</f>
        <v>2022</v>
      </c>
      <c r="G1517" s="31">
        <f>MONTH(Order[[#This Row],[OrderDate]])</f>
        <v>1</v>
      </c>
      <c r="H1517" s="31">
        <f>WEEKDAY(Order[[#This Row],[OrderDate]])</f>
        <v>5</v>
      </c>
      <c r="I1517" s="31" t="str">
        <f>TEXT(Order[[#This Row],[WeekNumber]],"dddd")</f>
        <v>Thursday</v>
      </c>
      <c r="J1517" s="14">
        <v>20220121</v>
      </c>
      <c r="K1517" t="s">
        <v>486</v>
      </c>
      <c r="L1517" s="4">
        <v>714</v>
      </c>
      <c r="M1517" s="4">
        <v>34</v>
      </c>
      <c r="N1517" s="4">
        <v>34</v>
      </c>
      <c r="O1517">
        <v>21</v>
      </c>
      <c r="P1517" s="8">
        <v>0</v>
      </c>
      <c r="Q1517" t="s">
        <v>414</v>
      </c>
      <c r="R1517">
        <v>28</v>
      </c>
      <c r="S1517" s="4">
        <v>17.186056815854748</v>
      </c>
      <c r="T1517" t="s">
        <v>125</v>
      </c>
      <c r="U1517" t="s">
        <v>214</v>
      </c>
      <c r="V1517" t="s">
        <v>301</v>
      </c>
      <c r="W1517" t="s">
        <v>509</v>
      </c>
      <c r="X1517" t="s">
        <v>351</v>
      </c>
      <c r="Y1517" t="s">
        <v>511</v>
      </c>
    </row>
    <row r="1518" spans="1:25" ht="15" customHeight="1" x14ac:dyDescent="0.3">
      <c r="A1518">
        <v>10830</v>
      </c>
      <c r="B1518" t="s">
        <v>78</v>
      </c>
      <c r="C1518">
        <v>6</v>
      </c>
      <c r="D1518">
        <v>4</v>
      </c>
      <c r="E1518" s="3">
        <v>44574</v>
      </c>
      <c r="F1518" s="31">
        <f>YEAR(Order[[#This Row],[OrderDate]])</f>
        <v>2022</v>
      </c>
      <c r="G1518" s="31">
        <f>MONTH(Order[[#This Row],[OrderDate]])</f>
        <v>1</v>
      </c>
      <c r="H1518" s="31">
        <f>WEEKDAY(Order[[#This Row],[OrderDate]])</f>
        <v>5</v>
      </c>
      <c r="I1518" s="31" t="str">
        <f>TEXT(Order[[#This Row],[WeekNumber]],"dddd")</f>
        <v>Thursday</v>
      </c>
      <c r="J1518" s="14">
        <v>20220121</v>
      </c>
      <c r="K1518" t="s">
        <v>484</v>
      </c>
      <c r="L1518" s="4">
        <v>150</v>
      </c>
      <c r="M1518" s="4">
        <v>25</v>
      </c>
      <c r="N1518" s="4">
        <v>25</v>
      </c>
      <c r="O1518">
        <v>6</v>
      </c>
      <c r="P1518" s="8">
        <v>0</v>
      </c>
      <c r="Q1518" t="s">
        <v>360</v>
      </c>
      <c r="R1518">
        <v>3</v>
      </c>
      <c r="S1518" s="4">
        <v>17.141683844381447</v>
      </c>
      <c r="T1518" t="s">
        <v>167</v>
      </c>
      <c r="U1518" t="s">
        <v>256</v>
      </c>
      <c r="V1518" t="s">
        <v>340</v>
      </c>
      <c r="W1518" t="s">
        <v>510</v>
      </c>
      <c r="X1518" t="s">
        <v>521</v>
      </c>
      <c r="Y1518" t="s">
        <v>515</v>
      </c>
    </row>
    <row r="1519" spans="1:25" ht="15" customHeight="1" x14ac:dyDescent="0.3">
      <c r="A1519">
        <v>10830</v>
      </c>
      <c r="B1519" t="s">
        <v>78</v>
      </c>
      <c r="C1519">
        <v>39</v>
      </c>
      <c r="D1519">
        <v>4</v>
      </c>
      <c r="E1519" s="3">
        <v>44574</v>
      </c>
      <c r="F1519" s="31">
        <f>YEAR(Order[[#This Row],[OrderDate]])</f>
        <v>2022</v>
      </c>
      <c r="G1519" s="31">
        <f>MONTH(Order[[#This Row],[OrderDate]])</f>
        <v>1</v>
      </c>
      <c r="H1519" s="31">
        <f>WEEKDAY(Order[[#This Row],[OrderDate]])</f>
        <v>5</v>
      </c>
      <c r="I1519" s="31" t="str">
        <f>TEXT(Order[[#This Row],[WeekNumber]],"dddd")</f>
        <v>Thursday</v>
      </c>
      <c r="J1519" s="14">
        <v>20220121</v>
      </c>
      <c r="K1519" t="s">
        <v>484</v>
      </c>
      <c r="L1519" s="4">
        <v>504</v>
      </c>
      <c r="M1519" s="4">
        <v>18</v>
      </c>
      <c r="N1519" s="4">
        <v>18</v>
      </c>
      <c r="O1519">
        <v>28</v>
      </c>
      <c r="P1519" s="8">
        <v>0</v>
      </c>
      <c r="Q1519" t="s">
        <v>393</v>
      </c>
      <c r="R1519">
        <v>18</v>
      </c>
      <c r="S1519" s="4">
        <v>13.522215154598831</v>
      </c>
      <c r="T1519" t="s">
        <v>167</v>
      </c>
      <c r="U1519" t="s">
        <v>256</v>
      </c>
      <c r="V1519" t="s">
        <v>340</v>
      </c>
      <c r="W1519" t="s">
        <v>510</v>
      </c>
      <c r="X1519" t="s">
        <v>521</v>
      </c>
      <c r="Y1519" t="s">
        <v>517</v>
      </c>
    </row>
    <row r="1520" spans="1:25" ht="15" customHeight="1" x14ac:dyDescent="0.3">
      <c r="A1520">
        <v>10830</v>
      </c>
      <c r="B1520" t="s">
        <v>78</v>
      </c>
      <c r="C1520">
        <v>60</v>
      </c>
      <c r="D1520">
        <v>4</v>
      </c>
      <c r="E1520" s="3">
        <v>44574</v>
      </c>
      <c r="F1520" s="31">
        <f>YEAR(Order[[#This Row],[OrderDate]])</f>
        <v>2022</v>
      </c>
      <c r="G1520" s="31">
        <f>MONTH(Order[[#This Row],[OrderDate]])</f>
        <v>1</v>
      </c>
      <c r="H1520" s="31">
        <f>WEEKDAY(Order[[#This Row],[OrderDate]])</f>
        <v>5</v>
      </c>
      <c r="I1520" s="31" t="str">
        <f>TEXT(Order[[#This Row],[WeekNumber]],"dddd")</f>
        <v>Thursday</v>
      </c>
      <c r="J1520" s="14">
        <v>20220121</v>
      </c>
      <c r="K1520" t="s">
        <v>484</v>
      </c>
      <c r="L1520" s="4">
        <v>1020</v>
      </c>
      <c r="M1520" s="4">
        <v>34</v>
      </c>
      <c r="N1520" s="4">
        <v>34</v>
      </c>
      <c r="O1520">
        <v>30</v>
      </c>
      <c r="P1520" s="8">
        <v>0</v>
      </c>
      <c r="Q1520" t="s">
        <v>414</v>
      </c>
      <c r="R1520">
        <v>28</v>
      </c>
      <c r="S1520" s="4">
        <v>17.186056815854748</v>
      </c>
      <c r="T1520" t="s">
        <v>167</v>
      </c>
      <c r="U1520" t="s">
        <v>256</v>
      </c>
      <c r="V1520" t="s">
        <v>340</v>
      </c>
      <c r="W1520" t="s">
        <v>510</v>
      </c>
      <c r="X1520" t="s">
        <v>521</v>
      </c>
      <c r="Y1520" t="s">
        <v>511</v>
      </c>
    </row>
    <row r="1521" spans="1:25" ht="15" customHeight="1" x14ac:dyDescent="0.3">
      <c r="A1521">
        <v>10830</v>
      </c>
      <c r="B1521" t="s">
        <v>78</v>
      </c>
      <c r="C1521">
        <v>68</v>
      </c>
      <c r="D1521">
        <v>4</v>
      </c>
      <c r="E1521" s="3">
        <v>44574</v>
      </c>
      <c r="F1521" s="31">
        <f>YEAR(Order[[#This Row],[OrderDate]])</f>
        <v>2022</v>
      </c>
      <c r="G1521" s="31">
        <f>MONTH(Order[[#This Row],[OrderDate]])</f>
        <v>1</v>
      </c>
      <c r="H1521" s="31">
        <f>WEEKDAY(Order[[#This Row],[OrderDate]])</f>
        <v>5</v>
      </c>
      <c r="I1521" s="31" t="str">
        <f>TEXT(Order[[#This Row],[WeekNumber]],"dddd")</f>
        <v>Thursday</v>
      </c>
      <c r="J1521" s="14">
        <v>20220123</v>
      </c>
      <c r="K1521" t="s">
        <v>484</v>
      </c>
      <c r="L1521" s="4">
        <v>300</v>
      </c>
      <c r="M1521" s="4">
        <v>12.5</v>
      </c>
      <c r="N1521" s="4">
        <v>12.5</v>
      </c>
      <c r="O1521">
        <v>24</v>
      </c>
      <c r="P1521" s="8">
        <v>0</v>
      </c>
      <c r="Q1521" t="s">
        <v>422</v>
      </c>
      <c r="R1521">
        <v>8</v>
      </c>
      <c r="S1521" s="4">
        <v>9.881917469522989</v>
      </c>
      <c r="T1521" t="s">
        <v>167</v>
      </c>
      <c r="U1521" t="s">
        <v>256</v>
      </c>
      <c r="V1521" t="s">
        <v>340</v>
      </c>
      <c r="W1521" t="s">
        <v>510</v>
      </c>
      <c r="X1521" t="s">
        <v>521</v>
      </c>
      <c r="Y1521" t="s">
        <v>516</v>
      </c>
    </row>
    <row r="1522" spans="1:25" ht="15" customHeight="1" x14ac:dyDescent="0.3">
      <c r="A1522">
        <v>10831</v>
      </c>
      <c r="B1522" t="s">
        <v>67</v>
      </c>
      <c r="C1522">
        <v>19</v>
      </c>
      <c r="D1522">
        <v>3</v>
      </c>
      <c r="E1522" s="3">
        <v>44575</v>
      </c>
      <c r="F1522" s="31">
        <f>YEAR(Order[[#This Row],[OrderDate]])</f>
        <v>2022</v>
      </c>
      <c r="G1522" s="31">
        <f>MONTH(Order[[#This Row],[OrderDate]])</f>
        <v>1</v>
      </c>
      <c r="H1522" s="31">
        <f>WEEKDAY(Order[[#This Row],[OrderDate]])</f>
        <v>6</v>
      </c>
      <c r="I1522" s="31" t="str">
        <f>TEXT(Order[[#This Row],[WeekNumber]],"dddd")</f>
        <v>Friday</v>
      </c>
      <c r="J1522" s="14">
        <v>20220123</v>
      </c>
      <c r="K1522" t="s">
        <v>484</v>
      </c>
      <c r="L1522" s="4">
        <v>18.399999999999999</v>
      </c>
      <c r="M1522" s="4">
        <v>9.1999999999999993</v>
      </c>
      <c r="N1522" s="4">
        <v>9.1999999999999993</v>
      </c>
      <c r="O1522">
        <v>2</v>
      </c>
      <c r="P1522" s="8">
        <v>0</v>
      </c>
      <c r="Q1522" t="s">
        <v>373</v>
      </c>
      <c r="R1522">
        <v>8</v>
      </c>
      <c r="S1522" s="4">
        <v>7.994614939930428</v>
      </c>
      <c r="T1522" t="s">
        <v>156</v>
      </c>
      <c r="U1522" t="s">
        <v>245</v>
      </c>
      <c r="V1522" t="s">
        <v>330</v>
      </c>
      <c r="W1522" t="s">
        <v>509</v>
      </c>
      <c r="X1522" t="s">
        <v>534</v>
      </c>
      <c r="Y1522" t="s">
        <v>516</v>
      </c>
    </row>
    <row r="1523" spans="1:25" ht="15" customHeight="1" x14ac:dyDescent="0.3">
      <c r="A1523">
        <v>10831</v>
      </c>
      <c r="B1523" t="s">
        <v>67</v>
      </c>
      <c r="C1523">
        <v>35</v>
      </c>
      <c r="D1523">
        <v>3</v>
      </c>
      <c r="E1523" s="3">
        <v>44575</v>
      </c>
      <c r="F1523" s="31">
        <f>YEAR(Order[[#This Row],[OrderDate]])</f>
        <v>2022</v>
      </c>
      <c r="G1523" s="31">
        <f>MONTH(Order[[#This Row],[OrderDate]])</f>
        <v>1</v>
      </c>
      <c r="H1523" s="31">
        <f>WEEKDAY(Order[[#This Row],[OrderDate]])</f>
        <v>6</v>
      </c>
      <c r="I1523" s="31" t="str">
        <f>TEXT(Order[[#This Row],[WeekNumber]],"dddd")</f>
        <v>Friday</v>
      </c>
      <c r="J1523" s="14">
        <v>20220123</v>
      </c>
      <c r="K1523" t="s">
        <v>484</v>
      </c>
      <c r="L1523" s="4">
        <v>144</v>
      </c>
      <c r="M1523" s="4">
        <v>18</v>
      </c>
      <c r="N1523" s="4">
        <v>18</v>
      </c>
      <c r="O1523">
        <v>8</v>
      </c>
      <c r="P1523" s="8">
        <v>0</v>
      </c>
      <c r="Q1523" t="s">
        <v>389</v>
      </c>
      <c r="R1523">
        <v>16</v>
      </c>
      <c r="S1523" s="4">
        <v>11.144616765926688</v>
      </c>
      <c r="T1523" t="s">
        <v>156</v>
      </c>
      <c r="U1523" t="s">
        <v>245</v>
      </c>
      <c r="V1523" t="s">
        <v>330</v>
      </c>
      <c r="W1523" t="s">
        <v>509</v>
      </c>
      <c r="X1523" t="s">
        <v>534</v>
      </c>
      <c r="Y1523" t="s">
        <v>517</v>
      </c>
    </row>
    <row r="1524" spans="1:25" ht="15" customHeight="1" x14ac:dyDescent="0.3">
      <c r="A1524">
        <v>10831</v>
      </c>
      <c r="B1524" t="s">
        <v>67</v>
      </c>
      <c r="C1524">
        <v>38</v>
      </c>
      <c r="D1524">
        <v>3</v>
      </c>
      <c r="E1524" s="3">
        <v>44575</v>
      </c>
      <c r="F1524" s="31">
        <f>YEAR(Order[[#This Row],[OrderDate]])</f>
        <v>2022</v>
      </c>
      <c r="G1524" s="31">
        <f>MONTH(Order[[#This Row],[OrderDate]])</f>
        <v>1</v>
      </c>
      <c r="H1524" s="31">
        <f>WEEKDAY(Order[[#This Row],[OrderDate]])</f>
        <v>6</v>
      </c>
      <c r="I1524" s="31" t="str">
        <f>TEXT(Order[[#This Row],[WeekNumber]],"dddd")</f>
        <v>Friday</v>
      </c>
      <c r="J1524" s="14">
        <v>20220123</v>
      </c>
      <c r="K1524" t="s">
        <v>484</v>
      </c>
      <c r="L1524" s="4">
        <v>2108</v>
      </c>
      <c r="M1524" s="4">
        <v>263.5</v>
      </c>
      <c r="N1524" s="4">
        <v>263.5</v>
      </c>
      <c r="O1524">
        <v>8</v>
      </c>
      <c r="P1524" s="8">
        <v>0</v>
      </c>
      <c r="Q1524" t="s">
        <v>392</v>
      </c>
      <c r="R1524">
        <v>18</v>
      </c>
      <c r="S1524" s="4">
        <v>194.17724636053271</v>
      </c>
      <c r="T1524" t="s">
        <v>156</v>
      </c>
      <c r="U1524" t="s">
        <v>245</v>
      </c>
      <c r="V1524" t="s">
        <v>330</v>
      </c>
      <c r="W1524" t="s">
        <v>509</v>
      </c>
      <c r="X1524" t="s">
        <v>534</v>
      </c>
      <c r="Y1524" t="s">
        <v>517</v>
      </c>
    </row>
    <row r="1525" spans="1:25" ht="15" customHeight="1" x14ac:dyDescent="0.3">
      <c r="A1525">
        <v>10831</v>
      </c>
      <c r="B1525" t="s">
        <v>67</v>
      </c>
      <c r="C1525">
        <v>43</v>
      </c>
      <c r="D1525">
        <v>3</v>
      </c>
      <c r="E1525" s="3">
        <v>44575</v>
      </c>
      <c r="F1525" s="31">
        <f>YEAR(Order[[#This Row],[OrderDate]])</f>
        <v>2022</v>
      </c>
      <c r="G1525" s="31">
        <f>MONTH(Order[[#This Row],[OrderDate]])</f>
        <v>1</v>
      </c>
      <c r="H1525" s="31">
        <f>WEEKDAY(Order[[#This Row],[OrderDate]])</f>
        <v>6</v>
      </c>
      <c r="I1525" s="31" t="str">
        <f>TEXT(Order[[#This Row],[WeekNumber]],"dddd")</f>
        <v>Friday</v>
      </c>
      <c r="J1525" s="14">
        <v>20220119</v>
      </c>
      <c r="K1525" t="s">
        <v>484</v>
      </c>
      <c r="L1525" s="4">
        <v>414</v>
      </c>
      <c r="M1525" s="4">
        <v>46</v>
      </c>
      <c r="N1525" s="4">
        <v>46</v>
      </c>
      <c r="O1525">
        <v>9</v>
      </c>
      <c r="P1525" s="8">
        <v>0</v>
      </c>
      <c r="Q1525" t="s">
        <v>397</v>
      </c>
      <c r="R1525">
        <v>20</v>
      </c>
      <c r="S1525" s="4">
        <v>33.719701744549674</v>
      </c>
      <c r="T1525" t="s">
        <v>156</v>
      </c>
      <c r="U1525" t="s">
        <v>245</v>
      </c>
      <c r="V1525" t="s">
        <v>330</v>
      </c>
      <c r="W1525" t="s">
        <v>509</v>
      </c>
      <c r="X1525" t="s">
        <v>534</v>
      </c>
      <c r="Y1525" t="s">
        <v>517</v>
      </c>
    </row>
    <row r="1526" spans="1:25" ht="15" customHeight="1" x14ac:dyDescent="0.3">
      <c r="A1526">
        <v>10832</v>
      </c>
      <c r="B1526" t="s">
        <v>39</v>
      </c>
      <c r="C1526">
        <v>13</v>
      </c>
      <c r="D1526">
        <v>2</v>
      </c>
      <c r="E1526" s="3">
        <v>44575</v>
      </c>
      <c r="F1526" s="31">
        <f>YEAR(Order[[#This Row],[OrderDate]])</f>
        <v>2022</v>
      </c>
      <c r="G1526" s="31">
        <f>MONTH(Order[[#This Row],[OrderDate]])</f>
        <v>1</v>
      </c>
      <c r="H1526" s="31">
        <f>WEEKDAY(Order[[#This Row],[OrderDate]])</f>
        <v>6</v>
      </c>
      <c r="I1526" s="31" t="str">
        <f>TEXT(Order[[#This Row],[WeekNumber]],"dddd")</f>
        <v>Friday</v>
      </c>
      <c r="J1526" s="14">
        <v>20220119</v>
      </c>
      <c r="K1526" t="s">
        <v>484</v>
      </c>
      <c r="L1526" s="4">
        <v>14.39999994635582</v>
      </c>
      <c r="M1526" s="4">
        <v>6</v>
      </c>
      <c r="N1526" s="4">
        <v>4.7999999821186066</v>
      </c>
      <c r="O1526">
        <v>3</v>
      </c>
      <c r="P1526" s="8">
        <v>0.20000000298023221</v>
      </c>
      <c r="Q1526" t="s">
        <v>367</v>
      </c>
      <c r="R1526">
        <v>6</v>
      </c>
      <c r="S1526" s="4">
        <v>2.1837851755325639</v>
      </c>
      <c r="T1526" t="s">
        <v>128</v>
      </c>
      <c r="U1526" t="s">
        <v>217</v>
      </c>
      <c r="V1526" t="s">
        <v>304</v>
      </c>
      <c r="W1526" t="s">
        <v>509</v>
      </c>
      <c r="X1526" t="s">
        <v>519</v>
      </c>
      <c r="Y1526" t="s">
        <v>514</v>
      </c>
    </row>
    <row r="1527" spans="1:25" ht="15" customHeight="1" x14ac:dyDescent="0.3">
      <c r="A1527">
        <v>10832</v>
      </c>
      <c r="B1527" t="s">
        <v>39</v>
      </c>
      <c r="C1527">
        <v>25</v>
      </c>
      <c r="D1527">
        <v>2</v>
      </c>
      <c r="E1527" s="3">
        <v>44575</v>
      </c>
      <c r="F1527" s="31">
        <f>YEAR(Order[[#This Row],[OrderDate]])</f>
        <v>2022</v>
      </c>
      <c r="G1527" s="31">
        <f>MONTH(Order[[#This Row],[OrderDate]])</f>
        <v>1</v>
      </c>
      <c r="H1527" s="31">
        <f>WEEKDAY(Order[[#This Row],[OrderDate]])</f>
        <v>6</v>
      </c>
      <c r="I1527" s="31" t="str">
        <f>TEXT(Order[[#This Row],[WeekNumber]],"dddd")</f>
        <v>Friday</v>
      </c>
      <c r="J1527" s="14">
        <v>20220119</v>
      </c>
      <c r="K1527" t="s">
        <v>484</v>
      </c>
      <c r="L1527" s="4">
        <v>111.99999958276749</v>
      </c>
      <c r="M1527" s="4">
        <v>14</v>
      </c>
      <c r="N1527" s="4">
        <v>11.199999958276749</v>
      </c>
      <c r="O1527">
        <v>10</v>
      </c>
      <c r="P1527" s="8">
        <v>0.20000000298023221</v>
      </c>
      <c r="Q1527" t="s">
        <v>379</v>
      </c>
      <c r="R1527">
        <v>11</v>
      </c>
      <c r="S1527" s="4">
        <v>5.7552439408246228</v>
      </c>
      <c r="T1527" t="s">
        <v>128</v>
      </c>
      <c r="U1527" t="s">
        <v>217</v>
      </c>
      <c r="V1527" t="s">
        <v>304</v>
      </c>
      <c r="W1527" t="s">
        <v>509</v>
      </c>
      <c r="X1527" t="s">
        <v>519</v>
      </c>
      <c r="Y1527" t="s">
        <v>516</v>
      </c>
    </row>
    <row r="1528" spans="1:25" ht="15" customHeight="1" x14ac:dyDescent="0.3">
      <c r="A1528">
        <v>10832</v>
      </c>
      <c r="B1528" t="s">
        <v>39</v>
      </c>
      <c r="C1528">
        <v>44</v>
      </c>
      <c r="D1528">
        <v>2</v>
      </c>
      <c r="E1528" s="3">
        <v>44575</v>
      </c>
      <c r="F1528" s="31">
        <f>YEAR(Order[[#This Row],[OrderDate]])</f>
        <v>2022</v>
      </c>
      <c r="G1528" s="31">
        <f>MONTH(Order[[#This Row],[OrderDate]])</f>
        <v>1</v>
      </c>
      <c r="H1528" s="31">
        <f>WEEKDAY(Order[[#This Row],[OrderDate]])</f>
        <v>6</v>
      </c>
      <c r="I1528" s="31" t="str">
        <f>TEXT(Order[[#This Row],[WeekNumber]],"dddd")</f>
        <v>Friday</v>
      </c>
      <c r="J1528" s="14">
        <v>20220119</v>
      </c>
      <c r="K1528" t="s">
        <v>484</v>
      </c>
      <c r="L1528" s="4">
        <v>248.95999907255174</v>
      </c>
      <c r="M1528" s="4">
        <v>19.45</v>
      </c>
      <c r="N1528" s="4">
        <v>15.559999942034484</v>
      </c>
      <c r="O1528">
        <v>16</v>
      </c>
      <c r="P1528" s="8">
        <v>0.20000000298023221</v>
      </c>
      <c r="Q1528" t="s">
        <v>398</v>
      </c>
      <c r="R1528">
        <v>20</v>
      </c>
      <c r="S1528" s="4">
        <v>10.842050263532254</v>
      </c>
      <c r="T1528" t="s">
        <v>128</v>
      </c>
      <c r="U1528" t="s">
        <v>217</v>
      </c>
      <c r="V1528" t="s">
        <v>304</v>
      </c>
      <c r="W1528" t="s">
        <v>509</v>
      </c>
      <c r="X1528" t="s">
        <v>519</v>
      </c>
      <c r="Y1528" t="s">
        <v>515</v>
      </c>
    </row>
    <row r="1529" spans="1:25" ht="15" customHeight="1" x14ac:dyDescent="0.3">
      <c r="A1529">
        <v>10832</v>
      </c>
      <c r="B1529" t="s">
        <v>39</v>
      </c>
      <c r="C1529">
        <v>64</v>
      </c>
      <c r="D1529">
        <v>2</v>
      </c>
      <c r="E1529" s="3">
        <v>44575</v>
      </c>
      <c r="F1529" s="31">
        <f>YEAR(Order[[#This Row],[OrderDate]])</f>
        <v>2022</v>
      </c>
      <c r="G1529" s="31">
        <f>MONTH(Order[[#This Row],[OrderDate]])</f>
        <v>1</v>
      </c>
      <c r="H1529" s="31">
        <f>WEEKDAY(Order[[#This Row],[OrderDate]])</f>
        <v>6</v>
      </c>
      <c r="I1529" s="31" t="str">
        <f>TEXT(Order[[#This Row],[WeekNumber]],"dddd")</f>
        <v>Friday</v>
      </c>
      <c r="J1529" s="14">
        <v>20220123</v>
      </c>
      <c r="K1529" t="s">
        <v>484</v>
      </c>
      <c r="L1529" s="4">
        <v>99.75</v>
      </c>
      <c r="M1529" s="4">
        <v>33.25</v>
      </c>
      <c r="N1529" s="4">
        <v>33.25</v>
      </c>
      <c r="O1529">
        <v>3</v>
      </c>
      <c r="P1529" s="8">
        <v>0</v>
      </c>
      <c r="Q1529" t="s">
        <v>418</v>
      </c>
      <c r="R1529">
        <v>12</v>
      </c>
      <c r="S1529" s="4">
        <v>21.348702933885775</v>
      </c>
      <c r="T1529" t="s">
        <v>128</v>
      </c>
      <c r="U1529" t="s">
        <v>217</v>
      </c>
      <c r="V1529" t="s">
        <v>304</v>
      </c>
      <c r="W1529" t="s">
        <v>509</v>
      </c>
      <c r="X1529" t="s">
        <v>519</v>
      </c>
      <c r="Y1529" t="s">
        <v>512</v>
      </c>
    </row>
    <row r="1530" spans="1:25" x14ac:dyDescent="0.3">
      <c r="A1530">
        <v>10833</v>
      </c>
      <c r="B1530" t="s">
        <v>54</v>
      </c>
      <c r="C1530">
        <v>7</v>
      </c>
      <c r="D1530">
        <v>6</v>
      </c>
      <c r="E1530" s="3">
        <v>44576</v>
      </c>
      <c r="F1530" s="31">
        <f>YEAR(Order[[#This Row],[OrderDate]])</f>
        <v>2022</v>
      </c>
      <c r="G1530" s="31">
        <f>MONTH(Order[[#This Row],[OrderDate]])</f>
        <v>1</v>
      </c>
      <c r="H1530" s="31">
        <f>WEEKDAY(Order[[#This Row],[OrderDate]])</f>
        <v>7</v>
      </c>
      <c r="I1530" s="31" t="str">
        <f>TEXT(Order[[#This Row],[WeekNumber]],"dddd")</f>
        <v>Saturday</v>
      </c>
      <c r="J1530" s="14">
        <v>20220123</v>
      </c>
      <c r="K1530" t="s">
        <v>484</v>
      </c>
      <c r="L1530" s="4">
        <v>539.99999910593033</v>
      </c>
      <c r="M1530" s="4">
        <v>30</v>
      </c>
      <c r="N1530" s="4">
        <v>26.999999955296516</v>
      </c>
      <c r="O1530">
        <v>20</v>
      </c>
      <c r="P1530" s="8">
        <v>0.10000000149011611</v>
      </c>
      <c r="Q1530" t="s">
        <v>361</v>
      </c>
      <c r="R1530">
        <v>3</v>
      </c>
      <c r="S1530" s="4">
        <v>16.995648153812226</v>
      </c>
      <c r="T1530" t="s">
        <v>143</v>
      </c>
      <c r="U1530" t="s">
        <v>232</v>
      </c>
      <c r="V1530" t="s">
        <v>318</v>
      </c>
      <c r="W1530" t="s">
        <v>509</v>
      </c>
      <c r="X1530" t="s">
        <v>520</v>
      </c>
      <c r="Y1530" t="s">
        <v>513</v>
      </c>
    </row>
    <row r="1531" spans="1:25" x14ac:dyDescent="0.3">
      <c r="A1531">
        <v>10833</v>
      </c>
      <c r="B1531" t="s">
        <v>54</v>
      </c>
      <c r="C1531">
        <v>31</v>
      </c>
      <c r="D1531">
        <v>6</v>
      </c>
      <c r="E1531" s="3">
        <v>44576</v>
      </c>
      <c r="F1531" s="31">
        <f>YEAR(Order[[#This Row],[OrderDate]])</f>
        <v>2022</v>
      </c>
      <c r="G1531" s="31">
        <f>MONTH(Order[[#This Row],[OrderDate]])</f>
        <v>1</v>
      </c>
      <c r="H1531" s="31">
        <f>WEEKDAY(Order[[#This Row],[OrderDate]])</f>
        <v>7</v>
      </c>
      <c r="I1531" s="31" t="str">
        <f>TEXT(Order[[#This Row],[WeekNumber]],"dddd")</f>
        <v>Saturday</v>
      </c>
      <c r="J1531" s="14">
        <v>20220123</v>
      </c>
      <c r="K1531" t="s">
        <v>484</v>
      </c>
      <c r="L1531" s="4">
        <v>101.24999983236194</v>
      </c>
      <c r="M1531" s="4">
        <v>12.5</v>
      </c>
      <c r="N1531" s="4">
        <v>11.249999981373549</v>
      </c>
      <c r="O1531">
        <v>9</v>
      </c>
      <c r="P1531" s="8">
        <v>0.10000000149011611</v>
      </c>
      <c r="Q1531" t="s">
        <v>385</v>
      </c>
      <c r="R1531">
        <v>14</v>
      </c>
      <c r="S1531" s="4">
        <v>8.9210025428745876</v>
      </c>
      <c r="T1531" t="s">
        <v>143</v>
      </c>
      <c r="U1531" t="s">
        <v>232</v>
      </c>
      <c r="V1531" t="s">
        <v>318</v>
      </c>
      <c r="W1531" t="s">
        <v>509</v>
      </c>
      <c r="X1531" t="s">
        <v>520</v>
      </c>
      <c r="Y1531" t="s">
        <v>511</v>
      </c>
    </row>
    <row r="1532" spans="1:25" x14ac:dyDescent="0.3">
      <c r="A1532">
        <v>10833</v>
      </c>
      <c r="B1532" t="s">
        <v>54</v>
      </c>
      <c r="C1532">
        <v>53</v>
      </c>
      <c r="D1532">
        <v>6</v>
      </c>
      <c r="E1532" s="3">
        <v>44576</v>
      </c>
      <c r="F1532" s="31">
        <f>YEAR(Order[[#This Row],[OrderDate]])</f>
        <v>2022</v>
      </c>
      <c r="G1532" s="31">
        <f>MONTH(Order[[#This Row],[OrderDate]])</f>
        <v>1</v>
      </c>
      <c r="H1532" s="31">
        <f>WEEKDAY(Order[[#This Row],[OrderDate]])</f>
        <v>7</v>
      </c>
      <c r="I1532" s="31" t="str">
        <f>TEXT(Order[[#This Row],[WeekNumber]],"dddd")</f>
        <v>Saturday</v>
      </c>
      <c r="J1532" s="14">
        <v>20220119</v>
      </c>
      <c r="K1532" t="s">
        <v>484</v>
      </c>
      <c r="L1532" s="4">
        <v>265.67999956011766</v>
      </c>
      <c r="M1532" s="4">
        <v>32.799999999999997</v>
      </c>
      <c r="N1532" s="4">
        <v>29.519999951124188</v>
      </c>
      <c r="O1532">
        <v>9</v>
      </c>
      <c r="P1532" s="8">
        <v>0.10000000149011611</v>
      </c>
      <c r="Q1532" t="s">
        <v>407</v>
      </c>
      <c r="R1532">
        <v>24</v>
      </c>
      <c r="S1532" s="4">
        <v>11.283141843590998</v>
      </c>
      <c r="T1532" t="s">
        <v>143</v>
      </c>
      <c r="U1532" t="s">
        <v>232</v>
      </c>
      <c r="V1532" t="s">
        <v>318</v>
      </c>
      <c r="W1532" t="s">
        <v>509</v>
      </c>
      <c r="X1532" t="s">
        <v>520</v>
      </c>
      <c r="Y1532" t="s">
        <v>518</v>
      </c>
    </row>
    <row r="1533" spans="1:25" ht="15" customHeight="1" x14ac:dyDescent="0.3">
      <c r="A1533">
        <v>10834</v>
      </c>
      <c r="B1533" t="s">
        <v>78</v>
      </c>
      <c r="C1533">
        <v>29</v>
      </c>
      <c r="D1533">
        <v>1</v>
      </c>
      <c r="E1533" s="3">
        <v>44576</v>
      </c>
      <c r="F1533" s="31">
        <f>YEAR(Order[[#This Row],[OrderDate]])</f>
        <v>2022</v>
      </c>
      <c r="G1533" s="31">
        <f>MONTH(Order[[#This Row],[OrderDate]])</f>
        <v>1</v>
      </c>
      <c r="H1533" s="31">
        <f>WEEKDAY(Order[[#This Row],[OrderDate]])</f>
        <v>7</v>
      </c>
      <c r="I1533" s="31" t="str">
        <f>TEXT(Order[[#This Row],[WeekNumber]],"dddd")</f>
        <v>Saturday</v>
      </c>
      <c r="J1533" s="14">
        <v>20220119</v>
      </c>
      <c r="K1533" t="s">
        <v>485</v>
      </c>
      <c r="L1533" s="4">
        <v>940.80399926215409</v>
      </c>
      <c r="M1533" s="4">
        <v>123.79</v>
      </c>
      <c r="N1533" s="4">
        <v>117.60049990776926</v>
      </c>
      <c r="O1533">
        <v>8</v>
      </c>
      <c r="P1533" s="8">
        <v>5.000000074505806E-2</v>
      </c>
      <c r="Q1533" t="s">
        <v>383</v>
      </c>
      <c r="R1533">
        <v>12</v>
      </c>
      <c r="S1533" s="4">
        <v>78.453085124436214</v>
      </c>
      <c r="T1533" t="s">
        <v>167</v>
      </c>
      <c r="U1533" t="s">
        <v>256</v>
      </c>
      <c r="V1533" t="s">
        <v>340</v>
      </c>
      <c r="W1533" t="s">
        <v>510</v>
      </c>
      <c r="X1533" t="s">
        <v>521</v>
      </c>
      <c r="Y1533" t="s">
        <v>518</v>
      </c>
    </row>
    <row r="1534" spans="1:25" ht="15" customHeight="1" x14ac:dyDescent="0.3">
      <c r="A1534">
        <v>10834</v>
      </c>
      <c r="B1534" t="s">
        <v>78</v>
      </c>
      <c r="C1534">
        <v>30</v>
      </c>
      <c r="D1534">
        <v>1</v>
      </c>
      <c r="E1534" s="3">
        <v>44576</v>
      </c>
      <c r="F1534" s="31">
        <f>YEAR(Order[[#This Row],[OrderDate]])</f>
        <v>2022</v>
      </c>
      <c r="G1534" s="31">
        <f>MONTH(Order[[#This Row],[OrderDate]])</f>
        <v>1</v>
      </c>
      <c r="H1534" s="31">
        <f>WEEKDAY(Order[[#This Row],[OrderDate]])</f>
        <v>7</v>
      </c>
      <c r="I1534" s="31" t="str">
        <f>TEXT(Order[[#This Row],[WeekNumber]],"dddd")</f>
        <v>Saturday</v>
      </c>
      <c r="J1534" s="14">
        <v>20220121</v>
      </c>
      <c r="K1534" t="s">
        <v>485</v>
      </c>
      <c r="L1534" s="4">
        <v>491.90999961420891</v>
      </c>
      <c r="M1534" s="4">
        <v>25.89</v>
      </c>
      <c r="N1534" s="4">
        <v>24.595499980710446</v>
      </c>
      <c r="O1534">
        <v>20</v>
      </c>
      <c r="P1534" s="8">
        <v>5.000000074505806E-2</v>
      </c>
      <c r="Q1534" t="s">
        <v>384</v>
      </c>
      <c r="R1534">
        <v>13</v>
      </c>
      <c r="S1534" s="4">
        <v>15.141134761320492</v>
      </c>
      <c r="T1534" t="s">
        <v>167</v>
      </c>
      <c r="U1534" t="s">
        <v>256</v>
      </c>
      <c r="V1534" t="s">
        <v>340</v>
      </c>
      <c r="W1534" t="s">
        <v>510</v>
      </c>
      <c r="X1534" t="s">
        <v>521</v>
      </c>
      <c r="Y1534" t="s">
        <v>514</v>
      </c>
    </row>
    <row r="1535" spans="1:25" ht="15" customHeight="1" x14ac:dyDescent="0.3">
      <c r="A1535">
        <v>10835</v>
      </c>
      <c r="B1535" t="s">
        <v>0</v>
      </c>
      <c r="C1535">
        <v>59</v>
      </c>
      <c r="D1535">
        <v>1</v>
      </c>
      <c r="E1535" s="3">
        <v>44576</v>
      </c>
      <c r="F1535" s="31">
        <f>YEAR(Order[[#This Row],[OrderDate]])</f>
        <v>2022</v>
      </c>
      <c r="G1535" s="31">
        <f>MONTH(Order[[#This Row],[OrderDate]])</f>
        <v>1</v>
      </c>
      <c r="H1535" s="31">
        <f>WEEKDAY(Order[[#This Row],[OrderDate]])</f>
        <v>7</v>
      </c>
      <c r="I1535" s="31" t="str">
        <f>TEXT(Order[[#This Row],[WeekNumber]],"dddd")</f>
        <v>Saturday</v>
      </c>
      <c r="J1535" s="14">
        <v>20220121</v>
      </c>
      <c r="K1535" t="s">
        <v>485</v>
      </c>
      <c r="L1535" s="4">
        <v>825</v>
      </c>
      <c r="M1535" s="4">
        <v>55</v>
      </c>
      <c r="N1535" s="4">
        <v>55</v>
      </c>
      <c r="O1535">
        <v>15</v>
      </c>
      <c r="P1535" s="8">
        <v>0</v>
      </c>
      <c r="Q1535" t="s">
        <v>413</v>
      </c>
      <c r="R1535">
        <v>28</v>
      </c>
      <c r="S1535" s="4">
        <v>29.299646906924384</v>
      </c>
      <c r="T1535" t="s">
        <v>89</v>
      </c>
      <c r="U1535" t="s">
        <v>178</v>
      </c>
      <c r="V1535" t="s">
        <v>267</v>
      </c>
      <c r="W1535" t="s">
        <v>509</v>
      </c>
      <c r="X1535" t="s">
        <v>520</v>
      </c>
      <c r="Y1535" t="s">
        <v>511</v>
      </c>
    </row>
    <row r="1536" spans="1:25" ht="15" customHeight="1" x14ac:dyDescent="0.3">
      <c r="A1536">
        <v>10835</v>
      </c>
      <c r="B1536" t="s">
        <v>0</v>
      </c>
      <c r="C1536">
        <v>77</v>
      </c>
      <c r="D1536">
        <v>1</v>
      </c>
      <c r="E1536" s="3">
        <v>44576</v>
      </c>
      <c r="F1536" s="31">
        <f>YEAR(Order[[#This Row],[OrderDate]])</f>
        <v>2022</v>
      </c>
      <c r="G1536" s="31">
        <f>MONTH(Order[[#This Row],[OrderDate]])</f>
        <v>1</v>
      </c>
      <c r="H1536" s="31">
        <f>WEEKDAY(Order[[#This Row],[OrderDate]])</f>
        <v>7</v>
      </c>
      <c r="I1536" s="31" t="str">
        <f>TEXT(Order[[#This Row],[WeekNumber]],"dddd")</f>
        <v>Saturday</v>
      </c>
      <c r="J1536" s="14">
        <v>20220121</v>
      </c>
      <c r="K1536" t="s">
        <v>485</v>
      </c>
      <c r="L1536" s="4">
        <v>20.799999922513962</v>
      </c>
      <c r="M1536" s="4">
        <v>13</v>
      </c>
      <c r="N1536" s="4">
        <v>10.399999961256981</v>
      </c>
      <c r="O1536">
        <v>2</v>
      </c>
      <c r="P1536" s="8">
        <v>0.20000000298023221</v>
      </c>
      <c r="Q1536" t="s">
        <v>431</v>
      </c>
      <c r="R1536">
        <v>12</v>
      </c>
      <c r="S1536" s="4">
        <v>9.7871799999999993</v>
      </c>
      <c r="T1536" t="s">
        <v>89</v>
      </c>
      <c r="U1536" t="s">
        <v>178</v>
      </c>
      <c r="V1536" t="s">
        <v>267</v>
      </c>
      <c r="W1536" t="s">
        <v>509</v>
      </c>
      <c r="X1536" t="s">
        <v>520</v>
      </c>
      <c r="Y1536" t="s">
        <v>515</v>
      </c>
    </row>
    <row r="1537" spans="1:25" x14ac:dyDescent="0.3">
      <c r="A1537">
        <v>10836</v>
      </c>
      <c r="B1537" t="s">
        <v>19</v>
      </c>
      <c r="C1537">
        <v>22</v>
      </c>
      <c r="D1537">
        <v>7</v>
      </c>
      <c r="E1537" s="3">
        <v>44577</v>
      </c>
      <c r="F1537" s="31">
        <f>YEAR(Order[[#This Row],[OrderDate]])</f>
        <v>2022</v>
      </c>
      <c r="G1537" s="31">
        <f>MONTH(Order[[#This Row],[OrderDate]])</f>
        <v>1</v>
      </c>
      <c r="H1537" s="31">
        <f>WEEKDAY(Order[[#This Row],[OrderDate]])</f>
        <v>1</v>
      </c>
      <c r="I1537" s="31" t="str">
        <f>TEXT(Order[[#This Row],[WeekNumber]],"dddd")</f>
        <v>Sunday</v>
      </c>
      <c r="J1537" s="14">
        <v>20220121</v>
      </c>
      <c r="K1537" t="s">
        <v>486</v>
      </c>
      <c r="L1537" s="4">
        <v>1092</v>
      </c>
      <c r="M1537" s="4">
        <v>21</v>
      </c>
      <c r="N1537" s="4">
        <v>21</v>
      </c>
      <c r="O1537">
        <v>52</v>
      </c>
      <c r="P1537" s="8">
        <v>0</v>
      </c>
      <c r="Q1537" t="s">
        <v>376</v>
      </c>
      <c r="R1537">
        <v>9</v>
      </c>
      <c r="S1537" s="4">
        <v>6.5214240951904641</v>
      </c>
      <c r="T1537" t="s">
        <v>108</v>
      </c>
      <c r="U1537" t="s">
        <v>197</v>
      </c>
      <c r="V1537" t="s">
        <v>286</v>
      </c>
      <c r="W1537" t="s">
        <v>509</v>
      </c>
      <c r="X1537" t="s">
        <v>524</v>
      </c>
      <c r="Y1537" t="s">
        <v>512</v>
      </c>
    </row>
    <row r="1538" spans="1:25" x14ac:dyDescent="0.3">
      <c r="A1538">
        <v>10836</v>
      </c>
      <c r="B1538" t="s">
        <v>19</v>
      </c>
      <c r="C1538">
        <v>35</v>
      </c>
      <c r="D1538">
        <v>7</v>
      </c>
      <c r="E1538" s="3">
        <v>44577</v>
      </c>
      <c r="F1538" s="31">
        <f>YEAR(Order[[#This Row],[OrderDate]])</f>
        <v>2022</v>
      </c>
      <c r="G1538" s="31">
        <f>MONTH(Order[[#This Row],[OrderDate]])</f>
        <v>1</v>
      </c>
      <c r="H1538" s="31">
        <f>WEEKDAY(Order[[#This Row],[OrderDate]])</f>
        <v>1</v>
      </c>
      <c r="I1538" s="31" t="str">
        <f>TEXT(Order[[#This Row],[WeekNumber]],"dddd")</f>
        <v>Sunday</v>
      </c>
      <c r="J1538" s="14">
        <v>20220121</v>
      </c>
      <c r="K1538" t="s">
        <v>486</v>
      </c>
      <c r="L1538" s="4">
        <v>108</v>
      </c>
      <c r="M1538" s="4">
        <v>18</v>
      </c>
      <c r="N1538" s="4">
        <v>18</v>
      </c>
      <c r="O1538">
        <v>6</v>
      </c>
      <c r="P1538" s="8">
        <v>0</v>
      </c>
      <c r="Q1538" t="s">
        <v>389</v>
      </c>
      <c r="R1538">
        <v>16</v>
      </c>
      <c r="S1538" s="4">
        <v>11.144616765926688</v>
      </c>
      <c r="T1538" t="s">
        <v>108</v>
      </c>
      <c r="U1538" t="s">
        <v>197</v>
      </c>
      <c r="V1538" t="s">
        <v>286</v>
      </c>
      <c r="W1538" t="s">
        <v>509</v>
      </c>
      <c r="X1538" t="s">
        <v>524</v>
      </c>
      <c r="Y1538" t="s">
        <v>517</v>
      </c>
    </row>
    <row r="1539" spans="1:25" x14ac:dyDescent="0.3">
      <c r="A1539">
        <v>10836</v>
      </c>
      <c r="B1539" t="s">
        <v>19</v>
      </c>
      <c r="C1539">
        <v>57</v>
      </c>
      <c r="D1539">
        <v>7</v>
      </c>
      <c r="E1539" s="3">
        <v>44577</v>
      </c>
      <c r="F1539" s="31">
        <f>YEAR(Order[[#This Row],[OrderDate]])</f>
        <v>2022</v>
      </c>
      <c r="G1539" s="31">
        <f>MONTH(Order[[#This Row],[OrderDate]])</f>
        <v>1</v>
      </c>
      <c r="H1539" s="31">
        <f>WEEKDAY(Order[[#This Row],[OrderDate]])</f>
        <v>1</v>
      </c>
      <c r="I1539" s="31" t="str">
        <f>TEXT(Order[[#This Row],[WeekNumber]],"dddd")</f>
        <v>Sunday</v>
      </c>
      <c r="J1539" s="14">
        <v>20220121</v>
      </c>
      <c r="K1539" t="s">
        <v>486</v>
      </c>
      <c r="L1539" s="4">
        <v>468</v>
      </c>
      <c r="M1539" s="4">
        <v>19.5</v>
      </c>
      <c r="N1539" s="4">
        <v>19.5</v>
      </c>
      <c r="O1539">
        <v>24</v>
      </c>
      <c r="P1539" s="8">
        <v>0</v>
      </c>
      <c r="Q1539" t="s">
        <v>411</v>
      </c>
      <c r="R1539">
        <v>26</v>
      </c>
      <c r="S1539" s="4">
        <v>13.98469118449494</v>
      </c>
      <c r="T1539" t="s">
        <v>108</v>
      </c>
      <c r="U1539" t="s">
        <v>197</v>
      </c>
      <c r="V1539" t="s">
        <v>286</v>
      </c>
      <c r="W1539" t="s">
        <v>509</v>
      </c>
      <c r="X1539" t="s">
        <v>524</v>
      </c>
      <c r="Y1539" t="s">
        <v>512</v>
      </c>
    </row>
    <row r="1540" spans="1:25" x14ac:dyDescent="0.3">
      <c r="A1540">
        <v>10836</v>
      </c>
      <c r="B1540" t="s">
        <v>19</v>
      </c>
      <c r="C1540">
        <v>60</v>
      </c>
      <c r="D1540">
        <v>7</v>
      </c>
      <c r="E1540" s="3">
        <v>44577</v>
      </c>
      <c r="F1540" s="31">
        <f>YEAR(Order[[#This Row],[OrderDate]])</f>
        <v>2022</v>
      </c>
      <c r="G1540" s="31">
        <f>MONTH(Order[[#This Row],[OrderDate]])</f>
        <v>1</v>
      </c>
      <c r="H1540" s="31">
        <f>WEEKDAY(Order[[#This Row],[OrderDate]])</f>
        <v>1</v>
      </c>
      <c r="I1540" s="31" t="str">
        <f>TEXT(Order[[#This Row],[WeekNumber]],"dddd")</f>
        <v>Sunday</v>
      </c>
      <c r="J1540" s="14">
        <v>20220121</v>
      </c>
      <c r="K1540" t="s">
        <v>486</v>
      </c>
      <c r="L1540" s="4">
        <v>2040</v>
      </c>
      <c r="M1540" s="4">
        <v>34</v>
      </c>
      <c r="N1540" s="4">
        <v>34</v>
      </c>
      <c r="O1540">
        <v>60</v>
      </c>
      <c r="P1540" s="8">
        <v>0</v>
      </c>
      <c r="Q1540" t="s">
        <v>414</v>
      </c>
      <c r="R1540">
        <v>28</v>
      </c>
      <c r="S1540" s="4">
        <v>17.186056815854748</v>
      </c>
      <c r="T1540" t="s">
        <v>108</v>
      </c>
      <c r="U1540" t="s">
        <v>197</v>
      </c>
      <c r="V1540" t="s">
        <v>286</v>
      </c>
      <c r="W1540" t="s">
        <v>509</v>
      </c>
      <c r="X1540" t="s">
        <v>524</v>
      </c>
      <c r="Y1540" t="s">
        <v>511</v>
      </c>
    </row>
    <row r="1541" spans="1:25" x14ac:dyDescent="0.3">
      <c r="A1541">
        <v>10836</v>
      </c>
      <c r="B1541" t="s">
        <v>19</v>
      </c>
      <c r="C1541">
        <v>64</v>
      </c>
      <c r="D1541">
        <v>7</v>
      </c>
      <c r="E1541" s="3">
        <v>44577</v>
      </c>
      <c r="F1541" s="31">
        <f>YEAR(Order[[#This Row],[OrderDate]])</f>
        <v>2022</v>
      </c>
      <c r="G1541" s="31">
        <f>MONTH(Order[[#This Row],[OrderDate]])</f>
        <v>1</v>
      </c>
      <c r="H1541" s="31">
        <f>WEEKDAY(Order[[#This Row],[OrderDate]])</f>
        <v>1</v>
      </c>
      <c r="I1541" s="31" t="str">
        <f>TEXT(Order[[#This Row],[WeekNumber]],"dddd")</f>
        <v>Sunday</v>
      </c>
      <c r="J1541" s="14">
        <v>20220123</v>
      </c>
      <c r="K1541" t="s">
        <v>486</v>
      </c>
      <c r="L1541" s="4">
        <v>997.5</v>
      </c>
      <c r="M1541" s="4">
        <v>33.25</v>
      </c>
      <c r="N1541" s="4">
        <v>33.25</v>
      </c>
      <c r="O1541">
        <v>30</v>
      </c>
      <c r="P1541" s="8">
        <v>0</v>
      </c>
      <c r="Q1541" t="s">
        <v>418</v>
      </c>
      <c r="R1541">
        <v>12</v>
      </c>
      <c r="S1541" s="4">
        <v>21.348702933885775</v>
      </c>
      <c r="T1541" t="s">
        <v>108</v>
      </c>
      <c r="U1541" t="s">
        <v>197</v>
      </c>
      <c r="V1541" t="s">
        <v>286</v>
      </c>
      <c r="W1541" t="s">
        <v>509</v>
      </c>
      <c r="X1541" t="s">
        <v>524</v>
      </c>
      <c r="Y1541" t="s">
        <v>512</v>
      </c>
    </row>
    <row r="1542" spans="1:25" ht="15" customHeight="1" x14ac:dyDescent="0.3">
      <c r="A1542">
        <v>10837</v>
      </c>
      <c r="B1542" t="s">
        <v>4</v>
      </c>
      <c r="C1542">
        <v>13</v>
      </c>
      <c r="D1542">
        <v>9</v>
      </c>
      <c r="E1542" s="3">
        <v>44577</v>
      </c>
      <c r="F1542" s="31">
        <f>YEAR(Order[[#This Row],[OrderDate]])</f>
        <v>2022</v>
      </c>
      <c r="G1542" s="31">
        <f>MONTH(Order[[#This Row],[OrderDate]])</f>
        <v>1</v>
      </c>
      <c r="H1542" s="31">
        <f>WEEKDAY(Order[[#This Row],[OrderDate]])</f>
        <v>1</v>
      </c>
      <c r="I1542" s="31" t="str">
        <f>TEXT(Order[[#This Row],[WeekNumber]],"dddd")</f>
        <v>Sunday</v>
      </c>
      <c r="J1542" s="14">
        <v>20220123</v>
      </c>
      <c r="K1542" t="s">
        <v>485</v>
      </c>
      <c r="L1542" s="4">
        <v>36</v>
      </c>
      <c r="M1542" s="4">
        <v>6</v>
      </c>
      <c r="N1542" s="4">
        <v>6</v>
      </c>
      <c r="O1542">
        <v>6</v>
      </c>
      <c r="P1542" s="8">
        <v>0</v>
      </c>
      <c r="Q1542" t="s">
        <v>367</v>
      </c>
      <c r="R1542">
        <v>6</v>
      </c>
      <c r="S1542" s="4">
        <v>2.1837851755325639</v>
      </c>
      <c r="T1542" t="s">
        <v>93</v>
      </c>
      <c r="U1542" t="s">
        <v>182</v>
      </c>
      <c r="V1542" t="s">
        <v>271</v>
      </c>
      <c r="W1542" t="s">
        <v>509</v>
      </c>
      <c r="X1542" t="s">
        <v>526</v>
      </c>
      <c r="Y1542" t="s">
        <v>514</v>
      </c>
    </row>
    <row r="1543" spans="1:25" ht="15" customHeight="1" x14ac:dyDescent="0.3">
      <c r="A1543">
        <v>10837</v>
      </c>
      <c r="B1543" t="s">
        <v>4</v>
      </c>
      <c r="C1543">
        <v>40</v>
      </c>
      <c r="D1543">
        <v>9</v>
      </c>
      <c r="E1543" s="3">
        <v>44577</v>
      </c>
      <c r="F1543" s="31">
        <f>YEAR(Order[[#This Row],[OrderDate]])</f>
        <v>2022</v>
      </c>
      <c r="G1543" s="31">
        <f>MONTH(Order[[#This Row],[OrderDate]])</f>
        <v>1</v>
      </c>
      <c r="H1543" s="31">
        <f>WEEKDAY(Order[[#This Row],[OrderDate]])</f>
        <v>1</v>
      </c>
      <c r="I1543" s="31" t="str">
        <f>TEXT(Order[[#This Row],[WeekNumber]],"dddd")</f>
        <v>Sunday</v>
      </c>
      <c r="J1543" s="14">
        <v>20220123</v>
      </c>
      <c r="K1543" t="s">
        <v>485</v>
      </c>
      <c r="L1543" s="4">
        <v>459.99999999999994</v>
      </c>
      <c r="M1543" s="4">
        <v>18.399999999999999</v>
      </c>
      <c r="N1543" s="4">
        <v>18.399999999999999</v>
      </c>
      <c r="O1543">
        <v>25</v>
      </c>
      <c r="P1543" s="8">
        <v>0</v>
      </c>
      <c r="Q1543" t="s">
        <v>394</v>
      </c>
      <c r="R1543">
        <v>19</v>
      </c>
      <c r="S1543" s="4">
        <v>11.939905659925371</v>
      </c>
      <c r="T1543" t="s">
        <v>93</v>
      </c>
      <c r="U1543" t="s">
        <v>182</v>
      </c>
      <c r="V1543" t="s">
        <v>271</v>
      </c>
      <c r="W1543" t="s">
        <v>509</v>
      </c>
      <c r="X1543" t="s">
        <v>526</v>
      </c>
      <c r="Y1543" t="s">
        <v>514</v>
      </c>
    </row>
    <row r="1544" spans="1:25" ht="15" customHeight="1" x14ac:dyDescent="0.3">
      <c r="A1544">
        <v>10837</v>
      </c>
      <c r="B1544" t="s">
        <v>4</v>
      </c>
      <c r="C1544">
        <v>47</v>
      </c>
      <c r="D1544">
        <v>9</v>
      </c>
      <c r="E1544" s="3">
        <v>44577</v>
      </c>
      <c r="F1544" s="31">
        <f>YEAR(Order[[#This Row],[OrderDate]])</f>
        <v>2022</v>
      </c>
      <c r="G1544" s="31">
        <f>MONTH(Order[[#This Row],[OrderDate]])</f>
        <v>1</v>
      </c>
      <c r="H1544" s="31">
        <f>WEEKDAY(Order[[#This Row],[OrderDate]])</f>
        <v>1</v>
      </c>
      <c r="I1544" s="31" t="str">
        <f>TEXT(Order[[#This Row],[WeekNumber]],"dddd")</f>
        <v>Sunday</v>
      </c>
      <c r="J1544" s="14">
        <v>20220123</v>
      </c>
      <c r="K1544" t="s">
        <v>485</v>
      </c>
      <c r="L1544" s="4">
        <v>285</v>
      </c>
      <c r="M1544" s="4">
        <v>9.5</v>
      </c>
      <c r="N1544" s="4">
        <v>7.125</v>
      </c>
      <c r="O1544">
        <v>40</v>
      </c>
      <c r="P1544" s="8">
        <v>0.25</v>
      </c>
      <c r="Q1544" t="s">
        <v>401</v>
      </c>
      <c r="R1544">
        <v>22</v>
      </c>
      <c r="S1544" s="4">
        <v>6.92246398648025</v>
      </c>
      <c r="T1544" t="s">
        <v>93</v>
      </c>
      <c r="U1544" t="s">
        <v>182</v>
      </c>
      <c r="V1544" t="s">
        <v>271</v>
      </c>
      <c r="W1544" t="s">
        <v>509</v>
      </c>
      <c r="X1544" t="s">
        <v>526</v>
      </c>
      <c r="Y1544" t="s">
        <v>516</v>
      </c>
    </row>
    <row r="1545" spans="1:25" ht="15" customHeight="1" x14ac:dyDescent="0.3">
      <c r="A1545">
        <v>10837</v>
      </c>
      <c r="B1545" t="s">
        <v>4</v>
      </c>
      <c r="C1545">
        <v>76</v>
      </c>
      <c r="D1545">
        <v>9</v>
      </c>
      <c r="E1545" s="3">
        <v>44577</v>
      </c>
      <c r="F1545" s="31">
        <f>YEAR(Order[[#This Row],[OrderDate]])</f>
        <v>2022</v>
      </c>
      <c r="G1545" s="31">
        <f>MONTH(Order[[#This Row],[OrderDate]])</f>
        <v>1</v>
      </c>
      <c r="H1545" s="31">
        <f>WEEKDAY(Order[[#This Row],[OrderDate]])</f>
        <v>1</v>
      </c>
      <c r="I1545" s="31" t="str">
        <f>TEXT(Order[[#This Row],[WeekNumber]],"dddd")</f>
        <v>Sunday</v>
      </c>
      <c r="J1545" s="14">
        <v>20220123</v>
      </c>
      <c r="K1545" t="s">
        <v>485</v>
      </c>
      <c r="L1545" s="4">
        <v>283.5</v>
      </c>
      <c r="M1545" s="4">
        <v>18</v>
      </c>
      <c r="N1545" s="4">
        <v>13.5</v>
      </c>
      <c r="O1545">
        <v>21</v>
      </c>
      <c r="P1545" s="8">
        <v>0.25</v>
      </c>
      <c r="Q1545" t="s">
        <v>430</v>
      </c>
      <c r="R1545">
        <v>23</v>
      </c>
      <c r="S1545" s="4">
        <v>11.35067307451974</v>
      </c>
      <c r="T1545" t="s">
        <v>93</v>
      </c>
      <c r="U1545" t="s">
        <v>182</v>
      </c>
      <c r="V1545" t="s">
        <v>271</v>
      </c>
      <c r="W1545" t="s">
        <v>509</v>
      </c>
      <c r="X1545" t="s">
        <v>526</v>
      </c>
      <c r="Y1545" t="s">
        <v>517</v>
      </c>
    </row>
    <row r="1546" spans="1:25" ht="15" customHeight="1" x14ac:dyDescent="0.3">
      <c r="A1546">
        <v>10838</v>
      </c>
      <c r="B1546" t="s">
        <v>45</v>
      </c>
      <c r="C1546">
        <v>1</v>
      </c>
      <c r="D1546">
        <v>3</v>
      </c>
      <c r="E1546" s="3">
        <v>44580</v>
      </c>
      <c r="F1546" s="31">
        <f>YEAR(Order[[#This Row],[OrderDate]])</f>
        <v>2022</v>
      </c>
      <c r="G1546" s="31">
        <f>MONTH(Order[[#This Row],[OrderDate]])</f>
        <v>1</v>
      </c>
      <c r="H1546" s="31">
        <f>WEEKDAY(Order[[#This Row],[OrderDate]])</f>
        <v>4</v>
      </c>
      <c r="I1546" s="31" t="str">
        <f>TEXT(Order[[#This Row],[WeekNumber]],"dddd")</f>
        <v>Wednesday</v>
      </c>
      <c r="J1546" s="14">
        <v>20220123</v>
      </c>
      <c r="K1546" t="s">
        <v>485</v>
      </c>
      <c r="L1546" s="4">
        <v>54</v>
      </c>
      <c r="M1546" s="4">
        <v>18</v>
      </c>
      <c r="N1546" s="4">
        <v>13.5</v>
      </c>
      <c r="O1546">
        <v>4</v>
      </c>
      <c r="P1546" s="8">
        <v>0.25</v>
      </c>
      <c r="Q1546" t="s">
        <v>355</v>
      </c>
      <c r="R1546">
        <v>1</v>
      </c>
      <c r="S1546" s="4">
        <v>9.9412796083453241</v>
      </c>
      <c r="T1546" t="s">
        <v>134</v>
      </c>
      <c r="U1546" t="s">
        <v>223</v>
      </c>
      <c r="V1546" t="s">
        <v>310</v>
      </c>
      <c r="W1546" t="s">
        <v>510</v>
      </c>
      <c r="X1546" t="s">
        <v>354</v>
      </c>
      <c r="Y1546" t="s">
        <v>517</v>
      </c>
    </row>
    <row r="1547" spans="1:25" ht="15" customHeight="1" x14ac:dyDescent="0.3">
      <c r="A1547">
        <v>10838</v>
      </c>
      <c r="B1547" t="s">
        <v>45</v>
      </c>
      <c r="C1547">
        <v>18</v>
      </c>
      <c r="D1547">
        <v>3</v>
      </c>
      <c r="E1547" s="3">
        <v>44580</v>
      </c>
      <c r="F1547" s="31">
        <f>YEAR(Order[[#This Row],[OrderDate]])</f>
        <v>2022</v>
      </c>
      <c r="G1547" s="31">
        <f>MONTH(Order[[#This Row],[OrderDate]])</f>
        <v>1</v>
      </c>
      <c r="H1547" s="31">
        <f>WEEKDAY(Order[[#This Row],[OrderDate]])</f>
        <v>4</v>
      </c>
      <c r="I1547" s="31" t="str">
        <f>TEXT(Order[[#This Row],[WeekNumber]],"dddd")</f>
        <v>Wednesday</v>
      </c>
      <c r="J1547" s="14">
        <v>20220123</v>
      </c>
      <c r="K1547" t="s">
        <v>485</v>
      </c>
      <c r="L1547" s="4">
        <v>1171.875</v>
      </c>
      <c r="M1547" s="4">
        <v>62.5</v>
      </c>
      <c r="N1547" s="4">
        <v>46.875</v>
      </c>
      <c r="O1547">
        <v>25</v>
      </c>
      <c r="P1547" s="8">
        <v>0.25</v>
      </c>
      <c r="Q1547" t="s">
        <v>372</v>
      </c>
      <c r="R1547">
        <v>7</v>
      </c>
      <c r="S1547" s="4">
        <v>20.144415838276313</v>
      </c>
      <c r="T1547" t="s">
        <v>134</v>
      </c>
      <c r="U1547" t="s">
        <v>223</v>
      </c>
      <c r="V1547" t="s">
        <v>310</v>
      </c>
      <c r="W1547" t="s">
        <v>510</v>
      </c>
      <c r="X1547" t="s">
        <v>354</v>
      </c>
      <c r="Y1547" t="s">
        <v>514</v>
      </c>
    </row>
    <row r="1548" spans="1:25" ht="15" customHeight="1" x14ac:dyDescent="0.3">
      <c r="A1548">
        <v>10838</v>
      </c>
      <c r="B1548" t="s">
        <v>45</v>
      </c>
      <c r="C1548">
        <v>36</v>
      </c>
      <c r="D1548">
        <v>3</v>
      </c>
      <c r="E1548" s="3">
        <v>44580</v>
      </c>
      <c r="F1548" s="31">
        <f>YEAR(Order[[#This Row],[OrderDate]])</f>
        <v>2022</v>
      </c>
      <c r="G1548" s="31">
        <f>MONTH(Order[[#This Row],[OrderDate]])</f>
        <v>1</v>
      </c>
      <c r="H1548" s="31">
        <f>WEEKDAY(Order[[#This Row],[OrderDate]])</f>
        <v>4</v>
      </c>
      <c r="I1548" s="31" t="str">
        <f>TEXT(Order[[#This Row],[WeekNumber]],"dddd")</f>
        <v>Wednesday</v>
      </c>
      <c r="J1548" s="14">
        <v>20220122</v>
      </c>
      <c r="K1548" t="s">
        <v>485</v>
      </c>
      <c r="L1548" s="4">
        <v>712.5</v>
      </c>
      <c r="M1548" s="4">
        <v>19</v>
      </c>
      <c r="N1548" s="4">
        <v>14.25</v>
      </c>
      <c r="O1548">
        <v>50</v>
      </c>
      <c r="P1548" s="8">
        <v>0.25</v>
      </c>
      <c r="Q1548" t="s">
        <v>390</v>
      </c>
      <c r="R1548">
        <v>17</v>
      </c>
      <c r="S1548" s="4">
        <v>14.515505674132482</v>
      </c>
      <c r="T1548" t="s">
        <v>134</v>
      </c>
      <c r="U1548" t="s">
        <v>223</v>
      </c>
      <c r="V1548" t="s">
        <v>310</v>
      </c>
      <c r="W1548" t="s">
        <v>510</v>
      </c>
      <c r="X1548" t="s">
        <v>354</v>
      </c>
      <c r="Y1548" t="s">
        <v>514</v>
      </c>
    </row>
    <row r="1549" spans="1:25" ht="15" customHeight="1" x14ac:dyDescent="0.3">
      <c r="A1549">
        <v>10839</v>
      </c>
      <c r="B1549" t="s">
        <v>78</v>
      </c>
      <c r="C1549">
        <v>58</v>
      </c>
      <c r="D1549">
        <v>3</v>
      </c>
      <c r="E1549" s="3">
        <v>44580</v>
      </c>
      <c r="F1549" s="31">
        <f>YEAR(Order[[#This Row],[OrderDate]])</f>
        <v>2022</v>
      </c>
      <c r="G1549" s="31">
        <f>MONTH(Order[[#This Row],[OrderDate]])</f>
        <v>1</v>
      </c>
      <c r="H1549" s="31">
        <f>WEEKDAY(Order[[#This Row],[OrderDate]])</f>
        <v>4</v>
      </c>
      <c r="I1549" s="31" t="str">
        <f>TEXT(Order[[#This Row],[WeekNumber]],"dddd")</f>
        <v>Wednesday</v>
      </c>
      <c r="J1549" s="14">
        <v>20220122</v>
      </c>
      <c r="K1549" t="s">
        <v>485</v>
      </c>
      <c r="L1549" s="4">
        <v>357.74999940767884</v>
      </c>
      <c r="M1549" s="4">
        <v>13.25</v>
      </c>
      <c r="N1549" s="4">
        <v>11.924999980255961</v>
      </c>
      <c r="O1549">
        <v>30</v>
      </c>
      <c r="P1549" s="8">
        <v>0.10000000149011611</v>
      </c>
      <c r="Q1549" t="s">
        <v>412</v>
      </c>
      <c r="R1549">
        <v>27</v>
      </c>
      <c r="S1549" s="4">
        <v>5.9992715692376155</v>
      </c>
      <c r="T1549" t="s">
        <v>167</v>
      </c>
      <c r="U1549" t="s">
        <v>256</v>
      </c>
      <c r="V1549" t="s">
        <v>340</v>
      </c>
      <c r="W1549" t="s">
        <v>510</v>
      </c>
      <c r="X1549" t="s">
        <v>521</v>
      </c>
      <c r="Y1549" t="s">
        <v>514</v>
      </c>
    </row>
    <row r="1550" spans="1:25" ht="15" customHeight="1" x14ac:dyDescent="0.3">
      <c r="A1550">
        <v>10839</v>
      </c>
      <c r="B1550" t="s">
        <v>78</v>
      </c>
      <c r="C1550">
        <v>72</v>
      </c>
      <c r="D1550">
        <v>3</v>
      </c>
      <c r="E1550" s="3">
        <v>44580</v>
      </c>
      <c r="F1550" s="31">
        <f>YEAR(Order[[#This Row],[OrderDate]])</f>
        <v>2022</v>
      </c>
      <c r="G1550" s="31">
        <f>MONTH(Order[[#This Row],[OrderDate]])</f>
        <v>1</v>
      </c>
      <c r="H1550" s="31">
        <f>WEEKDAY(Order[[#This Row],[OrderDate]])</f>
        <v>4</v>
      </c>
      <c r="I1550" s="31" t="str">
        <f>TEXT(Order[[#This Row],[WeekNumber]],"dddd")</f>
        <v>Wednesday</v>
      </c>
      <c r="J1550" s="14">
        <v>20220216</v>
      </c>
      <c r="K1550" t="s">
        <v>485</v>
      </c>
      <c r="L1550" s="4">
        <v>469.79999922215933</v>
      </c>
      <c r="M1550" s="4">
        <v>34.799999999999997</v>
      </c>
      <c r="N1550" s="4">
        <v>31.319999948143955</v>
      </c>
      <c r="O1550">
        <v>15</v>
      </c>
      <c r="P1550" s="8">
        <v>0.10000000149011611</v>
      </c>
      <c r="Q1550" t="s">
        <v>426</v>
      </c>
      <c r="R1550">
        <v>14</v>
      </c>
      <c r="S1550" s="4">
        <v>14.902797245173618</v>
      </c>
      <c r="T1550" t="s">
        <v>167</v>
      </c>
      <c r="U1550" t="s">
        <v>256</v>
      </c>
      <c r="V1550" t="s">
        <v>340</v>
      </c>
      <c r="W1550" t="s">
        <v>510</v>
      </c>
      <c r="X1550" t="s">
        <v>521</v>
      </c>
      <c r="Y1550" t="s">
        <v>511</v>
      </c>
    </row>
    <row r="1551" spans="1:25" ht="15" customHeight="1" x14ac:dyDescent="0.3">
      <c r="A1551">
        <v>10840</v>
      </c>
      <c r="B1551" t="s">
        <v>45</v>
      </c>
      <c r="C1551">
        <v>25</v>
      </c>
      <c r="D1551">
        <v>4</v>
      </c>
      <c r="E1551" s="3">
        <v>44580</v>
      </c>
      <c r="F1551" s="31">
        <f>YEAR(Order[[#This Row],[OrderDate]])</f>
        <v>2022</v>
      </c>
      <c r="G1551" s="31">
        <f>MONTH(Order[[#This Row],[OrderDate]])</f>
        <v>1</v>
      </c>
      <c r="H1551" s="31">
        <f>WEEKDAY(Order[[#This Row],[OrderDate]])</f>
        <v>4</v>
      </c>
      <c r="I1551" s="31" t="str">
        <f>TEXT(Order[[#This Row],[WeekNumber]],"dddd")</f>
        <v>Wednesday</v>
      </c>
      <c r="J1551" s="14">
        <v>20220216</v>
      </c>
      <c r="K1551" t="s">
        <v>484</v>
      </c>
      <c r="L1551" s="4">
        <v>67.199999749660492</v>
      </c>
      <c r="M1551" s="4">
        <v>14</v>
      </c>
      <c r="N1551" s="4">
        <v>11.199999958276749</v>
      </c>
      <c r="O1551">
        <v>6</v>
      </c>
      <c r="P1551" s="8">
        <v>0.20000000298023221</v>
      </c>
      <c r="Q1551" t="s">
        <v>379</v>
      </c>
      <c r="R1551">
        <v>11</v>
      </c>
      <c r="S1551" s="4">
        <v>5.7552439408246228</v>
      </c>
      <c r="T1551" t="s">
        <v>134</v>
      </c>
      <c r="U1551" t="s">
        <v>223</v>
      </c>
      <c r="V1551" t="s">
        <v>310</v>
      </c>
      <c r="W1551" t="s">
        <v>510</v>
      </c>
      <c r="X1551" t="s">
        <v>354</v>
      </c>
      <c r="Y1551" t="s">
        <v>516</v>
      </c>
    </row>
    <row r="1552" spans="1:25" ht="15" customHeight="1" x14ac:dyDescent="0.3">
      <c r="A1552">
        <v>10840</v>
      </c>
      <c r="B1552" t="s">
        <v>45</v>
      </c>
      <c r="C1552">
        <v>39</v>
      </c>
      <c r="D1552">
        <v>4</v>
      </c>
      <c r="E1552" s="3">
        <v>44580</v>
      </c>
      <c r="F1552" s="31">
        <f>YEAR(Order[[#This Row],[OrderDate]])</f>
        <v>2022</v>
      </c>
      <c r="G1552" s="31">
        <f>MONTH(Order[[#This Row],[OrderDate]])</f>
        <v>1</v>
      </c>
      <c r="H1552" s="31">
        <f>WEEKDAY(Order[[#This Row],[OrderDate]])</f>
        <v>4</v>
      </c>
      <c r="I1552" s="31" t="str">
        <f>TEXT(Order[[#This Row],[WeekNumber]],"dddd")</f>
        <v>Wednesday</v>
      </c>
      <c r="J1552" s="14">
        <v>20220129</v>
      </c>
      <c r="K1552" t="s">
        <v>484</v>
      </c>
      <c r="L1552" s="4">
        <v>143.9999994635582</v>
      </c>
      <c r="M1552" s="4">
        <v>18</v>
      </c>
      <c r="N1552" s="4">
        <v>14.39999994635582</v>
      </c>
      <c r="O1552">
        <v>10</v>
      </c>
      <c r="P1552" s="8">
        <v>0.20000000298023221</v>
      </c>
      <c r="Q1552" t="s">
        <v>393</v>
      </c>
      <c r="R1552">
        <v>18</v>
      </c>
      <c r="S1552" s="4">
        <v>13.522215154598831</v>
      </c>
      <c r="T1552" t="s">
        <v>134</v>
      </c>
      <c r="U1552" t="s">
        <v>223</v>
      </c>
      <c r="V1552" t="s">
        <v>310</v>
      </c>
      <c r="W1552" t="s">
        <v>510</v>
      </c>
      <c r="X1552" t="s">
        <v>354</v>
      </c>
      <c r="Y1552" t="s">
        <v>517</v>
      </c>
    </row>
    <row r="1553" spans="1:25" ht="15" customHeight="1" x14ac:dyDescent="0.3">
      <c r="A1553">
        <v>10841</v>
      </c>
      <c r="B1553" t="s">
        <v>73</v>
      </c>
      <c r="C1553">
        <v>10</v>
      </c>
      <c r="D1553">
        <v>5</v>
      </c>
      <c r="E1553" s="3">
        <v>44581</v>
      </c>
      <c r="F1553" s="31">
        <f>YEAR(Order[[#This Row],[OrderDate]])</f>
        <v>2022</v>
      </c>
      <c r="G1553" s="31">
        <f>MONTH(Order[[#This Row],[OrderDate]])</f>
        <v>1</v>
      </c>
      <c r="H1553" s="31">
        <f>WEEKDAY(Order[[#This Row],[OrderDate]])</f>
        <v>5</v>
      </c>
      <c r="I1553" s="31" t="str">
        <f>TEXT(Order[[#This Row],[WeekNumber]],"dddd")</f>
        <v>Thursday</v>
      </c>
      <c r="J1553" s="14">
        <v>20220129</v>
      </c>
      <c r="K1553" t="s">
        <v>484</v>
      </c>
      <c r="L1553" s="4">
        <v>496</v>
      </c>
      <c r="M1553" s="4">
        <v>31</v>
      </c>
      <c r="N1553" s="4">
        <v>31</v>
      </c>
      <c r="O1553">
        <v>16</v>
      </c>
      <c r="P1553" s="8">
        <v>0</v>
      </c>
      <c r="Q1553" t="s">
        <v>364</v>
      </c>
      <c r="R1553">
        <v>4</v>
      </c>
      <c r="S1553" s="4">
        <v>11.047328272500083</v>
      </c>
      <c r="T1553" t="s">
        <v>162</v>
      </c>
      <c r="U1553" t="s">
        <v>251</v>
      </c>
      <c r="V1553" t="s">
        <v>336</v>
      </c>
      <c r="W1553" t="s">
        <v>509</v>
      </c>
      <c r="X1553" t="s">
        <v>522</v>
      </c>
      <c r="Y1553" t="s">
        <v>514</v>
      </c>
    </row>
    <row r="1554" spans="1:25" ht="15" customHeight="1" x14ac:dyDescent="0.3">
      <c r="A1554">
        <v>10841</v>
      </c>
      <c r="B1554" t="s">
        <v>73</v>
      </c>
      <c r="C1554">
        <v>56</v>
      </c>
      <c r="D1554">
        <v>5</v>
      </c>
      <c r="E1554" s="3">
        <v>44581</v>
      </c>
      <c r="F1554" s="31">
        <f>YEAR(Order[[#This Row],[OrderDate]])</f>
        <v>2022</v>
      </c>
      <c r="G1554" s="31">
        <f>MONTH(Order[[#This Row],[OrderDate]])</f>
        <v>1</v>
      </c>
      <c r="H1554" s="31">
        <f>WEEKDAY(Order[[#This Row],[OrderDate]])</f>
        <v>5</v>
      </c>
      <c r="I1554" s="31" t="str">
        <f>TEXT(Order[[#This Row],[WeekNumber]],"dddd")</f>
        <v>Thursday</v>
      </c>
      <c r="J1554" s="14">
        <v>20220129</v>
      </c>
      <c r="K1554" t="s">
        <v>484</v>
      </c>
      <c r="L1554" s="4">
        <v>1140</v>
      </c>
      <c r="M1554" s="4">
        <v>38</v>
      </c>
      <c r="N1554" s="4">
        <v>38</v>
      </c>
      <c r="O1554">
        <v>30</v>
      </c>
      <c r="P1554" s="8">
        <v>0</v>
      </c>
      <c r="Q1554" t="s">
        <v>410</v>
      </c>
      <c r="R1554">
        <v>26</v>
      </c>
      <c r="S1554" s="4">
        <v>12.985049050340091</v>
      </c>
      <c r="T1554" t="s">
        <v>162</v>
      </c>
      <c r="U1554" t="s">
        <v>251</v>
      </c>
      <c r="V1554" t="s">
        <v>336</v>
      </c>
      <c r="W1554" t="s">
        <v>509</v>
      </c>
      <c r="X1554" t="s">
        <v>522</v>
      </c>
      <c r="Y1554" t="s">
        <v>512</v>
      </c>
    </row>
    <row r="1555" spans="1:25" ht="15" customHeight="1" x14ac:dyDescent="0.3">
      <c r="A1555">
        <v>10841</v>
      </c>
      <c r="B1555" t="s">
        <v>73</v>
      </c>
      <c r="C1555">
        <v>59</v>
      </c>
      <c r="D1555">
        <v>5</v>
      </c>
      <c r="E1555" s="3">
        <v>44581</v>
      </c>
      <c r="F1555" s="31">
        <f>YEAR(Order[[#This Row],[OrderDate]])</f>
        <v>2022</v>
      </c>
      <c r="G1555" s="31">
        <f>MONTH(Order[[#This Row],[OrderDate]])</f>
        <v>1</v>
      </c>
      <c r="H1555" s="31">
        <f>WEEKDAY(Order[[#This Row],[OrderDate]])</f>
        <v>5</v>
      </c>
      <c r="I1555" s="31" t="str">
        <f>TEXT(Order[[#This Row],[WeekNumber]],"dddd")</f>
        <v>Thursday</v>
      </c>
      <c r="J1555" s="14">
        <v>20220129</v>
      </c>
      <c r="K1555" t="s">
        <v>484</v>
      </c>
      <c r="L1555" s="4">
        <v>2750</v>
      </c>
      <c r="M1555" s="4">
        <v>55</v>
      </c>
      <c r="N1555" s="4">
        <v>55</v>
      </c>
      <c r="O1555">
        <v>50</v>
      </c>
      <c r="P1555" s="8">
        <v>0</v>
      </c>
      <c r="Q1555" t="s">
        <v>413</v>
      </c>
      <c r="R1555">
        <v>28</v>
      </c>
      <c r="S1555" s="4">
        <v>29.299646906924384</v>
      </c>
      <c r="T1555" t="s">
        <v>162</v>
      </c>
      <c r="U1555" t="s">
        <v>251</v>
      </c>
      <c r="V1555" t="s">
        <v>336</v>
      </c>
      <c r="W1555" t="s">
        <v>509</v>
      </c>
      <c r="X1555" t="s">
        <v>522</v>
      </c>
      <c r="Y1555" t="s">
        <v>511</v>
      </c>
    </row>
    <row r="1556" spans="1:25" ht="15" customHeight="1" x14ac:dyDescent="0.3">
      <c r="A1556">
        <v>10841</v>
      </c>
      <c r="B1556" t="s">
        <v>73</v>
      </c>
      <c r="C1556">
        <v>77</v>
      </c>
      <c r="D1556">
        <v>5</v>
      </c>
      <c r="E1556" s="3">
        <v>44581</v>
      </c>
      <c r="F1556" s="31">
        <f>YEAR(Order[[#This Row],[OrderDate]])</f>
        <v>2022</v>
      </c>
      <c r="G1556" s="31">
        <f>MONTH(Order[[#This Row],[OrderDate]])</f>
        <v>1</v>
      </c>
      <c r="H1556" s="31">
        <f>WEEKDAY(Order[[#This Row],[OrderDate]])</f>
        <v>5</v>
      </c>
      <c r="I1556" s="31" t="str">
        <f>TEXT(Order[[#This Row],[WeekNumber]],"dddd")</f>
        <v>Thursday</v>
      </c>
      <c r="J1556" s="14">
        <v>20220129</v>
      </c>
      <c r="K1556" t="s">
        <v>484</v>
      </c>
      <c r="L1556" s="4">
        <v>195</v>
      </c>
      <c r="M1556" s="4">
        <v>13</v>
      </c>
      <c r="N1556" s="4">
        <v>13</v>
      </c>
      <c r="O1556">
        <v>15</v>
      </c>
      <c r="P1556" s="8">
        <v>0</v>
      </c>
      <c r="Q1556" t="s">
        <v>431</v>
      </c>
      <c r="R1556">
        <v>12</v>
      </c>
      <c r="S1556" s="4">
        <v>9.7871799999999993</v>
      </c>
      <c r="T1556" t="s">
        <v>162</v>
      </c>
      <c r="U1556" t="s">
        <v>251</v>
      </c>
      <c r="V1556" t="s">
        <v>336</v>
      </c>
      <c r="W1556" t="s">
        <v>509</v>
      </c>
      <c r="X1556" t="s">
        <v>522</v>
      </c>
      <c r="Y1556" t="s">
        <v>515</v>
      </c>
    </row>
    <row r="1557" spans="1:25" ht="15" customHeight="1" x14ac:dyDescent="0.3">
      <c r="A1557">
        <v>10842</v>
      </c>
      <c r="B1557" t="s">
        <v>77</v>
      </c>
      <c r="C1557">
        <v>11</v>
      </c>
      <c r="D1557">
        <v>1</v>
      </c>
      <c r="E1557" s="3">
        <v>44581</v>
      </c>
      <c r="F1557" s="31">
        <f>YEAR(Order[[#This Row],[OrderDate]])</f>
        <v>2022</v>
      </c>
      <c r="G1557" s="31">
        <f>MONTH(Order[[#This Row],[OrderDate]])</f>
        <v>1</v>
      </c>
      <c r="H1557" s="31">
        <f>WEEKDAY(Order[[#This Row],[OrderDate]])</f>
        <v>5</v>
      </c>
      <c r="I1557" s="31" t="str">
        <f>TEXT(Order[[#This Row],[WeekNumber]],"dddd")</f>
        <v>Thursday</v>
      </c>
      <c r="J1557" s="14">
        <v>20220129</v>
      </c>
      <c r="K1557" t="s">
        <v>485</v>
      </c>
      <c r="L1557" s="4">
        <v>315</v>
      </c>
      <c r="M1557" s="4">
        <v>21</v>
      </c>
      <c r="N1557" s="4">
        <v>21</v>
      </c>
      <c r="O1557">
        <v>15</v>
      </c>
      <c r="P1557" s="8">
        <v>0</v>
      </c>
      <c r="Q1557" t="s">
        <v>365</v>
      </c>
      <c r="R1557">
        <v>5</v>
      </c>
      <c r="S1557" s="4">
        <v>7.3815383533820462</v>
      </c>
      <c r="T1557" t="s">
        <v>166</v>
      </c>
      <c r="U1557" t="s">
        <v>255</v>
      </c>
      <c r="V1557" t="s">
        <v>319</v>
      </c>
      <c r="W1557" t="s">
        <v>510</v>
      </c>
      <c r="X1557" t="s">
        <v>525</v>
      </c>
      <c r="Y1557" t="s">
        <v>511</v>
      </c>
    </row>
    <row r="1558" spans="1:25" ht="15" customHeight="1" x14ac:dyDescent="0.3">
      <c r="A1558">
        <v>10842</v>
      </c>
      <c r="B1558" t="s">
        <v>77</v>
      </c>
      <c r="C1558">
        <v>43</v>
      </c>
      <c r="D1558">
        <v>1</v>
      </c>
      <c r="E1558" s="3">
        <v>44581</v>
      </c>
      <c r="F1558" s="31">
        <f>YEAR(Order[[#This Row],[OrderDate]])</f>
        <v>2022</v>
      </c>
      <c r="G1558" s="31">
        <f>MONTH(Order[[#This Row],[OrderDate]])</f>
        <v>1</v>
      </c>
      <c r="H1558" s="31">
        <f>WEEKDAY(Order[[#This Row],[OrderDate]])</f>
        <v>5</v>
      </c>
      <c r="I1558" s="31" t="str">
        <f>TEXT(Order[[#This Row],[WeekNumber]],"dddd")</f>
        <v>Thursday</v>
      </c>
      <c r="J1558" s="14">
        <v>20220129</v>
      </c>
      <c r="K1558" t="s">
        <v>485</v>
      </c>
      <c r="L1558" s="4">
        <v>230</v>
      </c>
      <c r="M1558" s="4">
        <v>46</v>
      </c>
      <c r="N1558" s="4">
        <v>46</v>
      </c>
      <c r="O1558">
        <v>5</v>
      </c>
      <c r="P1558" s="8">
        <v>0</v>
      </c>
      <c r="Q1558" t="s">
        <v>397</v>
      </c>
      <c r="R1558">
        <v>20</v>
      </c>
      <c r="S1558" s="4">
        <v>33.719701744549674</v>
      </c>
      <c r="T1558" t="s">
        <v>166</v>
      </c>
      <c r="U1558" t="s">
        <v>255</v>
      </c>
      <c r="V1558" t="s">
        <v>319</v>
      </c>
      <c r="W1558" t="s">
        <v>510</v>
      </c>
      <c r="X1558" t="s">
        <v>525</v>
      </c>
      <c r="Y1558" t="s">
        <v>517</v>
      </c>
    </row>
    <row r="1559" spans="1:25" ht="15" customHeight="1" x14ac:dyDescent="0.3">
      <c r="A1559">
        <v>10842</v>
      </c>
      <c r="B1559" t="s">
        <v>77</v>
      </c>
      <c r="C1559">
        <v>68</v>
      </c>
      <c r="D1559">
        <v>1</v>
      </c>
      <c r="E1559" s="3">
        <v>44581</v>
      </c>
      <c r="F1559" s="31">
        <f>YEAR(Order[[#This Row],[OrderDate]])</f>
        <v>2022</v>
      </c>
      <c r="G1559" s="31">
        <f>MONTH(Order[[#This Row],[OrderDate]])</f>
        <v>1</v>
      </c>
      <c r="H1559" s="31">
        <f>WEEKDAY(Order[[#This Row],[OrderDate]])</f>
        <v>5</v>
      </c>
      <c r="I1559" s="31" t="str">
        <f>TEXT(Order[[#This Row],[WeekNumber]],"dddd")</f>
        <v>Thursday</v>
      </c>
      <c r="J1559" s="14">
        <v>20220129</v>
      </c>
      <c r="K1559" t="s">
        <v>485</v>
      </c>
      <c r="L1559" s="4">
        <v>250</v>
      </c>
      <c r="M1559" s="4">
        <v>12.5</v>
      </c>
      <c r="N1559" s="4">
        <v>12.5</v>
      </c>
      <c r="O1559">
        <v>20</v>
      </c>
      <c r="P1559" s="8">
        <v>0</v>
      </c>
      <c r="Q1559" t="s">
        <v>422</v>
      </c>
      <c r="R1559">
        <v>8</v>
      </c>
      <c r="S1559" s="4">
        <v>9.881917469522989</v>
      </c>
      <c r="T1559" t="s">
        <v>166</v>
      </c>
      <c r="U1559" t="s">
        <v>255</v>
      </c>
      <c r="V1559" t="s">
        <v>319</v>
      </c>
      <c r="W1559" t="s">
        <v>510</v>
      </c>
      <c r="X1559" t="s">
        <v>525</v>
      </c>
      <c r="Y1559" t="s">
        <v>516</v>
      </c>
    </row>
    <row r="1560" spans="1:25" ht="15" customHeight="1" x14ac:dyDescent="0.3">
      <c r="A1560">
        <v>10842</v>
      </c>
      <c r="B1560" t="s">
        <v>77</v>
      </c>
      <c r="C1560">
        <v>70</v>
      </c>
      <c r="D1560">
        <v>1</v>
      </c>
      <c r="E1560" s="3">
        <v>44581</v>
      </c>
      <c r="F1560" s="31">
        <f>YEAR(Order[[#This Row],[OrderDate]])</f>
        <v>2022</v>
      </c>
      <c r="G1560" s="31">
        <f>MONTH(Order[[#This Row],[OrderDate]])</f>
        <v>1</v>
      </c>
      <c r="H1560" s="31">
        <f>WEEKDAY(Order[[#This Row],[OrderDate]])</f>
        <v>5</v>
      </c>
      <c r="I1560" s="31" t="str">
        <f>TEXT(Order[[#This Row],[WeekNumber]],"dddd")</f>
        <v>Thursday</v>
      </c>
      <c r="J1560" s="14">
        <v>20220126</v>
      </c>
      <c r="K1560" t="s">
        <v>485</v>
      </c>
      <c r="L1560" s="4">
        <v>180</v>
      </c>
      <c r="M1560" s="4">
        <v>15</v>
      </c>
      <c r="N1560" s="4">
        <v>15</v>
      </c>
      <c r="O1560">
        <v>12</v>
      </c>
      <c r="P1560" s="8">
        <v>0</v>
      </c>
      <c r="Q1560" t="s">
        <v>424</v>
      </c>
      <c r="R1560">
        <v>7</v>
      </c>
      <c r="S1560" s="4">
        <v>4.3219663299234155</v>
      </c>
      <c r="T1560" t="s">
        <v>166</v>
      </c>
      <c r="U1560" t="s">
        <v>255</v>
      </c>
      <c r="V1560" t="s">
        <v>319</v>
      </c>
      <c r="W1560" t="s">
        <v>510</v>
      </c>
      <c r="X1560" t="s">
        <v>525</v>
      </c>
      <c r="Y1560" t="s">
        <v>517</v>
      </c>
    </row>
    <row r="1561" spans="1:25" ht="15" customHeight="1" x14ac:dyDescent="0.3">
      <c r="A1561">
        <v>10843</v>
      </c>
      <c r="B1561" t="s">
        <v>81</v>
      </c>
      <c r="C1561">
        <v>51</v>
      </c>
      <c r="D1561">
        <v>4</v>
      </c>
      <c r="E1561" s="3">
        <v>44582</v>
      </c>
      <c r="F1561" s="31">
        <f>YEAR(Order[[#This Row],[OrderDate]])</f>
        <v>2022</v>
      </c>
      <c r="G1561" s="31">
        <f>MONTH(Order[[#This Row],[OrderDate]])</f>
        <v>1</v>
      </c>
      <c r="H1561" s="31">
        <f>WEEKDAY(Order[[#This Row],[OrderDate]])</f>
        <v>6</v>
      </c>
      <c r="I1561" s="31" t="str">
        <f>TEXT(Order[[#This Row],[WeekNumber]],"dddd")</f>
        <v>Friday</v>
      </c>
      <c r="J1561" s="14">
        <v>20220126</v>
      </c>
      <c r="K1561" t="s">
        <v>484</v>
      </c>
      <c r="L1561" s="4">
        <v>159</v>
      </c>
      <c r="M1561" s="4">
        <v>53</v>
      </c>
      <c r="N1561" s="4">
        <v>39.75</v>
      </c>
      <c r="O1561">
        <v>4</v>
      </c>
      <c r="P1561" s="8">
        <v>0.25</v>
      </c>
      <c r="Q1561" t="s">
        <v>405</v>
      </c>
      <c r="R1561">
        <v>24</v>
      </c>
      <c r="S1561" s="4">
        <v>18.835525116961144</v>
      </c>
      <c r="T1561" t="s">
        <v>170</v>
      </c>
      <c r="U1561" t="s">
        <v>259</v>
      </c>
      <c r="V1561" t="s">
        <v>343</v>
      </c>
      <c r="W1561" t="s">
        <v>509</v>
      </c>
      <c r="X1561" t="s">
        <v>519</v>
      </c>
      <c r="Y1561" t="s">
        <v>513</v>
      </c>
    </row>
    <row r="1562" spans="1:25" ht="15" customHeight="1" x14ac:dyDescent="0.3">
      <c r="A1562">
        <v>10844</v>
      </c>
      <c r="B1562" t="s">
        <v>56</v>
      </c>
      <c r="C1562">
        <v>22</v>
      </c>
      <c r="D1562">
        <v>8</v>
      </c>
      <c r="E1562" s="3">
        <v>44582</v>
      </c>
      <c r="F1562" s="31">
        <f>YEAR(Order[[#This Row],[OrderDate]])</f>
        <v>2022</v>
      </c>
      <c r="G1562" s="31">
        <f>MONTH(Order[[#This Row],[OrderDate]])</f>
        <v>1</v>
      </c>
      <c r="H1562" s="31">
        <f>WEEKDAY(Order[[#This Row],[OrderDate]])</f>
        <v>6</v>
      </c>
      <c r="I1562" s="31" t="str">
        <f>TEXT(Order[[#This Row],[WeekNumber]],"dddd")</f>
        <v>Friday</v>
      </c>
      <c r="J1562" s="14">
        <v>20220130</v>
      </c>
      <c r="K1562" t="s">
        <v>484</v>
      </c>
      <c r="L1562" s="4">
        <v>735</v>
      </c>
      <c r="M1562" s="4">
        <v>21</v>
      </c>
      <c r="N1562" s="4">
        <v>21</v>
      </c>
      <c r="O1562">
        <v>35</v>
      </c>
      <c r="P1562" s="8">
        <v>0</v>
      </c>
      <c r="Q1562" t="s">
        <v>376</v>
      </c>
      <c r="R1562">
        <v>9</v>
      </c>
      <c r="S1562" s="4">
        <v>6.5214240951904641</v>
      </c>
      <c r="T1562" t="s">
        <v>145</v>
      </c>
      <c r="U1562" t="s">
        <v>234</v>
      </c>
      <c r="V1562" t="s">
        <v>320</v>
      </c>
      <c r="W1562" t="s">
        <v>509</v>
      </c>
      <c r="X1562" t="s">
        <v>524</v>
      </c>
      <c r="Y1562" t="s">
        <v>512</v>
      </c>
    </row>
    <row r="1563" spans="1:25" ht="15" customHeight="1" x14ac:dyDescent="0.3">
      <c r="A1563">
        <v>10845</v>
      </c>
      <c r="B1563" t="s">
        <v>60</v>
      </c>
      <c r="C1563">
        <v>23</v>
      </c>
      <c r="D1563">
        <v>8</v>
      </c>
      <c r="E1563" s="3">
        <v>44582</v>
      </c>
      <c r="F1563" s="31">
        <f>YEAR(Order[[#This Row],[OrderDate]])</f>
        <v>2022</v>
      </c>
      <c r="G1563" s="31">
        <f>MONTH(Order[[#This Row],[OrderDate]])</f>
        <v>1</v>
      </c>
      <c r="H1563" s="31">
        <f>WEEKDAY(Order[[#This Row],[OrderDate]])</f>
        <v>6</v>
      </c>
      <c r="I1563" s="31" t="str">
        <f>TEXT(Order[[#This Row],[WeekNumber]],"dddd")</f>
        <v>Friday</v>
      </c>
      <c r="J1563" s="14">
        <v>20220130</v>
      </c>
      <c r="K1563" t="s">
        <v>486</v>
      </c>
      <c r="L1563" s="4">
        <v>566.99999906122684</v>
      </c>
      <c r="M1563" s="4">
        <v>9</v>
      </c>
      <c r="N1563" s="4">
        <v>8.0999999865889549</v>
      </c>
      <c r="O1563">
        <v>70</v>
      </c>
      <c r="P1563" s="8">
        <v>0.10000000149011611</v>
      </c>
      <c r="Q1563" t="s">
        <v>377</v>
      </c>
      <c r="R1563">
        <v>9</v>
      </c>
      <c r="S1563" s="4">
        <v>5.2140991742329925</v>
      </c>
      <c r="T1563" t="s">
        <v>149</v>
      </c>
      <c r="U1563" t="s">
        <v>238</v>
      </c>
      <c r="V1563" t="s">
        <v>324</v>
      </c>
      <c r="W1563" t="s">
        <v>509</v>
      </c>
      <c r="X1563" t="s">
        <v>520</v>
      </c>
      <c r="Y1563" t="s">
        <v>512</v>
      </c>
    </row>
    <row r="1564" spans="1:25" ht="15" customHeight="1" x14ac:dyDescent="0.3">
      <c r="A1564">
        <v>10845</v>
      </c>
      <c r="B1564" t="s">
        <v>60</v>
      </c>
      <c r="C1564">
        <v>35</v>
      </c>
      <c r="D1564">
        <v>8</v>
      </c>
      <c r="E1564" s="3">
        <v>44582</v>
      </c>
      <c r="F1564" s="31">
        <f>YEAR(Order[[#This Row],[OrderDate]])</f>
        <v>2022</v>
      </c>
      <c r="G1564" s="31">
        <f>MONTH(Order[[#This Row],[OrderDate]])</f>
        <v>1</v>
      </c>
      <c r="H1564" s="31">
        <f>WEEKDAY(Order[[#This Row],[OrderDate]])</f>
        <v>6</v>
      </c>
      <c r="I1564" s="31" t="str">
        <f>TEXT(Order[[#This Row],[WeekNumber]],"dddd")</f>
        <v>Friday</v>
      </c>
      <c r="J1564" s="14">
        <v>20220130</v>
      </c>
      <c r="K1564" t="s">
        <v>486</v>
      </c>
      <c r="L1564" s="4">
        <v>404.99999932944775</v>
      </c>
      <c r="M1564" s="4">
        <v>18</v>
      </c>
      <c r="N1564" s="4">
        <v>16.19999997317791</v>
      </c>
      <c r="O1564">
        <v>25</v>
      </c>
      <c r="P1564" s="8">
        <v>0.10000000149011611</v>
      </c>
      <c r="Q1564" t="s">
        <v>389</v>
      </c>
      <c r="R1564">
        <v>16</v>
      </c>
      <c r="S1564" s="4">
        <v>11.144616765926688</v>
      </c>
      <c r="T1564" t="s">
        <v>149</v>
      </c>
      <c r="U1564" t="s">
        <v>238</v>
      </c>
      <c r="V1564" t="s">
        <v>324</v>
      </c>
      <c r="W1564" t="s">
        <v>509</v>
      </c>
      <c r="X1564" t="s">
        <v>520</v>
      </c>
      <c r="Y1564" t="s">
        <v>517</v>
      </c>
    </row>
    <row r="1565" spans="1:25" ht="15" customHeight="1" x14ac:dyDescent="0.3">
      <c r="A1565">
        <v>10845</v>
      </c>
      <c r="B1565" t="s">
        <v>60</v>
      </c>
      <c r="C1565">
        <v>42</v>
      </c>
      <c r="D1565">
        <v>8</v>
      </c>
      <c r="E1565" s="3">
        <v>44582</v>
      </c>
      <c r="F1565" s="31">
        <f>YEAR(Order[[#This Row],[OrderDate]])</f>
        <v>2022</v>
      </c>
      <c r="G1565" s="31">
        <f>MONTH(Order[[#This Row],[OrderDate]])</f>
        <v>1</v>
      </c>
      <c r="H1565" s="31">
        <f>WEEKDAY(Order[[#This Row],[OrderDate]])</f>
        <v>6</v>
      </c>
      <c r="I1565" s="31" t="str">
        <f>TEXT(Order[[#This Row],[WeekNumber]],"dddd")</f>
        <v>Friday</v>
      </c>
      <c r="J1565" s="14">
        <v>20220130</v>
      </c>
      <c r="K1565" t="s">
        <v>486</v>
      </c>
      <c r="L1565" s="4">
        <v>529.19999912381172</v>
      </c>
      <c r="M1565" s="4">
        <v>14</v>
      </c>
      <c r="N1565" s="4">
        <v>12.599999979138374</v>
      </c>
      <c r="O1565">
        <v>42</v>
      </c>
      <c r="P1565" s="8">
        <v>0.10000000149011611</v>
      </c>
      <c r="Q1565" t="s">
        <v>396</v>
      </c>
      <c r="R1565">
        <v>20</v>
      </c>
      <c r="S1565" s="4">
        <v>10.762412487567216</v>
      </c>
      <c r="T1565" t="s">
        <v>149</v>
      </c>
      <c r="U1565" t="s">
        <v>238</v>
      </c>
      <c r="V1565" t="s">
        <v>324</v>
      </c>
      <c r="W1565" t="s">
        <v>509</v>
      </c>
      <c r="X1565" t="s">
        <v>520</v>
      </c>
      <c r="Y1565" t="s">
        <v>512</v>
      </c>
    </row>
    <row r="1566" spans="1:25" ht="15" customHeight="1" x14ac:dyDescent="0.3">
      <c r="A1566">
        <v>10845</v>
      </c>
      <c r="B1566" t="s">
        <v>60</v>
      </c>
      <c r="C1566">
        <v>58</v>
      </c>
      <c r="D1566">
        <v>8</v>
      </c>
      <c r="E1566" s="3">
        <v>44582</v>
      </c>
      <c r="F1566" s="31">
        <f>YEAR(Order[[#This Row],[OrderDate]])</f>
        <v>2022</v>
      </c>
      <c r="G1566" s="31">
        <f>MONTH(Order[[#This Row],[OrderDate]])</f>
        <v>1</v>
      </c>
      <c r="H1566" s="31">
        <f>WEEKDAY(Order[[#This Row],[OrderDate]])</f>
        <v>6</v>
      </c>
      <c r="I1566" s="31" t="str">
        <f>TEXT(Order[[#This Row],[WeekNumber]],"dddd")</f>
        <v>Friday</v>
      </c>
      <c r="J1566" s="14">
        <v>20220130</v>
      </c>
      <c r="K1566" t="s">
        <v>486</v>
      </c>
      <c r="L1566" s="4">
        <v>715.49999881535769</v>
      </c>
      <c r="M1566" s="4">
        <v>13.25</v>
      </c>
      <c r="N1566" s="4">
        <v>11.924999980255961</v>
      </c>
      <c r="O1566">
        <v>60</v>
      </c>
      <c r="P1566" s="8">
        <v>0.10000000149011611</v>
      </c>
      <c r="Q1566" t="s">
        <v>412</v>
      </c>
      <c r="R1566">
        <v>27</v>
      </c>
      <c r="S1566" s="4">
        <v>5.9992715692376155</v>
      </c>
      <c r="T1566" t="s">
        <v>149</v>
      </c>
      <c r="U1566" t="s">
        <v>238</v>
      </c>
      <c r="V1566" t="s">
        <v>324</v>
      </c>
      <c r="W1566" t="s">
        <v>509</v>
      </c>
      <c r="X1566" t="s">
        <v>520</v>
      </c>
      <c r="Y1566" t="s">
        <v>514</v>
      </c>
    </row>
    <row r="1567" spans="1:25" ht="15" customHeight="1" x14ac:dyDescent="0.3">
      <c r="A1567">
        <v>10845</v>
      </c>
      <c r="B1567" t="s">
        <v>60</v>
      </c>
      <c r="C1567">
        <v>64</v>
      </c>
      <c r="D1567">
        <v>8</v>
      </c>
      <c r="E1567" s="3">
        <v>44582</v>
      </c>
      <c r="F1567" s="31">
        <f>YEAR(Order[[#This Row],[OrderDate]])</f>
        <v>2022</v>
      </c>
      <c r="G1567" s="31">
        <f>MONTH(Order[[#This Row],[OrderDate]])</f>
        <v>1</v>
      </c>
      <c r="H1567" s="31">
        <f>WEEKDAY(Order[[#This Row],[OrderDate]])</f>
        <v>6</v>
      </c>
      <c r="I1567" s="31" t="str">
        <f>TEXT(Order[[#This Row],[WeekNumber]],"dddd")</f>
        <v>Friday</v>
      </c>
      <c r="J1567" s="14">
        <v>20220123</v>
      </c>
      <c r="K1567" t="s">
        <v>486</v>
      </c>
      <c r="L1567" s="4">
        <v>1596</v>
      </c>
      <c r="M1567" s="4">
        <v>33.25</v>
      </c>
      <c r="N1567" s="4">
        <v>33.25</v>
      </c>
      <c r="O1567">
        <v>48</v>
      </c>
      <c r="P1567" s="8">
        <v>0</v>
      </c>
      <c r="Q1567" t="s">
        <v>418</v>
      </c>
      <c r="R1567">
        <v>12</v>
      </c>
      <c r="S1567" s="4">
        <v>21.348702933885775</v>
      </c>
      <c r="T1567" t="s">
        <v>149</v>
      </c>
      <c r="U1567" t="s">
        <v>238</v>
      </c>
      <c r="V1567" t="s">
        <v>324</v>
      </c>
      <c r="W1567" t="s">
        <v>509</v>
      </c>
      <c r="X1567" t="s">
        <v>520</v>
      </c>
      <c r="Y1567" t="s">
        <v>512</v>
      </c>
    </row>
    <row r="1568" spans="1:25" ht="15" customHeight="1" x14ac:dyDescent="0.3">
      <c r="A1568">
        <v>10846</v>
      </c>
      <c r="B1568" t="s">
        <v>73</v>
      </c>
      <c r="C1568">
        <v>4</v>
      </c>
      <c r="D1568">
        <v>2</v>
      </c>
      <c r="E1568" s="3">
        <v>44583</v>
      </c>
      <c r="F1568" s="31">
        <f>YEAR(Order[[#This Row],[OrderDate]])</f>
        <v>2022</v>
      </c>
      <c r="G1568" s="31">
        <f>MONTH(Order[[#This Row],[OrderDate]])</f>
        <v>1</v>
      </c>
      <c r="H1568" s="31">
        <f>WEEKDAY(Order[[#This Row],[OrderDate]])</f>
        <v>7</v>
      </c>
      <c r="I1568" s="31" t="str">
        <f>TEXT(Order[[#This Row],[WeekNumber]],"dddd")</f>
        <v>Saturday</v>
      </c>
      <c r="J1568" s="14">
        <v>20220123</v>
      </c>
      <c r="K1568" t="s">
        <v>485</v>
      </c>
      <c r="L1568" s="4">
        <v>462</v>
      </c>
      <c r="M1568" s="4">
        <v>22</v>
      </c>
      <c r="N1568" s="4">
        <v>22</v>
      </c>
      <c r="O1568">
        <v>21</v>
      </c>
      <c r="P1568" s="8">
        <v>0</v>
      </c>
      <c r="Q1568" t="s">
        <v>358</v>
      </c>
      <c r="R1568">
        <v>2</v>
      </c>
      <c r="S1568" s="4">
        <v>13.396192586104789</v>
      </c>
      <c r="T1568" t="s">
        <v>162</v>
      </c>
      <c r="U1568" t="s">
        <v>251</v>
      </c>
      <c r="V1568" t="s">
        <v>336</v>
      </c>
      <c r="W1568" t="s">
        <v>509</v>
      </c>
      <c r="X1568" t="s">
        <v>522</v>
      </c>
      <c r="Y1568" t="s">
        <v>515</v>
      </c>
    </row>
    <row r="1569" spans="1:25" ht="15" customHeight="1" x14ac:dyDescent="0.3">
      <c r="A1569">
        <v>10846</v>
      </c>
      <c r="B1569" t="s">
        <v>73</v>
      </c>
      <c r="C1569">
        <v>70</v>
      </c>
      <c r="D1569">
        <v>2</v>
      </c>
      <c r="E1569" s="3">
        <v>44583</v>
      </c>
      <c r="F1569" s="31">
        <f>YEAR(Order[[#This Row],[OrderDate]])</f>
        <v>2022</v>
      </c>
      <c r="G1569" s="31">
        <f>MONTH(Order[[#This Row],[OrderDate]])</f>
        <v>1</v>
      </c>
      <c r="H1569" s="31">
        <f>WEEKDAY(Order[[#This Row],[OrderDate]])</f>
        <v>7</v>
      </c>
      <c r="I1569" s="31" t="str">
        <f>TEXT(Order[[#This Row],[WeekNumber]],"dddd")</f>
        <v>Saturday</v>
      </c>
      <c r="J1569" s="14">
        <v>20220123</v>
      </c>
      <c r="K1569" t="s">
        <v>485</v>
      </c>
      <c r="L1569" s="4">
        <v>450</v>
      </c>
      <c r="M1569" s="4">
        <v>15</v>
      </c>
      <c r="N1569" s="4">
        <v>15</v>
      </c>
      <c r="O1569">
        <v>30</v>
      </c>
      <c r="P1569" s="8">
        <v>0</v>
      </c>
      <c r="Q1569" t="s">
        <v>424</v>
      </c>
      <c r="R1569">
        <v>7</v>
      </c>
      <c r="S1569" s="4">
        <v>4.3219663299234155</v>
      </c>
      <c r="T1569" t="s">
        <v>162</v>
      </c>
      <c r="U1569" t="s">
        <v>251</v>
      </c>
      <c r="V1569" t="s">
        <v>336</v>
      </c>
      <c r="W1569" t="s">
        <v>509</v>
      </c>
      <c r="X1569" t="s">
        <v>522</v>
      </c>
      <c r="Y1569" t="s">
        <v>517</v>
      </c>
    </row>
    <row r="1570" spans="1:25" ht="15" customHeight="1" x14ac:dyDescent="0.3">
      <c r="A1570">
        <v>10846</v>
      </c>
      <c r="B1570" t="s">
        <v>73</v>
      </c>
      <c r="C1570">
        <v>74</v>
      </c>
      <c r="D1570">
        <v>2</v>
      </c>
      <c r="E1570" s="3">
        <v>44583</v>
      </c>
      <c r="F1570" s="31">
        <f>YEAR(Order[[#This Row],[OrderDate]])</f>
        <v>2022</v>
      </c>
      <c r="G1570" s="31">
        <f>MONTH(Order[[#This Row],[OrderDate]])</f>
        <v>1</v>
      </c>
      <c r="H1570" s="31">
        <f>WEEKDAY(Order[[#This Row],[OrderDate]])</f>
        <v>7</v>
      </c>
      <c r="I1570" s="31" t="str">
        <f>TEXT(Order[[#This Row],[WeekNumber]],"dddd")</f>
        <v>Saturday</v>
      </c>
      <c r="J1570" s="14">
        <v>20220210</v>
      </c>
      <c r="K1570" t="s">
        <v>485</v>
      </c>
      <c r="L1570" s="4">
        <v>200</v>
      </c>
      <c r="M1570" s="4">
        <v>10</v>
      </c>
      <c r="N1570" s="4">
        <v>10</v>
      </c>
      <c r="O1570">
        <v>20</v>
      </c>
      <c r="P1570" s="8">
        <v>0</v>
      </c>
      <c r="Q1570" t="s">
        <v>428</v>
      </c>
      <c r="R1570">
        <v>4</v>
      </c>
      <c r="S1570" s="4">
        <v>5.405016256844287</v>
      </c>
      <c r="T1570" t="s">
        <v>162</v>
      </c>
      <c r="U1570" t="s">
        <v>251</v>
      </c>
      <c r="V1570" t="s">
        <v>336</v>
      </c>
      <c r="W1570" t="s">
        <v>509</v>
      </c>
      <c r="X1570" t="s">
        <v>522</v>
      </c>
      <c r="Y1570" t="s">
        <v>513</v>
      </c>
    </row>
    <row r="1571" spans="1:25" ht="15" customHeight="1" x14ac:dyDescent="0.3">
      <c r="A1571">
        <v>10847</v>
      </c>
      <c r="B1571" t="s">
        <v>68</v>
      </c>
      <c r="C1571">
        <v>1</v>
      </c>
      <c r="D1571">
        <v>4</v>
      </c>
      <c r="E1571" s="3">
        <v>44583</v>
      </c>
      <c r="F1571" s="31">
        <f>YEAR(Order[[#This Row],[OrderDate]])</f>
        <v>2022</v>
      </c>
      <c r="G1571" s="31">
        <f>MONTH(Order[[#This Row],[OrderDate]])</f>
        <v>1</v>
      </c>
      <c r="H1571" s="31">
        <f>WEEKDAY(Order[[#This Row],[OrderDate]])</f>
        <v>7</v>
      </c>
      <c r="I1571" s="31" t="str">
        <f>TEXT(Order[[#This Row],[WeekNumber]],"dddd")</f>
        <v>Saturday</v>
      </c>
      <c r="J1571" s="14">
        <v>20220210</v>
      </c>
      <c r="K1571" t="s">
        <v>485</v>
      </c>
      <c r="L1571" s="4">
        <v>1151.9999957084656</v>
      </c>
      <c r="M1571" s="4">
        <v>18</v>
      </c>
      <c r="N1571" s="4">
        <v>14.39999994635582</v>
      </c>
      <c r="O1571">
        <v>80</v>
      </c>
      <c r="P1571" s="8">
        <v>0.20000000298023221</v>
      </c>
      <c r="Q1571" t="s">
        <v>355</v>
      </c>
      <c r="R1571">
        <v>1</v>
      </c>
      <c r="S1571" s="4">
        <v>9.9412796083453241</v>
      </c>
      <c r="T1571" t="s">
        <v>157</v>
      </c>
      <c r="U1571" t="s">
        <v>246</v>
      </c>
      <c r="V1571" t="s">
        <v>331</v>
      </c>
      <c r="W1571" t="s">
        <v>510</v>
      </c>
      <c r="X1571" t="s">
        <v>353</v>
      </c>
      <c r="Y1571" t="s">
        <v>517</v>
      </c>
    </row>
    <row r="1572" spans="1:25" ht="15" customHeight="1" x14ac:dyDescent="0.3">
      <c r="A1572">
        <v>10847</v>
      </c>
      <c r="B1572" t="s">
        <v>68</v>
      </c>
      <c r="C1572">
        <v>19</v>
      </c>
      <c r="D1572">
        <v>4</v>
      </c>
      <c r="E1572" s="3">
        <v>44583</v>
      </c>
      <c r="F1572" s="31">
        <f>YEAR(Order[[#This Row],[OrderDate]])</f>
        <v>2022</v>
      </c>
      <c r="G1572" s="31">
        <f>MONTH(Order[[#This Row],[OrderDate]])</f>
        <v>1</v>
      </c>
      <c r="H1572" s="31">
        <f>WEEKDAY(Order[[#This Row],[OrderDate]])</f>
        <v>7</v>
      </c>
      <c r="I1572" s="31" t="str">
        <f>TEXT(Order[[#This Row],[WeekNumber]],"dddd")</f>
        <v>Saturday</v>
      </c>
      <c r="J1572" s="14">
        <v>20220210</v>
      </c>
      <c r="K1572" t="s">
        <v>485</v>
      </c>
      <c r="L1572" s="4">
        <v>88.319999670982355</v>
      </c>
      <c r="M1572" s="4">
        <v>9.1999999999999993</v>
      </c>
      <c r="N1572" s="4">
        <v>7.3599999725818632</v>
      </c>
      <c r="O1572">
        <v>12</v>
      </c>
      <c r="P1572" s="8">
        <v>0.20000000298023221</v>
      </c>
      <c r="Q1572" t="s">
        <v>373</v>
      </c>
      <c r="R1572">
        <v>8</v>
      </c>
      <c r="S1572" s="4">
        <v>7.994614939930428</v>
      </c>
      <c r="T1572" t="s">
        <v>157</v>
      </c>
      <c r="U1572" t="s">
        <v>246</v>
      </c>
      <c r="V1572" t="s">
        <v>331</v>
      </c>
      <c r="W1572" t="s">
        <v>510</v>
      </c>
      <c r="X1572" t="s">
        <v>353</v>
      </c>
      <c r="Y1572" t="s">
        <v>516</v>
      </c>
    </row>
    <row r="1573" spans="1:25" ht="15" customHeight="1" x14ac:dyDescent="0.3">
      <c r="A1573">
        <v>10847</v>
      </c>
      <c r="B1573" t="s">
        <v>68</v>
      </c>
      <c r="C1573">
        <v>37</v>
      </c>
      <c r="D1573">
        <v>4</v>
      </c>
      <c r="E1573" s="3">
        <v>44583</v>
      </c>
      <c r="F1573" s="31">
        <f>YEAR(Order[[#This Row],[OrderDate]])</f>
        <v>2022</v>
      </c>
      <c r="G1573" s="31">
        <f>MONTH(Order[[#This Row],[OrderDate]])</f>
        <v>1</v>
      </c>
      <c r="H1573" s="31">
        <f>WEEKDAY(Order[[#This Row],[OrderDate]])</f>
        <v>7</v>
      </c>
      <c r="I1573" s="31" t="str">
        <f>TEXT(Order[[#This Row],[WeekNumber]],"dddd")</f>
        <v>Saturday</v>
      </c>
      <c r="J1573" s="14">
        <v>20220210</v>
      </c>
      <c r="K1573" t="s">
        <v>485</v>
      </c>
      <c r="L1573" s="4">
        <v>1247.9999953508377</v>
      </c>
      <c r="M1573" s="4">
        <v>26</v>
      </c>
      <c r="N1573" s="4">
        <v>20.799999922513962</v>
      </c>
      <c r="O1573">
        <v>60</v>
      </c>
      <c r="P1573" s="8">
        <v>0.20000000298023221</v>
      </c>
      <c r="Q1573" t="s">
        <v>391</v>
      </c>
      <c r="R1573">
        <v>17</v>
      </c>
      <c r="S1573" s="4">
        <v>19.481444194755529</v>
      </c>
      <c r="T1573" t="s">
        <v>157</v>
      </c>
      <c r="U1573" t="s">
        <v>246</v>
      </c>
      <c r="V1573" t="s">
        <v>331</v>
      </c>
      <c r="W1573" t="s">
        <v>510</v>
      </c>
      <c r="X1573" t="s">
        <v>353</v>
      </c>
      <c r="Y1573" t="s">
        <v>514</v>
      </c>
    </row>
    <row r="1574" spans="1:25" ht="15" customHeight="1" x14ac:dyDescent="0.3">
      <c r="A1574">
        <v>10847</v>
      </c>
      <c r="B1574" t="s">
        <v>68</v>
      </c>
      <c r="C1574">
        <v>45</v>
      </c>
      <c r="D1574">
        <v>4</v>
      </c>
      <c r="E1574" s="3">
        <v>44583</v>
      </c>
      <c r="F1574" s="31">
        <f>YEAR(Order[[#This Row],[OrderDate]])</f>
        <v>2022</v>
      </c>
      <c r="G1574" s="31">
        <f>MONTH(Order[[#This Row],[OrderDate]])</f>
        <v>1</v>
      </c>
      <c r="H1574" s="31">
        <f>WEEKDAY(Order[[#This Row],[OrderDate]])</f>
        <v>7</v>
      </c>
      <c r="I1574" s="31" t="str">
        <f>TEXT(Order[[#This Row],[WeekNumber]],"dddd")</f>
        <v>Saturday</v>
      </c>
      <c r="J1574" s="14">
        <v>20220210</v>
      </c>
      <c r="K1574" t="s">
        <v>485</v>
      </c>
      <c r="L1574" s="4">
        <v>273.59999898076057</v>
      </c>
      <c r="M1574" s="4">
        <v>9.5</v>
      </c>
      <c r="N1574" s="4">
        <v>7.5999999716877937</v>
      </c>
      <c r="O1574">
        <v>36</v>
      </c>
      <c r="P1574" s="8">
        <v>0.20000000298023221</v>
      </c>
      <c r="Q1574" t="s">
        <v>399</v>
      </c>
      <c r="R1574">
        <v>21</v>
      </c>
      <c r="S1574" s="4">
        <v>4.5986324879657294</v>
      </c>
      <c r="T1574" t="s">
        <v>157</v>
      </c>
      <c r="U1574" t="s">
        <v>246</v>
      </c>
      <c r="V1574" t="s">
        <v>331</v>
      </c>
      <c r="W1574" t="s">
        <v>510</v>
      </c>
      <c r="X1574" t="s">
        <v>353</v>
      </c>
      <c r="Y1574" t="s">
        <v>514</v>
      </c>
    </row>
    <row r="1575" spans="1:25" ht="15" customHeight="1" x14ac:dyDescent="0.3">
      <c r="A1575">
        <v>10847</v>
      </c>
      <c r="B1575" t="s">
        <v>68</v>
      </c>
      <c r="C1575">
        <v>60</v>
      </c>
      <c r="D1575">
        <v>4</v>
      </c>
      <c r="E1575" s="3">
        <v>44583</v>
      </c>
      <c r="F1575" s="31">
        <f>YEAR(Order[[#This Row],[OrderDate]])</f>
        <v>2022</v>
      </c>
      <c r="G1575" s="31">
        <f>MONTH(Order[[#This Row],[OrderDate]])</f>
        <v>1</v>
      </c>
      <c r="H1575" s="31">
        <f>WEEKDAY(Order[[#This Row],[OrderDate]])</f>
        <v>7</v>
      </c>
      <c r="I1575" s="31" t="str">
        <f>TEXT(Order[[#This Row],[WeekNumber]],"dddd")</f>
        <v>Saturday</v>
      </c>
      <c r="J1575" s="14">
        <v>20220210</v>
      </c>
      <c r="K1575" t="s">
        <v>485</v>
      </c>
      <c r="L1575" s="4">
        <v>1223.9999954402447</v>
      </c>
      <c r="M1575" s="4">
        <v>34</v>
      </c>
      <c r="N1575" s="4">
        <v>27.199999898672104</v>
      </c>
      <c r="O1575">
        <v>45</v>
      </c>
      <c r="P1575" s="8">
        <v>0.20000000298023221</v>
      </c>
      <c r="Q1575" t="s">
        <v>414</v>
      </c>
      <c r="R1575">
        <v>28</v>
      </c>
      <c r="S1575" s="4">
        <v>17.186056815854748</v>
      </c>
      <c r="T1575" t="s">
        <v>157</v>
      </c>
      <c r="U1575" t="s">
        <v>246</v>
      </c>
      <c r="V1575" t="s">
        <v>331</v>
      </c>
      <c r="W1575" t="s">
        <v>510</v>
      </c>
      <c r="X1575" t="s">
        <v>353</v>
      </c>
      <c r="Y1575" t="s">
        <v>511</v>
      </c>
    </row>
    <row r="1576" spans="1:25" ht="15" customHeight="1" x14ac:dyDescent="0.3">
      <c r="A1576">
        <v>10847</v>
      </c>
      <c r="B1576" t="s">
        <v>68</v>
      </c>
      <c r="C1576">
        <v>71</v>
      </c>
      <c r="D1576">
        <v>4</v>
      </c>
      <c r="E1576" s="3">
        <v>44583</v>
      </c>
      <c r="F1576" s="31">
        <f>YEAR(Order[[#This Row],[OrderDate]])</f>
        <v>2022</v>
      </c>
      <c r="G1576" s="31">
        <f>MONTH(Order[[#This Row],[OrderDate]])</f>
        <v>1</v>
      </c>
      <c r="H1576" s="31">
        <f>WEEKDAY(Order[[#This Row],[OrderDate]])</f>
        <v>7</v>
      </c>
      <c r="I1576" s="31" t="str">
        <f>TEXT(Order[[#This Row],[WeekNumber]],"dddd")</f>
        <v>Saturday</v>
      </c>
      <c r="J1576" s="14">
        <v>20220129</v>
      </c>
      <c r="K1576" t="s">
        <v>485</v>
      </c>
      <c r="L1576" s="4">
        <v>945.99999647587538</v>
      </c>
      <c r="M1576" s="4">
        <v>21.5</v>
      </c>
      <c r="N1576" s="4">
        <v>17.199999935925007</v>
      </c>
      <c r="O1576">
        <v>55</v>
      </c>
      <c r="P1576" s="8">
        <v>0.20000000298023221</v>
      </c>
      <c r="Q1576" t="s">
        <v>425</v>
      </c>
      <c r="R1576">
        <v>15</v>
      </c>
      <c r="S1576" s="4">
        <v>15.813450604529082</v>
      </c>
      <c r="T1576" t="s">
        <v>157</v>
      </c>
      <c r="U1576" t="s">
        <v>246</v>
      </c>
      <c r="V1576" t="s">
        <v>331</v>
      </c>
      <c r="W1576" t="s">
        <v>510</v>
      </c>
      <c r="X1576" t="s">
        <v>353</v>
      </c>
      <c r="Y1576" t="s">
        <v>511</v>
      </c>
    </row>
    <row r="1577" spans="1:25" x14ac:dyDescent="0.3">
      <c r="A1577">
        <v>10848</v>
      </c>
      <c r="B1577" t="s">
        <v>15</v>
      </c>
      <c r="C1577">
        <v>5</v>
      </c>
      <c r="D1577">
        <v>7</v>
      </c>
      <c r="E1577" s="3">
        <v>44584</v>
      </c>
      <c r="F1577" s="31">
        <f>YEAR(Order[[#This Row],[OrderDate]])</f>
        <v>2022</v>
      </c>
      <c r="G1577" s="31">
        <f>MONTH(Order[[#This Row],[OrderDate]])</f>
        <v>1</v>
      </c>
      <c r="H1577" s="31">
        <f>WEEKDAY(Order[[#This Row],[OrderDate]])</f>
        <v>1</v>
      </c>
      <c r="I1577" s="31" t="str">
        <f>TEXT(Order[[#This Row],[WeekNumber]],"dddd")</f>
        <v>Sunday</v>
      </c>
      <c r="J1577" s="14">
        <v>20220129</v>
      </c>
      <c r="K1577" t="s">
        <v>484</v>
      </c>
      <c r="L1577" s="4">
        <v>640.5</v>
      </c>
      <c r="M1577" s="4">
        <v>21.35</v>
      </c>
      <c r="N1577" s="4">
        <v>21.35</v>
      </c>
      <c r="O1577">
        <v>30</v>
      </c>
      <c r="P1577" s="8">
        <v>0</v>
      </c>
      <c r="Q1577" t="s">
        <v>359</v>
      </c>
      <c r="R1577">
        <v>2</v>
      </c>
      <c r="S1577" s="4">
        <v>13.896353834121228</v>
      </c>
      <c r="T1577" t="s">
        <v>104</v>
      </c>
      <c r="U1577" t="s">
        <v>193</v>
      </c>
      <c r="V1577" t="s">
        <v>282</v>
      </c>
      <c r="W1577" t="s">
        <v>509</v>
      </c>
      <c r="X1577" t="s">
        <v>351</v>
      </c>
      <c r="Y1577" t="s">
        <v>515</v>
      </c>
    </row>
    <row r="1578" spans="1:25" x14ac:dyDescent="0.3">
      <c r="A1578">
        <v>10848</v>
      </c>
      <c r="B1578" t="s">
        <v>15</v>
      </c>
      <c r="C1578">
        <v>9</v>
      </c>
      <c r="D1578">
        <v>7</v>
      </c>
      <c r="E1578" s="3">
        <v>44584</v>
      </c>
      <c r="F1578" s="31">
        <f>YEAR(Order[[#This Row],[OrderDate]])</f>
        <v>2022</v>
      </c>
      <c r="G1578" s="31">
        <f>MONTH(Order[[#This Row],[OrderDate]])</f>
        <v>1</v>
      </c>
      <c r="H1578" s="31">
        <f>WEEKDAY(Order[[#This Row],[OrderDate]])</f>
        <v>1</v>
      </c>
      <c r="I1578" s="31" t="str">
        <f>TEXT(Order[[#This Row],[WeekNumber]],"dddd")</f>
        <v>Sunday</v>
      </c>
      <c r="J1578" s="14">
        <v>20220130</v>
      </c>
      <c r="K1578" t="s">
        <v>484</v>
      </c>
      <c r="L1578" s="4">
        <v>291</v>
      </c>
      <c r="M1578" s="4">
        <v>97</v>
      </c>
      <c r="N1578" s="4">
        <v>97</v>
      </c>
      <c r="O1578">
        <v>3</v>
      </c>
      <c r="P1578" s="8">
        <v>0</v>
      </c>
      <c r="Q1578" t="s">
        <v>363</v>
      </c>
      <c r="R1578">
        <v>4</v>
      </c>
      <c r="S1578" s="4">
        <v>50.619422065150324</v>
      </c>
      <c r="T1578" t="s">
        <v>104</v>
      </c>
      <c r="U1578" t="s">
        <v>193</v>
      </c>
      <c r="V1578" t="s">
        <v>282</v>
      </c>
      <c r="W1578" t="s">
        <v>509</v>
      </c>
      <c r="X1578" t="s">
        <v>351</v>
      </c>
      <c r="Y1578" t="s">
        <v>518</v>
      </c>
    </row>
    <row r="1579" spans="1:25" ht="15" customHeight="1" x14ac:dyDescent="0.3">
      <c r="A1579">
        <v>10849</v>
      </c>
      <c r="B1579" t="s">
        <v>37</v>
      </c>
      <c r="C1579">
        <v>3</v>
      </c>
      <c r="D1579">
        <v>9</v>
      </c>
      <c r="E1579" s="3">
        <v>44584</v>
      </c>
      <c r="F1579" s="31">
        <f>YEAR(Order[[#This Row],[OrderDate]])</f>
        <v>2022</v>
      </c>
      <c r="G1579" s="31">
        <f>MONTH(Order[[#This Row],[OrderDate]])</f>
        <v>1</v>
      </c>
      <c r="H1579" s="31">
        <f>WEEKDAY(Order[[#This Row],[OrderDate]])</f>
        <v>1</v>
      </c>
      <c r="I1579" s="31" t="str">
        <f>TEXT(Order[[#This Row],[WeekNumber]],"dddd")</f>
        <v>Sunday</v>
      </c>
      <c r="J1579" s="14">
        <v>20220130</v>
      </c>
      <c r="K1579" t="s">
        <v>484</v>
      </c>
      <c r="L1579" s="4">
        <v>490</v>
      </c>
      <c r="M1579" s="4">
        <v>10</v>
      </c>
      <c r="N1579" s="4">
        <v>10</v>
      </c>
      <c r="O1579">
        <v>49</v>
      </c>
      <c r="P1579" s="8">
        <v>0</v>
      </c>
      <c r="Q1579" t="s">
        <v>357</v>
      </c>
      <c r="R1579">
        <v>1</v>
      </c>
      <c r="S1579" s="4">
        <v>8.7131018239662712</v>
      </c>
      <c r="T1579" t="s">
        <v>126</v>
      </c>
      <c r="U1579" t="s">
        <v>215</v>
      </c>
      <c r="V1579" t="s">
        <v>302</v>
      </c>
      <c r="W1579" t="s">
        <v>509</v>
      </c>
      <c r="X1579" t="s">
        <v>520</v>
      </c>
      <c r="Y1579" t="s">
        <v>515</v>
      </c>
    </row>
    <row r="1580" spans="1:25" ht="15" customHeight="1" x14ac:dyDescent="0.3">
      <c r="A1580">
        <v>10849</v>
      </c>
      <c r="B1580" t="s">
        <v>37</v>
      </c>
      <c r="C1580">
        <v>26</v>
      </c>
      <c r="D1580">
        <v>9</v>
      </c>
      <c r="E1580" s="3">
        <v>44584</v>
      </c>
      <c r="F1580" s="31">
        <f>YEAR(Order[[#This Row],[OrderDate]])</f>
        <v>2022</v>
      </c>
      <c r="G1580" s="31">
        <f>MONTH(Order[[#This Row],[OrderDate]])</f>
        <v>1</v>
      </c>
      <c r="H1580" s="31">
        <f>WEEKDAY(Order[[#This Row],[OrderDate]])</f>
        <v>1</v>
      </c>
      <c r="I1580" s="31" t="str">
        <f>TEXT(Order[[#This Row],[WeekNumber]],"dddd")</f>
        <v>Sunday</v>
      </c>
      <c r="J1580" s="14">
        <v>20220130</v>
      </c>
      <c r="K1580" t="s">
        <v>484</v>
      </c>
      <c r="L1580" s="4">
        <v>477.81899664938447</v>
      </c>
      <c r="M1580" s="4">
        <v>31.23</v>
      </c>
      <c r="N1580" s="4">
        <v>26.545499813854693</v>
      </c>
      <c r="O1580">
        <v>18</v>
      </c>
      <c r="P1580" s="8">
        <v>0.15000000596046451</v>
      </c>
      <c r="Q1580" t="s">
        <v>380</v>
      </c>
      <c r="R1580">
        <v>11</v>
      </c>
      <c r="S1580" s="4">
        <v>12.929370209027901</v>
      </c>
      <c r="T1580" t="s">
        <v>126</v>
      </c>
      <c r="U1580" t="s">
        <v>215</v>
      </c>
      <c r="V1580" t="s">
        <v>302</v>
      </c>
      <c r="W1580" t="s">
        <v>509</v>
      </c>
      <c r="X1580" t="s">
        <v>520</v>
      </c>
      <c r="Y1580" t="s">
        <v>516</v>
      </c>
    </row>
    <row r="1581" spans="1:25" ht="15" customHeight="1" x14ac:dyDescent="0.3">
      <c r="A1581">
        <v>10850</v>
      </c>
      <c r="B1581" t="s">
        <v>81</v>
      </c>
      <c r="C1581">
        <v>25</v>
      </c>
      <c r="D1581">
        <v>1</v>
      </c>
      <c r="E1581" s="3">
        <v>44584</v>
      </c>
      <c r="F1581" s="31">
        <f>YEAR(Order[[#This Row],[OrderDate]])</f>
        <v>2022</v>
      </c>
      <c r="G1581" s="31">
        <f>MONTH(Order[[#This Row],[OrderDate]])</f>
        <v>1</v>
      </c>
      <c r="H1581" s="31">
        <f>WEEKDAY(Order[[#This Row],[OrderDate]])</f>
        <v>1</v>
      </c>
      <c r="I1581" s="31" t="str">
        <f>TEXT(Order[[#This Row],[WeekNumber]],"dddd")</f>
        <v>Sunday</v>
      </c>
      <c r="J1581" s="14">
        <v>20220130</v>
      </c>
      <c r="K1581" t="s">
        <v>486</v>
      </c>
      <c r="L1581" s="4">
        <v>237.99999833106995</v>
      </c>
      <c r="M1581" s="4">
        <v>14</v>
      </c>
      <c r="N1581" s="4">
        <v>11.899999916553497</v>
      </c>
      <c r="O1581">
        <v>20</v>
      </c>
      <c r="P1581" s="8">
        <v>0.15000000596046451</v>
      </c>
      <c r="Q1581" t="s">
        <v>379</v>
      </c>
      <c r="R1581">
        <v>11</v>
      </c>
      <c r="S1581" s="4">
        <v>5.7552439408246228</v>
      </c>
      <c r="T1581" t="s">
        <v>170</v>
      </c>
      <c r="U1581" t="s">
        <v>259</v>
      </c>
      <c r="V1581" t="s">
        <v>343</v>
      </c>
      <c r="W1581" t="s">
        <v>509</v>
      </c>
      <c r="X1581" t="s">
        <v>519</v>
      </c>
      <c r="Y1581" t="s">
        <v>516</v>
      </c>
    </row>
    <row r="1582" spans="1:25" ht="15" customHeight="1" x14ac:dyDescent="0.3">
      <c r="A1582">
        <v>10850</v>
      </c>
      <c r="B1582" t="s">
        <v>81</v>
      </c>
      <c r="C1582">
        <v>33</v>
      </c>
      <c r="D1582">
        <v>1</v>
      </c>
      <c r="E1582" s="3">
        <v>44584</v>
      </c>
      <c r="F1582" s="31">
        <f>YEAR(Order[[#This Row],[OrderDate]])</f>
        <v>2022</v>
      </c>
      <c r="G1582" s="31">
        <f>MONTH(Order[[#This Row],[OrderDate]])</f>
        <v>1</v>
      </c>
      <c r="H1582" s="31">
        <f>WEEKDAY(Order[[#This Row],[OrderDate]])</f>
        <v>1</v>
      </c>
      <c r="I1582" s="31" t="str">
        <f>TEXT(Order[[#This Row],[WeekNumber]],"dddd")</f>
        <v>Sunday</v>
      </c>
      <c r="J1582" s="14">
        <v>20220130</v>
      </c>
      <c r="K1582" t="s">
        <v>486</v>
      </c>
      <c r="L1582" s="4">
        <v>8.4999999403953552</v>
      </c>
      <c r="M1582" s="4">
        <v>2.5</v>
      </c>
      <c r="N1582" s="4">
        <v>2.1249999850988388</v>
      </c>
      <c r="O1582">
        <v>4</v>
      </c>
      <c r="P1582" s="8">
        <v>0.15000000596046451</v>
      </c>
      <c r="Q1582" t="s">
        <v>387</v>
      </c>
      <c r="R1582">
        <v>15</v>
      </c>
      <c r="S1582" s="4">
        <v>1.3985746153494198</v>
      </c>
      <c r="T1582" t="s">
        <v>170</v>
      </c>
      <c r="U1582" t="s">
        <v>259</v>
      </c>
      <c r="V1582" t="s">
        <v>343</v>
      </c>
      <c r="W1582" t="s">
        <v>509</v>
      </c>
      <c r="X1582" t="s">
        <v>519</v>
      </c>
      <c r="Y1582" t="s">
        <v>511</v>
      </c>
    </row>
    <row r="1583" spans="1:25" ht="15" customHeight="1" x14ac:dyDescent="0.3">
      <c r="A1583">
        <v>10850</v>
      </c>
      <c r="B1583" t="s">
        <v>81</v>
      </c>
      <c r="C1583">
        <v>70</v>
      </c>
      <c r="D1583">
        <v>1</v>
      </c>
      <c r="E1583" s="3">
        <v>44584</v>
      </c>
      <c r="F1583" s="31">
        <f>YEAR(Order[[#This Row],[OrderDate]])</f>
        <v>2022</v>
      </c>
      <c r="G1583" s="31">
        <f>MONTH(Order[[#This Row],[OrderDate]])</f>
        <v>1</v>
      </c>
      <c r="H1583" s="31">
        <f>WEEKDAY(Order[[#This Row],[OrderDate]])</f>
        <v>1</v>
      </c>
      <c r="I1583" s="31" t="str">
        <f>TEXT(Order[[#This Row],[WeekNumber]],"dddd")</f>
        <v>Sunday</v>
      </c>
      <c r="J1583" s="14">
        <v>20220212</v>
      </c>
      <c r="K1583" t="s">
        <v>486</v>
      </c>
      <c r="L1583" s="4">
        <v>382.49999731779099</v>
      </c>
      <c r="M1583" s="4">
        <v>15</v>
      </c>
      <c r="N1583" s="4">
        <v>12.749999910593033</v>
      </c>
      <c r="O1583">
        <v>30</v>
      </c>
      <c r="P1583" s="8">
        <v>0.15000000596046451</v>
      </c>
      <c r="Q1583" t="s">
        <v>424</v>
      </c>
      <c r="R1583">
        <v>7</v>
      </c>
      <c r="S1583" s="4">
        <v>4.3219663299234155</v>
      </c>
      <c r="T1583" t="s">
        <v>170</v>
      </c>
      <c r="U1583" t="s">
        <v>259</v>
      </c>
      <c r="V1583" t="s">
        <v>343</v>
      </c>
      <c r="W1583" t="s">
        <v>509</v>
      </c>
      <c r="X1583" t="s">
        <v>519</v>
      </c>
      <c r="Y1583" t="s">
        <v>517</v>
      </c>
    </row>
    <row r="1584" spans="1:25" ht="15" customHeight="1" x14ac:dyDescent="0.3">
      <c r="A1584">
        <v>10851</v>
      </c>
      <c r="B1584" t="s">
        <v>64</v>
      </c>
      <c r="C1584">
        <v>2</v>
      </c>
      <c r="D1584">
        <v>5</v>
      </c>
      <c r="E1584" s="3">
        <v>44587</v>
      </c>
      <c r="F1584" s="31">
        <f>YEAR(Order[[#This Row],[OrderDate]])</f>
        <v>2022</v>
      </c>
      <c r="G1584" s="31">
        <f>MONTH(Order[[#This Row],[OrderDate]])</f>
        <v>1</v>
      </c>
      <c r="H1584" s="31">
        <f>WEEKDAY(Order[[#This Row],[OrderDate]])</f>
        <v>4</v>
      </c>
      <c r="I1584" s="31" t="str">
        <f>TEXT(Order[[#This Row],[WeekNumber]],"dddd")</f>
        <v>Wednesday</v>
      </c>
      <c r="J1584" s="14">
        <v>20220212</v>
      </c>
      <c r="K1584" t="s">
        <v>486</v>
      </c>
      <c r="L1584" s="4">
        <v>90.249999929219484</v>
      </c>
      <c r="M1584" s="4">
        <v>19</v>
      </c>
      <c r="N1584" s="4">
        <v>18.049999985843897</v>
      </c>
      <c r="O1584">
        <v>5</v>
      </c>
      <c r="P1584" s="8">
        <v>5.000000074505806E-2</v>
      </c>
      <c r="Q1584" t="s">
        <v>356</v>
      </c>
      <c r="R1584">
        <v>1</v>
      </c>
      <c r="S1584" s="4">
        <v>9.9064127385757743</v>
      </c>
      <c r="T1584" t="s">
        <v>153</v>
      </c>
      <c r="U1584" t="s">
        <v>242</v>
      </c>
      <c r="V1584" t="s">
        <v>327</v>
      </c>
      <c r="W1584" t="s">
        <v>510</v>
      </c>
      <c r="X1584" t="s">
        <v>521</v>
      </c>
      <c r="Y1584" t="s">
        <v>517</v>
      </c>
    </row>
    <row r="1585" spans="1:25" ht="15" customHeight="1" x14ac:dyDescent="0.3">
      <c r="A1585">
        <v>10851</v>
      </c>
      <c r="B1585" t="s">
        <v>64</v>
      </c>
      <c r="C1585">
        <v>25</v>
      </c>
      <c r="D1585">
        <v>5</v>
      </c>
      <c r="E1585" s="3">
        <v>44587</v>
      </c>
      <c r="F1585" s="31">
        <f>YEAR(Order[[#This Row],[OrderDate]])</f>
        <v>2022</v>
      </c>
      <c r="G1585" s="31">
        <f>MONTH(Order[[#This Row],[OrderDate]])</f>
        <v>1</v>
      </c>
      <c r="H1585" s="31">
        <f>WEEKDAY(Order[[#This Row],[OrderDate]])</f>
        <v>4</v>
      </c>
      <c r="I1585" s="31" t="str">
        <f>TEXT(Order[[#This Row],[WeekNumber]],"dddd")</f>
        <v>Wednesday</v>
      </c>
      <c r="J1585" s="14">
        <v>20220212</v>
      </c>
      <c r="K1585" t="s">
        <v>486</v>
      </c>
      <c r="L1585" s="4">
        <v>132.99999989569187</v>
      </c>
      <c r="M1585" s="4">
        <v>14</v>
      </c>
      <c r="N1585" s="4">
        <v>13.299999989569187</v>
      </c>
      <c r="O1585">
        <v>10</v>
      </c>
      <c r="P1585" s="8">
        <v>5.000000074505806E-2</v>
      </c>
      <c r="Q1585" t="s">
        <v>379</v>
      </c>
      <c r="R1585">
        <v>11</v>
      </c>
      <c r="S1585" s="4">
        <v>5.7552439408246228</v>
      </c>
      <c r="T1585" t="s">
        <v>153</v>
      </c>
      <c r="U1585" t="s">
        <v>242</v>
      </c>
      <c r="V1585" t="s">
        <v>327</v>
      </c>
      <c r="W1585" t="s">
        <v>510</v>
      </c>
      <c r="X1585" t="s">
        <v>521</v>
      </c>
      <c r="Y1585" t="s">
        <v>516</v>
      </c>
    </row>
    <row r="1586" spans="1:25" ht="15" customHeight="1" x14ac:dyDescent="0.3">
      <c r="A1586">
        <v>10851</v>
      </c>
      <c r="B1586" t="s">
        <v>64</v>
      </c>
      <c r="C1586">
        <v>57</v>
      </c>
      <c r="D1586">
        <v>5</v>
      </c>
      <c r="E1586" s="3">
        <v>44587</v>
      </c>
      <c r="F1586" s="31">
        <f>YEAR(Order[[#This Row],[OrderDate]])</f>
        <v>2022</v>
      </c>
      <c r="G1586" s="31">
        <f>MONTH(Order[[#This Row],[OrderDate]])</f>
        <v>1</v>
      </c>
      <c r="H1586" s="31">
        <f>WEEKDAY(Order[[#This Row],[OrderDate]])</f>
        <v>4</v>
      </c>
      <c r="I1586" s="31" t="str">
        <f>TEXT(Order[[#This Row],[WeekNumber]],"dddd")</f>
        <v>Wednesday</v>
      </c>
      <c r="J1586" s="14">
        <v>20220212</v>
      </c>
      <c r="K1586" t="s">
        <v>486</v>
      </c>
      <c r="L1586" s="4">
        <v>185.24999985471368</v>
      </c>
      <c r="M1586" s="4">
        <v>19.5</v>
      </c>
      <c r="N1586" s="4">
        <v>18.524999985471368</v>
      </c>
      <c r="O1586">
        <v>10</v>
      </c>
      <c r="P1586" s="8">
        <v>5.000000074505806E-2</v>
      </c>
      <c r="Q1586" t="s">
        <v>411</v>
      </c>
      <c r="R1586">
        <v>26</v>
      </c>
      <c r="S1586" s="4">
        <v>13.98469118449494</v>
      </c>
      <c r="T1586" t="s">
        <v>153</v>
      </c>
      <c r="U1586" t="s">
        <v>242</v>
      </c>
      <c r="V1586" t="s">
        <v>327</v>
      </c>
      <c r="W1586" t="s">
        <v>510</v>
      </c>
      <c r="X1586" t="s">
        <v>521</v>
      </c>
      <c r="Y1586" t="s">
        <v>512</v>
      </c>
    </row>
    <row r="1587" spans="1:25" ht="15" customHeight="1" x14ac:dyDescent="0.3">
      <c r="A1587">
        <v>10851</v>
      </c>
      <c r="B1587" t="s">
        <v>64</v>
      </c>
      <c r="C1587">
        <v>59</v>
      </c>
      <c r="D1587">
        <v>5</v>
      </c>
      <c r="E1587" s="3">
        <v>44587</v>
      </c>
      <c r="F1587" s="31">
        <f>YEAR(Order[[#This Row],[OrderDate]])</f>
        <v>2022</v>
      </c>
      <c r="G1587" s="31">
        <f>MONTH(Order[[#This Row],[OrderDate]])</f>
        <v>1</v>
      </c>
      <c r="H1587" s="31">
        <f>WEEKDAY(Order[[#This Row],[OrderDate]])</f>
        <v>4</v>
      </c>
      <c r="I1587" s="31" t="str">
        <f>TEXT(Order[[#This Row],[WeekNumber]],"dddd")</f>
        <v>Wednesday</v>
      </c>
      <c r="J1587" s="14">
        <v>20220130</v>
      </c>
      <c r="K1587" t="s">
        <v>486</v>
      </c>
      <c r="L1587" s="4">
        <v>2194.4999982789159</v>
      </c>
      <c r="M1587" s="4">
        <v>55</v>
      </c>
      <c r="N1587" s="4">
        <v>52.249999959021807</v>
      </c>
      <c r="O1587">
        <v>42</v>
      </c>
      <c r="P1587" s="8">
        <v>5.000000074505806E-2</v>
      </c>
      <c r="Q1587" t="s">
        <v>413</v>
      </c>
      <c r="R1587">
        <v>28</v>
      </c>
      <c r="S1587" s="4">
        <v>29.299646906924384</v>
      </c>
      <c r="T1587" t="s">
        <v>153</v>
      </c>
      <c r="U1587" t="s">
        <v>242</v>
      </c>
      <c r="V1587" t="s">
        <v>327</v>
      </c>
      <c r="W1587" t="s">
        <v>510</v>
      </c>
      <c r="X1587" t="s">
        <v>521</v>
      </c>
      <c r="Y1587" t="s">
        <v>511</v>
      </c>
    </row>
    <row r="1588" spans="1:25" ht="15" customHeight="1" x14ac:dyDescent="0.3">
      <c r="A1588">
        <v>10852</v>
      </c>
      <c r="B1588" t="s">
        <v>62</v>
      </c>
      <c r="C1588">
        <v>2</v>
      </c>
      <c r="D1588">
        <v>8</v>
      </c>
      <c r="E1588" s="3">
        <v>44587</v>
      </c>
      <c r="F1588" s="31">
        <f>YEAR(Order[[#This Row],[OrderDate]])</f>
        <v>2022</v>
      </c>
      <c r="G1588" s="31">
        <f>MONTH(Order[[#This Row],[OrderDate]])</f>
        <v>1</v>
      </c>
      <c r="H1588" s="31">
        <f>WEEKDAY(Order[[#This Row],[OrderDate]])</f>
        <v>4</v>
      </c>
      <c r="I1588" s="31" t="str">
        <f>TEXT(Order[[#This Row],[WeekNumber]],"dddd")</f>
        <v>Wednesday</v>
      </c>
      <c r="J1588" s="14">
        <v>20220130</v>
      </c>
      <c r="K1588" t="s">
        <v>486</v>
      </c>
      <c r="L1588" s="4">
        <v>285</v>
      </c>
      <c r="M1588" s="4">
        <v>19</v>
      </c>
      <c r="N1588" s="4">
        <v>19</v>
      </c>
      <c r="O1588">
        <v>15</v>
      </c>
      <c r="P1588" s="8">
        <v>0</v>
      </c>
      <c r="Q1588" t="s">
        <v>356</v>
      </c>
      <c r="R1588">
        <v>1</v>
      </c>
      <c r="S1588" s="4">
        <v>9.9064127385757743</v>
      </c>
      <c r="T1588" t="s">
        <v>151</v>
      </c>
      <c r="U1588" t="s">
        <v>240</v>
      </c>
      <c r="V1588" t="s">
        <v>325</v>
      </c>
      <c r="W1588" t="s">
        <v>510</v>
      </c>
      <c r="X1588" t="s">
        <v>353</v>
      </c>
      <c r="Y1588" t="s">
        <v>517</v>
      </c>
    </row>
    <row r="1589" spans="1:25" ht="15" customHeight="1" x14ac:dyDescent="0.3">
      <c r="A1589">
        <v>10852</v>
      </c>
      <c r="B1589" t="s">
        <v>62</v>
      </c>
      <c r="C1589">
        <v>17</v>
      </c>
      <c r="D1589">
        <v>8</v>
      </c>
      <c r="E1589" s="3">
        <v>44587</v>
      </c>
      <c r="F1589" s="31">
        <f>YEAR(Order[[#This Row],[OrderDate]])</f>
        <v>2022</v>
      </c>
      <c r="G1589" s="31">
        <f>MONTH(Order[[#This Row],[OrderDate]])</f>
        <v>1</v>
      </c>
      <c r="H1589" s="31">
        <f>WEEKDAY(Order[[#This Row],[OrderDate]])</f>
        <v>4</v>
      </c>
      <c r="I1589" s="31" t="str">
        <f>TEXT(Order[[#This Row],[WeekNumber]],"dddd")</f>
        <v>Wednesday</v>
      </c>
      <c r="J1589" s="14">
        <v>20220130</v>
      </c>
      <c r="K1589" t="s">
        <v>486</v>
      </c>
      <c r="L1589" s="4">
        <v>234</v>
      </c>
      <c r="M1589" s="4">
        <v>39</v>
      </c>
      <c r="N1589" s="4">
        <v>39</v>
      </c>
      <c r="O1589">
        <v>6</v>
      </c>
      <c r="P1589" s="8">
        <v>0</v>
      </c>
      <c r="Q1589" t="s">
        <v>371</v>
      </c>
      <c r="R1589">
        <v>7</v>
      </c>
      <c r="S1589" s="4">
        <v>24.774912809223483</v>
      </c>
      <c r="T1589" t="s">
        <v>151</v>
      </c>
      <c r="U1589" t="s">
        <v>240</v>
      </c>
      <c r="V1589" t="s">
        <v>325</v>
      </c>
      <c r="W1589" t="s">
        <v>510</v>
      </c>
      <c r="X1589" t="s">
        <v>353</v>
      </c>
      <c r="Y1589" t="s">
        <v>518</v>
      </c>
    </row>
    <row r="1590" spans="1:25" ht="15" customHeight="1" x14ac:dyDescent="0.3">
      <c r="A1590">
        <v>10852</v>
      </c>
      <c r="B1590" t="s">
        <v>62</v>
      </c>
      <c r="C1590">
        <v>62</v>
      </c>
      <c r="D1590">
        <v>8</v>
      </c>
      <c r="E1590" s="3">
        <v>44587</v>
      </c>
      <c r="F1590" s="31">
        <f>YEAR(Order[[#This Row],[OrderDate]])</f>
        <v>2022</v>
      </c>
      <c r="G1590" s="31">
        <f>MONTH(Order[[#This Row],[OrderDate]])</f>
        <v>1</v>
      </c>
      <c r="H1590" s="31">
        <f>WEEKDAY(Order[[#This Row],[OrderDate]])</f>
        <v>4</v>
      </c>
      <c r="I1590" s="31" t="str">
        <f>TEXT(Order[[#This Row],[WeekNumber]],"dddd")</f>
        <v>Wednesday</v>
      </c>
      <c r="J1590" s="14">
        <v>20220213</v>
      </c>
      <c r="K1590" t="s">
        <v>486</v>
      </c>
      <c r="L1590" s="4">
        <v>2465</v>
      </c>
      <c r="M1590" s="4">
        <v>49.3</v>
      </c>
      <c r="N1590" s="4">
        <v>49.3</v>
      </c>
      <c r="O1590">
        <v>50</v>
      </c>
      <c r="P1590" s="8">
        <v>0</v>
      </c>
      <c r="Q1590" t="s">
        <v>416</v>
      </c>
      <c r="R1590">
        <v>29</v>
      </c>
      <c r="S1590" s="4">
        <v>34.868075459270003</v>
      </c>
      <c r="T1590" t="s">
        <v>151</v>
      </c>
      <c r="U1590" t="s">
        <v>240</v>
      </c>
      <c r="V1590" t="s">
        <v>325</v>
      </c>
      <c r="W1590" t="s">
        <v>510</v>
      </c>
      <c r="X1590" t="s">
        <v>353</v>
      </c>
      <c r="Y1590" t="s">
        <v>516</v>
      </c>
    </row>
    <row r="1591" spans="1:25" ht="15" customHeight="1" x14ac:dyDescent="0.3">
      <c r="A1591">
        <v>10853</v>
      </c>
      <c r="B1591" t="s">
        <v>5</v>
      </c>
      <c r="C1591">
        <v>18</v>
      </c>
      <c r="D1591">
        <v>9</v>
      </c>
      <c r="E1591" s="3">
        <v>44588</v>
      </c>
      <c r="F1591" s="31">
        <f>YEAR(Order[[#This Row],[OrderDate]])</f>
        <v>2022</v>
      </c>
      <c r="G1591" s="31">
        <f>MONTH(Order[[#This Row],[OrderDate]])</f>
        <v>1</v>
      </c>
      <c r="H1591" s="31">
        <f>WEEKDAY(Order[[#This Row],[OrderDate]])</f>
        <v>5</v>
      </c>
      <c r="I1591" s="31" t="str">
        <f>TEXT(Order[[#This Row],[WeekNumber]],"dddd")</f>
        <v>Thursday</v>
      </c>
      <c r="J1591" s="14">
        <v>20220215</v>
      </c>
      <c r="K1591" t="s">
        <v>484</v>
      </c>
      <c r="L1591" s="4">
        <v>625</v>
      </c>
      <c r="M1591" s="4">
        <v>62.5</v>
      </c>
      <c r="N1591" s="4">
        <v>62.5</v>
      </c>
      <c r="O1591">
        <v>10</v>
      </c>
      <c r="P1591" s="8">
        <v>0</v>
      </c>
      <c r="Q1591" t="s">
        <v>372</v>
      </c>
      <c r="R1591">
        <v>7</v>
      </c>
      <c r="S1591" s="4">
        <v>20.144415838276313</v>
      </c>
      <c r="T1591" t="s">
        <v>94</v>
      </c>
      <c r="U1591" t="s">
        <v>183</v>
      </c>
      <c r="V1591" t="s">
        <v>272</v>
      </c>
      <c r="W1591" t="s">
        <v>509</v>
      </c>
      <c r="X1591" t="s">
        <v>520</v>
      </c>
      <c r="Y1591" t="s">
        <v>514</v>
      </c>
    </row>
    <row r="1592" spans="1:25" ht="15" customHeight="1" x14ac:dyDescent="0.3">
      <c r="A1592">
        <v>10854</v>
      </c>
      <c r="B1592" t="s">
        <v>19</v>
      </c>
      <c r="C1592">
        <v>10</v>
      </c>
      <c r="D1592">
        <v>3</v>
      </c>
      <c r="E1592" s="3">
        <v>44588</v>
      </c>
      <c r="F1592" s="31">
        <f>YEAR(Order[[#This Row],[OrderDate]])</f>
        <v>2022</v>
      </c>
      <c r="G1592" s="31">
        <f>MONTH(Order[[#This Row],[OrderDate]])</f>
        <v>1</v>
      </c>
      <c r="H1592" s="31">
        <f>WEEKDAY(Order[[#This Row],[OrderDate]])</f>
        <v>5</v>
      </c>
      <c r="I1592" s="31" t="str">
        <f>TEXT(Order[[#This Row],[WeekNumber]],"dddd")</f>
        <v>Thursday</v>
      </c>
      <c r="J1592" s="14">
        <v>20220215</v>
      </c>
      <c r="K1592" t="s">
        <v>484</v>
      </c>
      <c r="L1592" s="4">
        <v>2634.9999815225601</v>
      </c>
      <c r="M1592" s="4">
        <v>31</v>
      </c>
      <c r="N1592" s="4">
        <v>26.349999815225601</v>
      </c>
      <c r="O1592">
        <v>100</v>
      </c>
      <c r="P1592" s="8">
        <v>0.15000000596046451</v>
      </c>
      <c r="Q1592" t="s">
        <v>364</v>
      </c>
      <c r="R1592">
        <v>4</v>
      </c>
      <c r="S1592" s="4">
        <v>11.047328272500083</v>
      </c>
      <c r="T1592" t="s">
        <v>108</v>
      </c>
      <c r="U1592" t="s">
        <v>197</v>
      </c>
      <c r="V1592" t="s">
        <v>286</v>
      </c>
      <c r="W1592" t="s">
        <v>509</v>
      </c>
      <c r="X1592" t="s">
        <v>524</v>
      </c>
      <c r="Y1592" t="s">
        <v>514</v>
      </c>
    </row>
    <row r="1593" spans="1:25" ht="15" customHeight="1" x14ac:dyDescent="0.3">
      <c r="A1593">
        <v>10854</v>
      </c>
      <c r="B1593" t="s">
        <v>19</v>
      </c>
      <c r="C1593">
        <v>13</v>
      </c>
      <c r="D1593">
        <v>3</v>
      </c>
      <c r="E1593" s="3">
        <v>44588</v>
      </c>
      <c r="F1593" s="31">
        <f>YEAR(Order[[#This Row],[OrderDate]])</f>
        <v>2022</v>
      </c>
      <c r="G1593" s="31">
        <f>MONTH(Order[[#This Row],[OrderDate]])</f>
        <v>1</v>
      </c>
      <c r="H1593" s="31">
        <f>WEEKDAY(Order[[#This Row],[OrderDate]])</f>
        <v>5</v>
      </c>
      <c r="I1593" s="31" t="str">
        <f>TEXT(Order[[#This Row],[WeekNumber]],"dddd")</f>
        <v>Thursday</v>
      </c>
      <c r="J1593" s="14">
        <v>20220214</v>
      </c>
      <c r="K1593" t="s">
        <v>484</v>
      </c>
      <c r="L1593" s="4">
        <v>331.49999767541885</v>
      </c>
      <c r="M1593" s="4">
        <v>6</v>
      </c>
      <c r="N1593" s="4">
        <v>5.0999999642372131</v>
      </c>
      <c r="O1593">
        <v>65</v>
      </c>
      <c r="P1593" s="8">
        <v>0.15000000596046451</v>
      </c>
      <c r="Q1593" t="s">
        <v>367</v>
      </c>
      <c r="R1593">
        <v>6</v>
      </c>
      <c r="S1593" s="4">
        <v>2.1837851755325639</v>
      </c>
      <c r="T1593" t="s">
        <v>108</v>
      </c>
      <c r="U1593" t="s">
        <v>197</v>
      </c>
      <c r="V1593" t="s">
        <v>286</v>
      </c>
      <c r="W1593" t="s">
        <v>509</v>
      </c>
      <c r="X1593" t="s">
        <v>524</v>
      </c>
      <c r="Y1593" t="s">
        <v>514</v>
      </c>
    </row>
    <row r="1594" spans="1:25" ht="15" customHeight="1" x14ac:dyDescent="0.3">
      <c r="A1594">
        <v>10855</v>
      </c>
      <c r="B1594" t="s">
        <v>53</v>
      </c>
      <c r="C1594">
        <v>16</v>
      </c>
      <c r="D1594">
        <v>3</v>
      </c>
      <c r="E1594" s="3">
        <v>44588</v>
      </c>
      <c r="F1594" s="31">
        <f>YEAR(Order[[#This Row],[OrderDate]])</f>
        <v>2022</v>
      </c>
      <c r="G1594" s="31">
        <f>MONTH(Order[[#This Row],[OrderDate]])</f>
        <v>1</v>
      </c>
      <c r="H1594" s="31">
        <f>WEEKDAY(Order[[#This Row],[OrderDate]])</f>
        <v>5</v>
      </c>
      <c r="I1594" s="31" t="str">
        <f>TEXT(Order[[#This Row],[WeekNumber]],"dddd")</f>
        <v>Thursday</v>
      </c>
      <c r="J1594" s="14">
        <v>20220214</v>
      </c>
      <c r="K1594" t="s">
        <v>486</v>
      </c>
      <c r="L1594" s="4">
        <v>872.5</v>
      </c>
      <c r="M1594" s="4">
        <v>17.45</v>
      </c>
      <c r="N1594" s="4">
        <v>17.45</v>
      </c>
      <c r="O1594">
        <v>50</v>
      </c>
      <c r="P1594" s="8">
        <v>0</v>
      </c>
      <c r="Q1594" t="s">
        <v>370</v>
      </c>
      <c r="R1594">
        <v>7</v>
      </c>
      <c r="S1594" s="4">
        <v>12.75283918323947</v>
      </c>
      <c r="T1594" t="s">
        <v>142</v>
      </c>
      <c r="U1594" t="s">
        <v>231</v>
      </c>
      <c r="V1594" t="s">
        <v>317</v>
      </c>
      <c r="W1594" t="s">
        <v>510</v>
      </c>
      <c r="X1594" t="s">
        <v>353</v>
      </c>
      <c r="Y1594" t="s">
        <v>516</v>
      </c>
    </row>
    <row r="1595" spans="1:25" ht="15" customHeight="1" x14ac:dyDescent="0.3">
      <c r="A1595">
        <v>10855</v>
      </c>
      <c r="B1595" t="s">
        <v>53</v>
      </c>
      <c r="C1595">
        <v>31</v>
      </c>
      <c r="D1595">
        <v>3</v>
      </c>
      <c r="E1595" s="3">
        <v>44588</v>
      </c>
      <c r="F1595" s="31">
        <f>YEAR(Order[[#This Row],[OrderDate]])</f>
        <v>2022</v>
      </c>
      <c r="G1595" s="31">
        <f>MONTH(Order[[#This Row],[OrderDate]])</f>
        <v>1</v>
      </c>
      <c r="H1595" s="31">
        <f>WEEKDAY(Order[[#This Row],[OrderDate]])</f>
        <v>5</v>
      </c>
      <c r="I1595" s="31" t="str">
        <f>TEXT(Order[[#This Row],[WeekNumber]],"dddd")</f>
        <v>Thursday</v>
      </c>
      <c r="J1595" s="14">
        <v>20220214</v>
      </c>
      <c r="K1595" t="s">
        <v>486</v>
      </c>
      <c r="L1595" s="4">
        <v>175</v>
      </c>
      <c r="M1595" s="4">
        <v>12.5</v>
      </c>
      <c r="N1595" s="4">
        <v>12.5</v>
      </c>
      <c r="O1595">
        <v>14</v>
      </c>
      <c r="P1595" s="8">
        <v>0</v>
      </c>
      <c r="Q1595" t="s">
        <v>385</v>
      </c>
      <c r="R1595">
        <v>14</v>
      </c>
      <c r="S1595" s="4">
        <v>8.9210025428745876</v>
      </c>
      <c r="T1595" t="s">
        <v>142</v>
      </c>
      <c r="U1595" t="s">
        <v>231</v>
      </c>
      <c r="V1595" t="s">
        <v>317</v>
      </c>
      <c r="W1595" t="s">
        <v>510</v>
      </c>
      <c r="X1595" t="s">
        <v>353</v>
      </c>
      <c r="Y1595" t="s">
        <v>511</v>
      </c>
    </row>
    <row r="1596" spans="1:25" ht="15" customHeight="1" x14ac:dyDescent="0.3">
      <c r="A1596">
        <v>10855</v>
      </c>
      <c r="B1596" t="s">
        <v>53</v>
      </c>
      <c r="C1596">
        <v>56</v>
      </c>
      <c r="D1596">
        <v>3</v>
      </c>
      <c r="E1596" s="3">
        <v>44588</v>
      </c>
      <c r="F1596" s="31">
        <f>YEAR(Order[[#This Row],[OrderDate]])</f>
        <v>2022</v>
      </c>
      <c r="G1596" s="31">
        <f>MONTH(Order[[#This Row],[OrderDate]])</f>
        <v>1</v>
      </c>
      <c r="H1596" s="31">
        <f>WEEKDAY(Order[[#This Row],[OrderDate]])</f>
        <v>5</v>
      </c>
      <c r="I1596" s="31" t="str">
        <f>TEXT(Order[[#This Row],[WeekNumber]],"dddd")</f>
        <v>Thursday</v>
      </c>
      <c r="J1596" s="14">
        <v>20220214</v>
      </c>
      <c r="K1596" t="s">
        <v>486</v>
      </c>
      <c r="L1596" s="4">
        <v>912</v>
      </c>
      <c r="M1596" s="4">
        <v>38</v>
      </c>
      <c r="N1596" s="4">
        <v>38</v>
      </c>
      <c r="O1596">
        <v>24</v>
      </c>
      <c r="P1596" s="8">
        <v>0</v>
      </c>
      <c r="Q1596" t="s">
        <v>410</v>
      </c>
      <c r="R1596">
        <v>26</v>
      </c>
      <c r="S1596" s="4">
        <v>12.985049050340091</v>
      </c>
      <c r="T1596" t="s">
        <v>142</v>
      </c>
      <c r="U1596" t="s">
        <v>231</v>
      </c>
      <c r="V1596" t="s">
        <v>317</v>
      </c>
      <c r="W1596" t="s">
        <v>510</v>
      </c>
      <c r="X1596" t="s">
        <v>353</v>
      </c>
      <c r="Y1596" t="s">
        <v>512</v>
      </c>
    </row>
    <row r="1597" spans="1:25" ht="15" customHeight="1" x14ac:dyDescent="0.3">
      <c r="A1597">
        <v>10855</v>
      </c>
      <c r="B1597" t="s">
        <v>53</v>
      </c>
      <c r="C1597">
        <v>65</v>
      </c>
      <c r="D1597">
        <v>3</v>
      </c>
      <c r="E1597" s="3">
        <v>44588</v>
      </c>
      <c r="F1597" s="31">
        <f>YEAR(Order[[#This Row],[OrderDate]])</f>
        <v>2022</v>
      </c>
      <c r="G1597" s="31">
        <f>MONTH(Order[[#This Row],[OrderDate]])</f>
        <v>1</v>
      </c>
      <c r="H1597" s="31">
        <f>WEEKDAY(Order[[#This Row],[OrderDate]])</f>
        <v>5</v>
      </c>
      <c r="I1597" s="31" t="str">
        <f>TEXT(Order[[#This Row],[WeekNumber]],"dddd")</f>
        <v>Thursday</v>
      </c>
      <c r="J1597" s="14">
        <v>20220210</v>
      </c>
      <c r="K1597" t="s">
        <v>486</v>
      </c>
      <c r="L1597" s="4">
        <v>268.38749811798334</v>
      </c>
      <c r="M1597" s="4">
        <v>21.05</v>
      </c>
      <c r="N1597" s="4">
        <v>17.892499874532223</v>
      </c>
      <c r="O1597">
        <v>15</v>
      </c>
      <c r="P1597" s="8">
        <v>0.15000000596046451</v>
      </c>
      <c r="Q1597" t="s">
        <v>419</v>
      </c>
      <c r="R1597">
        <v>2</v>
      </c>
      <c r="S1597" s="4">
        <v>12.356901002694999</v>
      </c>
      <c r="T1597" t="s">
        <v>142</v>
      </c>
      <c r="U1597" t="s">
        <v>231</v>
      </c>
      <c r="V1597" t="s">
        <v>317</v>
      </c>
      <c r="W1597" t="s">
        <v>510</v>
      </c>
      <c r="X1597" t="s">
        <v>353</v>
      </c>
      <c r="Y1597" t="s">
        <v>515</v>
      </c>
    </row>
    <row r="1598" spans="1:25" ht="15" customHeight="1" x14ac:dyDescent="0.3">
      <c r="A1598">
        <v>10856</v>
      </c>
      <c r="B1598" t="s">
        <v>2</v>
      </c>
      <c r="C1598">
        <v>2</v>
      </c>
      <c r="D1598">
        <v>3</v>
      </c>
      <c r="E1598" s="3">
        <v>44589</v>
      </c>
      <c r="F1598" s="31">
        <f>YEAR(Order[[#This Row],[OrderDate]])</f>
        <v>2022</v>
      </c>
      <c r="G1598" s="31">
        <f>MONTH(Order[[#This Row],[OrderDate]])</f>
        <v>1</v>
      </c>
      <c r="H1598" s="31">
        <f>WEEKDAY(Order[[#This Row],[OrderDate]])</f>
        <v>6</v>
      </c>
      <c r="I1598" s="31" t="str">
        <f>TEXT(Order[[#This Row],[WeekNumber]],"dddd")</f>
        <v>Friday</v>
      </c>
      <c r="J1598" s="14">
        <v>20220210</v>
      </c>
      <c r="K1598" t="s">
        <v>484</v>
      </c>
      <c r="L1598" s="4">
        <v>380</v>
      </c>
      <c r="M1598" s="4">
        <v>19</v>
      </c>
      <c r="N1598" s="4">
        <v>19</v>
      </c>
      <c r="O1598">
        <v>20</v>
      </c>
      <c r="P1598" s="8">
        <v>0</v>
      </c>
      <c r="Q1598" t="s">
        <v>356</v>
      </c>
      <c r="R1598">
        <v>1</v>
      </c>
      <c r="S1598" s="4">
        <v>9.9064127385757743</v>
      </c>
      <c r="T1598" t="s">
        <v>91</v>
      </c>
      <c r="U1598" t="s">
        <v>180</v>
      </c>
      <c r="V1598" t="s">
        <v>269</v>
      </c>
      <c r="W1598" t="s">
        <v>510</v>
      </c>
      <c r="X1598" t="s">
        <v>525</v>
      </c>
      <c r="Y1598" t="s">
        <v>517</v>
      </c>
    </row>
    <row r="1599" spans="1:25" ht="15" customHeight="1" x14ac:dyDescent="0.3">
      <c r="A1599">
        <v>10856</v>
      </c>
      <c r="B1599" t="s">
        <v>2</v>
      </c>
      <c r="C1599">
        <v>42</v>
      </c>
      <c r="D1599">
        <v>3</v>
      </c>
      <c r="E1599" s="3">
        <v>44589</v>
      </c>
      <c r="F1599" s="31">
        <f>YEAR(Order[[#This Row],[OrderDate]])</f>
        <v>2022</v>
      </c>
      <c r="G1599" s="31">
        <f>MONTH(Order[[#This Row],[OrderDate]])</f>
        <v>1</v>
      </c>
      <c r="H1599" s="31">
        <f>WEEKDAY(Order[[#This Row],[OrderDate]])</f>
        <v>6</v>
      </c>
      <c r="I1599" s="31" t="str">
        <f>TEXT(Order[[#This Row],[WeekNumber]],"dddd")</f>
        <v>Friday</v>
      </c>
      <c r="J1599" s="14">
        <v>20220216</v>
      </c>
      <c r="K1599" t="s">
        <v>484</v>
      </c>
      <c r="L1599" s="4">
        <v>280</v>
      </c>
      <c r="M1599" s="4">
        <v>14</v>
      </c>
      <c r="N1599" s="4">
        <v>14</v>
      </c>
      <c r="O1599">
        <v>20</v>
      </c>
      <c r="P1599" s="8">
        <v>0</v>
      </c>
      <c r="Q1599" t="s">
        <v>396</v>
      </c>
      <c r="R1599">
        <v>20</v>
      </c>
      <c r="S1599" s="4">
        <v>10.762412487567216</v>
      </c>
      <c r="T1599" t="s">
        <v>91</v>
      </c>
      <c r="U1599" t="s">
        <v>180</v>
      </c>
      <c r="V1599" t="s">
        <v>269</v>
      </c>
      <c r="W1599" t="s">
        <v>510</v>
      </c>
      <c r="X1599" t="s">
        <v>525</v>
      </c>
      <c r="Y1599" t="s">
        <v>512</v>
      </c>
    </row>
    <row r="1600" spans="1:25" ht="15" customHeight="1" x14ac:dyDescent="0.3">
      <c r="A1600">
        <v>10857</v>
      </c>
      <c r="B1600" t="s">
        <v>4</v>
      </c>
      <c r="C1600">
        <v>3</v>
      </c>
      <c r="D1600">
        <v>8</v>
      </c>
      <c r="E1600" s="3">
        <v>44589</v>
      </c>
      <c r="F1600" s="31">
        <f>YEAR(Order[[#This Row],[OrderDate]])</f>
        <v>2022</v>
      </c>
      <c r="G1600" s="31">
        <f>MONTH(Order[[#This Row],[OrderDate]])</f>
        <v>1</v>
      </c>
      <c r="H1600" s="31">
        <f>WEEKDAY(Order[[#This Row],[OrderDate]])</f>
        <v>6</v>
      </c>
      <c r="I1600" s="31" t="str">
        <f>TEXT(Order[[#This Row],[WeekNumber]],"dddd")</f>
        <v>Friday</v>
      </c>
      <c r="J1600" s="14">
        <v>20220216</v>
      </c>
      <c r="K1600" t="s">
        <v>484</v>
      </c>
      <c r="L1600" s="4">
        <v>300</v>
      </c>
      <c r="M1600" s="4">
        <v>10</v>
      </c>
      <c r="N1600" s="4">
        <v>10</v>
      </c>
      <c r="O1600">
        <v>30</v>
      </c>
      <c r="P1600" s="8">
        <v>0</v>
      </c>
      <c r="Q1600" t="s">
        <v>357</v>
      </c>
      <c r="R1600">
        <v>1</v>
      </c>
      <c r="S1600" s="4">
        <v>8.7131018239662712</v>
      </c>
      <c r="T1600" t="s">
        <v>93</v>
      </c>
      <c r="U1600" t="s">
        <v>182</v>
      </c>
      <c r="V1600" t="s">
        <v>271</v>
      </c>
      <c r="W1600" t="s">
        <v>509</v>
      </c>
      <c r="X1600" t="s">
        <v>526</v>
      </c>
      <c r="Y1600" t="s">
        <v>515</v>
      </c>
    </row>
    <row r="1601" spans="1:25" ht="15" customHeight="1" x14ac:dyDescent="0.3">
      <c r="A1601">
        <v>10857</v>
      </c>
      <c r="B1601" t="s">
        <v>4</v>
      </c>
      <c r="C1601">
        <v>26</v>
      </c>
      <c r="D1601">
        <v>8</v>
      </c>
      <c r="E1601" s="3">
        <v>44589</v>
      </c>
      <c r="F1601" s="31">
        <f>YEAR(Order[[#This Row],[OrderDate]])</f>
        <v>2022</v>
      </c>
      <c r="G1601" s="31">
        <f>MONTH(Order[[#This Row],[OrderDate]])</f>
        <v>1</v>
      </c>
      <c r="H1601" s="31">
        <f>WEEKDAY(Order[[#This Row],[OrderDate]])</f>
        <v>6</v>
      </c>
      <c r="I1601" s="31" t="str">
        <f>TEXT(Order[[#This Row],[WeekNumber]],"dddd")</f>
        <v>Friday</v>
      </c>
      <c r="J1601" s="14">
        <v>20220216</v>
      </c>
      <c r="K1601" t="s">
        <v>484</v>
      </c>
      <c r="L1601" s="4">
        <v>819.78750000000002</v>
      </c>
      <c r="M1601" s="4">
        <v>31.23</v>
      </c>
      <c r="N1601" s="4">
        <v>23.422499999999999</v>
      </c>
      <c r="O1601">
        <v>35</v>
      </c>
      <c r="P1601" s="8">
        <v>0.25</v>
      </c>
      <c r="Q1601" t="s">
        <v>380</v>
      </c>
      <c r="R1601">
        <v>11</v>
      </c>
      <c r="S1601" s="4">
        <v>12.929370209027901</v>
      </c>
      <c r="T1601" t="s">
        <v>93</v>
      </c>
      <c r="U1601" t="s">
        <v>182</v>
      </c>
      <c r="V1601" t="s">
        <v>271</v>
      </c>
      <c r="W1601" t="s">
        <v>509</v>
      </c>
      <c r="X1601" t="s">
        <v>526</v>
      </c>
      <c r="Y1601" t="s">
        <v>516</v>
      </c>
    </row>
    <row r="1602" spans="1:25" ht="15" customHeight="1" x14ac:dyDescent="0.3">
      <c r="A1602">
        <v>10857</v>
      </c>
      <c r="B1602" t="s">
        <v>4</v>
      </c>
      <c r="C1602">
        <v>29</v>
      </c>
      <c r="D1602">
        <v>8</v>
      </c>
      <c r="E1602" s="3">
        <v>44589</v>
      </c>
      <c r="F1602" s="31">
        <f>YEAR(Order[[#This Row],[OrderDate]])</f>
        <v>2022</v>
      </c>
      <c r="G1602" s="31">
        <f>MONTH(Order[[#This Row],[OrderDate]])</f>
        <v>1</v>
      </c>
      <c r="H1602" s="31">
        <f>WEEKDAY(Order[[#This Row],[OrderDate]])</f>
        <v>6</v>
      </c>
      <c r="I1602" s="31" t="str">
        <f>TEXT(Order[[#This Row],[WeekNumber]],"dddd")</f>
        <v>Friday</v>
      </c>
      <c r="J1602" s="14">
        <v>20220213</v>
      </c>
      <c r="K1602" t="s">
        <v>484</v>
      </c>
      <c r="L1602" s="4">
        <v>928.42499999999995</v>
      </c>
      <c r="M1602" s="4">
        <v>123.79</v>
      </c>
      <c r="N1602" s="4">
        <v>92.842500000000001</v>
      </c>
      <c r="O1602">
        <v>10</v>
      </c>
      <c r="P1602" s="8">
        <v>0.25</v>
      </c>
      <c r="Q1602" t="s">
        <v>383</v>
      </c>
      <c r="R1602">
        <v>12</v>
      </c>
      <c r="S1602" s="4">
        <v>78.453085124436214</v>
      </c>
      <c r="T1602" t="s">
        <v>93</v>
      </c>
      <c r="U1602" t="s">
        <v>182</v>
      </c>
      <c r="V1602" t="s">
        <v>271</v>
      </c>
      <c r="W1602" t="s">
        <v>509</v>
      </c>
      <c r="X1602" t="s">
        <v>526</v>
      </c>
      <c r="Y1602" t="s">
        <v>518</v>
      </c>
    </row>
    <row r="1603" spans="1:25" ht="15" customHeight="1" x14ac:dyDescent="0.3">
      <c r="A1603">
        <v>10858</v>
      </c>
      <c r="B1603" t="s">
        <v>38</v>
      </c>
      <c r="C1603">
        <v>7</v>
      </c>
      <c r="D1603">
        <v>2</v>
      </c>
      <c r="E1603" s="3">
        <v>44590</v>
      </c>
      <c r="F1603" s="31">
        <f>YEAR(Order[[#This Row],[OrderDate]])</f>
        <v>2022</v>
      </c>
      <c r="G1603" s="31">
        <f>MONTH(Order[[#This Row],[OrderDate]])</f>
        <v>1</v>
      </c>
      <c r="H1603" s="31">
        <f>WEEKDAY(Order[[#This Row],[OrderDate]])</f>
        <v>7</v>
      </c>
      <c r="I1603" s="31" t="str">
        <f>TEXT(Order[[#This Row],[WeekNumber]],"dddd")</f>
        <v>Saturday</v>
      </c>
      <c r="J1603" s="14">
        <v>20220213</v>
      </c>
      <c r="K1603" t="s">
        <v>486</v>
      </c>
      <c r="L1603" s="4">
        <v>150</v>
      </c>
      <c r="M1603" s="4">
        <v>30</v>
      </c>
      <c r="N1603" s="4">
        <v>30</v>
      </c>
      <c r="O1603">
        <v>5</v>
      </c>
      <c r="P1603" s="8">
        <v>0</v>
      </c>
      <c r="Q1603" t="s">
        <v>361</v>
      </c>
      <c r="R1603">
        <v>3</v>
      </c>
      <c r="S1603" s="4">
        <v>16.995648153812226</v>
      </c>
      <c r="T1603" t="s">
        <v>127</v>
      </c>
      <c r="U1603" t="s">
        <v>216</v>
      </c>
      <c r="V1603" t="s">
        <v>303</v>
      </c>
      <c r="W1603" t="s">
        <v>509</v>
      </c>
      <c r="X1603" t="s">
        <v>519</v>
      </c>
      <c r="Y1603" t="s">
        <v>513</v>
      </c>
    </row>
    <row r="1604" spans="1:25" ht="15" customHeight="1" x14ac:dyDescent="0.3">
      <c r="A1604">
        <v>10858</v>
      </c>
      <c r="B1604" t="s">
        <v>38</v>
      </c>
      <c r="C1604">
        <v>27</v>
      </c>
      <c r="D1604">
        <v>2</v>
      </c>
      <c r="E1604" s="3">
        <v>44590</v>
      </c>
      <c r="F1604" s="31">
        <f>YEAR(Order[[#This Row],[OrderDate]])</f>
        <v>2022</v>
      </c>
      <c r="G1604" s="31">
        <f>MONTH(Order[[#This Row],[OrderDate]])</f>
        <v>1</v>
      </c>
      <c r="H1604" s="31">
        <f>WEEKDAY(Order[[#This Row],[OrderDate]])</f>
        <v>7</v>
      </c>
      <c r="I1604" s="31" t="str">
        <f>TEXT(Order[[#This Row],[WeekNumber]],"dddd")</f>
        <v>Saturday</v>
      </c>
      <c r="J1604" s="14">
        <v>20220213</v>
      </c>
      <c r="K1604" t="s">
        <v>486</v>
      </c>
      <c r="L1604" s="4">
        <v>439</v>
      </c>
      <c r="M1604" s="4">
        <v>43.9</v>
      </c>
      <c r="N1604" s="4">
        <v>43.9</v>
      </c>
      <c r="O1604">
        <v>10</v>
      </c>
      <c r="P1604" s="8">
        <v>0</v>
      </c>
      <c r="Q1604" t="s">
        <v>381</v>
      </c>
      <c r="R1604">
        <v>11</v>
      </c>
      <c r="S1604" s="4">
        <v>33.234373496604114</v>
      </c>
      <c r="T1604" t="s">
        <v>127</v>
      </c>
      <c r="U1604" t="s">
        <v>216</v>
      </c>
      <c r="V1604" t="s">
        <v>303</v>
      </c>
      <c r="W1604" t="s">
        <v>509</v>
      </c>
      <c r="X1604" t="s">
        <v>519</v>
      </c>
      <c r="Y1604" t="s">
        <v>516</v>
      </c>
    </row>
    <row r="1605" spans="1:25" ht="15" customHeight="1" x14ac:dyDescent="0.3">
      <c r="A1605">
        <v>10858</v>
      </c>
      <c r="B1605" t="s">
        <v>38</v>
      </c>
      <c r="C1605">
        <v>70</v>
      </c>
      <c r="D1605">
        <v>2</v>
      </c>
      <c r="E1605" s="3">
        <v>44590</v>
      </c>
      <c r="F1605" s="31">
        <f>YEAR(Order[[#This Row],[OrderDate]])</f>
        <v>2022</v>
      </c>
      <c r="G1605" s="31">
        <f>MONTH(Order[[#This Row],[OrderDate]])</f>
        <v>1</v>
      </c>
      <c r="H1605" s="31">
        <f>WEEKDAY(Order[[#This Row],[OrderDate]])</f>
        <v>7</v>
      </c>
      <c r="I1605" s="31" t="str">
        <f>TEXT(Order[[#This Row],[WeekNumber]],"dddd")</f>
        <v>Saturday</v>
      </c>
      <c r="J1605" s="14">
        <v>20220212</v>
      </c>
      <c r="K1605" t="s">
        <v>486</v>
      </c>
      <c r="L1605" s="4">
        <v>60</v>
      </c>
      <c r="M1605" s="4">
        <v>15</v>
      </c>
      <c r="N1605" s="4">
        <v>15</v>
      </c>
      <c r="O1605">
        <v>4</v>
      </c>
      <c r="P1605" s="8">
        <v>0</v>
      </c>
      <c r="Q1605" t="s">
        <v>424</v>
      </c>
      <c r="R1605">
        <v>7</v>
      </c>
      <c r="S1605" s="4">
        <v>4.3219663299234155</v>
      </c>
      <c r="T1605" t="s">
        <v>127</v>
      </c>
      <c r="U1605" t="s">
        <v>216</v>
      </c>
      <c r="V1605" t="s">
        <v>303</v>
      </c>
      <c r="W1605" t="s">
        <v>509</v>
      </c>
      <c r="X1605" t="s">
        <v>519</v>
      </c>
      <c r="Y1605" t="s">
        <v>517</v>
      </c>
    </row>
    <row r="1606" spans="1:25" ht="15" customHeight="1" x14ac:dyDescent="0.3">
      <c r="A1606">
        <v>10859</v>
      </c>
      <c r="B1606" t="s">
        <v>23</v>
      </c>
      <c r="C1606">
        <v>24</v>
      </c>
      <c r="D1606">
        <v>1</v>
      </c>
      <c r="E1606" s="3">
        <v>44590</v>
      </c>
      <c r="F1606" s="31">
        <f>YEAR(Order[[#This Row],[OrderDate]])</f>
        <v>2022</v>
      </c>
      <c r="G1606" s="31">
        <f>MONTH(Order[[#This Row],[OrderDate]])</f>
        <v>1</v>
      </c>
      <c r="H1606" s="31">
        <f>WEEKDAY(Order[[#This Row],[OrderDate]])</f>
        <v>7</v>
      </c>
      <c r="I1606" s="31" t="str">
        <f>TEXT(Order[[#This Row],[WeekNumber]],"dddd")</f>
        <v>Saturday</v>
      </c>
      <c r="J1606" s="14">
        <v>20220212</v>
      </c>
      <c r="K1606" t="s">
        <v>484</v>
      </c>
      <c r="L1606" s="4">
        <v>135</v>
      </c>
      <c r="M1606" s="4">
        <v>4.5</v>
      </c>
      <c r="N1606" s="4">
        <v>3.375</v>
      </c>
      <c r="O1606">
        <v>40</v>
      </c>
      <c r="P1606" s="8">
        <v>0.25</v>
      </c>
      <c r="Q1606" t="s">
        <v>378</v>
      </c>
      <c r="R1606">
        <v>10</v>
      </c>
      <c r="S1606" s="4">
        <v>2.1230577042655105</v>
      </c>
      <c r="T1606" t="s">
        <v>112</v>
      </c>
      <c r="U1606" t="s">
        <v>201</v>
      </c>
      <c r="V1606" t="s">
        <v>290</v>
      </c>
      <c r="W1606" t="s">
        <v>509</v>
      </c>
      <c r="X1606" t="s">
        <v>520</v>
      </c>
      <c r="Y1606" t="s">
        <v>517</v>
      </c>
    </row>
    <row r="1607" spans="1:25" ht="15" customHeight="1" x14ac:dyDescent="0.3">
      <c r="A1607">
        <v>10859</v>
      </c>
      <c r="B1607" t="s">
        <v>23</v>
      </c>
      <c r="C1607">
        <v>54</v>
      </c>
      <c r="D1607">
        <v>1</v>
      </c>
      <c r="E1607" s="3">
        <v>44590</v>
      </c>
      <c r="F1607" s="31">
        <f>YEAR(Order[[#This Row],[OrderDate]])</f>
        <v>2022</v>
      </c>
      <c r="G1607" s="31">
        <f>MONTH(Order[[#This Row],[OrderDate]])</f>
        <v>1</v>
      </c>
      <c r="H1607" s="31">
        <f>WEEKDAY(Order[[#This Row],[OrderDate]])</f>
        <v>7</v>
      </c>
      <c r="I1607" s="31" t="str">
        <f>TEXT(Order[[#This Row],[WeekNumber]],"dddd")</f>
        <v>Saturday</v>
      </c>
      <c r="J1607" s="14">
        <v>20220212</v>
      </c>
      <c r="K1607" t="s">
        <v>484</v>
      </c>
      <c r="L1607" s="4">
        <v>195.5625</v>
      </c>
      <c r="M1607" s="4">
        <v>7.45</v>
      </c>
      <c r="N1607" s="4">
        <v>5.5875000000000004</v>
      </c>
      <c r="O1607">
        <v>35</v>
      </c>
      <c r="P1607" s="8">
        <v>0.25</v>
      </c>
      <c r="Q1607" t="s">
        <v>408</v>
      </c>
      <c r="R1607">
        <v>25</v>
      </c>
      <c r="S1607" s="4">
        <v>5.7031720626915998</v>
      </c>
      <c r="T1607" t="s">
        <v>112</v>
      </c>
      <c r="U1607" t="s">
        <v>201</v>
      </c>
      <c r="V1607" t="s">
        <v>290</v>
      </c>
      <c r="W1607" t="s">
        <v>509</v>
      </c>
      <c r="X1607" t="s">
        <v>520</v>
      </c>
      <c r="Y1607" t="s">
        <v>518</v>
      </c>
    </row>
    <row r="1608" spans="1:25" ht="15" customHeight="1" x14ac:dyDescent="0.3">
      <c r="A1608">
        <v>10859</v>
      </c>
      <c r="B1608" t="s">
        <v>23</v>
      </c>
      <c r="C1608">
        <v>64</v>
      </c>
      <c r="D1608">
        <v>1</v>
      </c>
      <c r="E1608" s="3">
        <v>44590</v>
      </c>
      <c r="F1608" s="31">
        <f>YEAR(Order[[#This Row],[OrderDate]])</f>
        <v>2022</v>
      </c>
      <c r="G1608" s="31">
        <f>MONTH(Order[[#This Row],[OrderDate]])</f>
        <v>1</v>
      </c>
      <c r="H1608" s="31">
        <f>WEEKDAY(Order[[#This Row],[OrderDate]])</f>
        <v>7</v>
      </c>
      <c r="I1608" s="31" t="str">
        <f>TEXT(Order[[#This Row],[WeekNumber]],"dddd")</f>
        <v>Saturday</v>
      </c>
      <c r="J1608" s="14">
        <v>20220214</v>
      </c>
      <c r="K1608" t="s">
        <v>484</v>
      </c>
      <c r="L1608" s="4">
        <v>748.125</v>
      </c>
      <c r="M1608" s="4">
        <v>33.25</v>
      </c>
      <c r="N1608" s="4">
        <v>24.9375</v>
      </c>
      <c r="O1608">
        <v>30</v>
      </c>
      <c r="P1608" s="8">
        <v>0.25</v>
      </c>
      <c r="Q1608" t="s">
        <v>418</v>
      </c>
      <c r="R1608">
        <v>12</v>
      </c>
      <c r="S1608" s="4">
        <v>21.348702933885775</v>
      </c>
      <c r="T1608" t="s">
        <v>112</v>
      </c>
      <c r="U1608" t="s">
        <v>201</v>
      </c>
      <c r="V1608" t="s">
        <v>290</v>
      </c>
      <c r="W1608" t="s">
        <v>509</v>
      </c>
      <c r="X1608" t="s">
        <v>520</v>
      </c>
      <c r="Y1608" t="s">
        <v>512</v>
      </c>
    </row>
    <row r="1609" spans="1:25" ht="15" customHeight="1" x14ac:dyDescent="0.3">
      <c r="A1609">
        <v>10860</v>
      </c>
      <c r="B1609" t="s">
        <v>24</v>
      </c>
      <c r="C1609">
        <v>51</v>
      </c>
      <c r="D1609">
        <v>3</v>
      </c>
      <c r="E1609" s="3">
        <v>44590</v>
      </c>
      <c r="F1609" s="31">
        <f>YEAR(Order[[#This Row],[OrderDate]])</f>
        <v>2022</v>
      </c>
      <c r="G1609" s="31">
        <f>MONTH(Order[[#This Row],[OrderDate]])</f>
        <v>1</v>
      </c>
      <c r="H1609" s="31">
        <f>WEEKDAY(Order[[#This Row],[OrderDate]])</f>
        <v>7</v>
      </c>
      <c r="I1609" s="31" t="str">
        <f>TEXT(Order[[#This Row],[WeekNumber]],"dddd")</f>
        <v>Saturday</v>
      </c>
      <c r="J1609" s="14">
        <v>20220214</v>
      </c>
      <c r="K1609" t="s">
        <v>485</v>
      </c>
      <c r="L1609" s="4">
        <v>159</v>
      </c>
      <c r="M1609" s="4">
        <v>53</v>
      </c>
      <c r="N1609" s="4">
        <v>53</v>
      </c>
      <c r="O1609">
        <v>3</v>
      </c>
      <c r="P1609" s="8">
        <v>0</v>
      </c>
      <c r="Q1609" t="s">
        <v>405</v>
      </c>
      <c r="R1609">
        <v>24</v>
      </c>
      <c r="S1609" s="4">
        <v>18.835525116961144</v>
      </c>
      <c r="T1609" t="s">
        <v>113</v>
      </c>
      <c r="U1609" t="s">
        <v>202</v>
      </c>
      <c r="V1609" t="s">
        <v>284</v>
      </c>
      <c r="W1609" t="s">
        <v>509</v>
      </c>
      <c r="X1609" t="s">
        <v>519</v>
      </c>
      <c r="Y1609" t="s">
        <v>513</v>
      </c>
    </row>
    <row r="1610" spans="1:25" ht="15" customHeight="1" x14ac:dyDescent="0.3">
      <c r="A1610">
        <v>10860</v>
      </c>
      <c r="B1610" t="s">
        <v>24</v>
      </c>
      <c r="C1610">
        <v>76</v>
      </c>
      <c r="D1610">
        <v>3</v>
      </c>
      <c r="E1610" s="3">
        <v>44590</v>
      </c>
      <c r="F1610" s="31">
        <f>YEAR(Order[[#This Row],[OrderDate]])</f>
        <v>2022</v>
      </c>
      <c r="G1610" s="31">
        <f>MONTH(Order[[#This Row],[OrderDate]])</f>
        <v>1</v>
      </c>
      <c r="H1610" s="31">
        <f>WEEKDAY(Order[[#This Row],[OrderDate]])</f>
        <v>7</v>
      </c>
      <c r="I1610" s="31" t="str">
        <f>TEXT(Order[[#This Row],[WeekNumber]],"dddd")</f>
        <v>Saturday</v>
      </c>
      <c r="J1610" s="14">
        <v>20220217</v>
      </c>
      <c r="K1610" t="s">
        <v>485</v>
      </c>
      <c r="L1610" s="4">
        <v>360</v>
      </c>
      <c r="M1610" s="4">
        <v>18</v>
      </c>
      <c r="N1610" s="4">
        <v>18</v>
      </c>
      <c r="O1610">
        <v>20</v>
      </c>
      <c r="P1610" s="8">
        <v>0</v>
      </c>
      <c r="Q1610" t="s">
        <v>430</v>
      </c>
      <c r="R1610">
        <v>23</v>
      </c>
      <c r="S1610" s="4">
        <v>11.35067307451974</v>
      </c>
      <c r="T1610" t="s">
        <v>113</v>
      </c>
      <c r="U1610" t="s">
        <v>202</v>
      </c>
      <c r="V1610" t="s">
        <v>284</v>
      </c>
      <c r="W1610" t="s">
        <v>509</v>
      </c>
      <c r="X1610" t="s">
        <v>519</v>
      </c>
      <c r="Y1610" t="s">
        <v>517</v>
      </c>
    </row>
    <row r="1611" spans="1:25" ht="15" customHeight="1" x14ac:dyDescent="0.3">
      <c r="A1611">
        <v>10861</v>
      </c>
      <c r="B1611" t="s">
        <v>86</v>
      </c>
      <c r="C1611">
        <v>17</v>
      </c>
      <c r="D1611">
        <v>4</v>
      </c>
      <c r="E1611" s="3">
        <v>44591</v>
      </c>
      <c r="F1611" s="31">
        <f>YEAR(Order[[#This Row],[OrderDate]])</f>
        <v>2022</v>
      </c>
      <c r="G1611" s="31">
        <f>MONTH(Order[[#This Row],[OrderDate]])</f>
        <v>1</v>
      </c>
      <c r="H1611" s="31">
        <f>WEEKDAY(Order[[#This Row],[OrderDate]])</f>
        <v>1</v>
      </c>
      <c r="I1611" s="31" t="str">
        <f>TEXT(Order[[#This Row],[WeekNumber]],"dddd")</f>
        <v>Sunday</v>
      </c>
      <c r="J1611" s="14">
        <v>20220217</v>
      </c>
      <c r="K1611" t="s">
        <v>484</v>
      </c>
      <c r="L1611" s="4">
        <v>1638</v>
      </c>
      <c r="M1611" s="4">
        <v>39</v>
      </c>
      <c r="N1611" s="4">
        <v>39</v>
      </c>
      <c r="O1611">
        <v>42</v>
      </c>
      <c r="P1611" s="8">
        <v>0</v>
      </c>
      <c r="Q1611" t="s">
        <v>371</v>
      </c>
      <c r="R1611">
        <v>7</v>
      </c>
      <c r="S1611" s="4">
        <v>24.774912809223483</v>
      </c>
      <c r="T1611" t="s">
        <v>175</v>
      </c>
      <c r="U1611" t="s">
        <v>264</v>
      </c>
      <c r="V1611" t="s">
        <v>348</v>
      </c>
      <c r="W1611" t="s">
        <v>510</v>
      </c>
      <c r="X1611" t="s">
        <v>353</v>
      </c>
      <c r="Y1611" t="s">
        <v>518</v>
      </c>
    </row>
    <row r="1612" spans="1:25" ht="15" customHeight="1" x14ac:dyDescent="0.3">
      <c r="A1612">
        <v>10861</v>
      </c>
      <c r="B1612" t="s">
        <v>86</v>
      </c>
      <c r="C1612">
        <v>18</v>
      </c>
      <c r="D1612">
        <v>4</v>
      </c>
      <c r="E1612" s="3">
        <v>44591</v>
      </c>
      <c r="F1612" s="31">
        <f>YEAR(Order[[#This Row],[OrderDate]])</f>
        <v>2022</v>
      </c>
      <c r="G1612" s="31">
        <f>MONTH(Order[[#This Row],[OrderDate]])</f>
        <v>1</v>
      </c>
      <c r="H1612" s="31">
        <f>WEEKDAY(Order[[#This Row],[OrderDate]])</f>
        <v>1</v>
      </c>
      <c r="I1612" s="31" t="str">
        <f>TEXT(Order[[#This Row],[WeekNumber]],"dddd")</f>
        <v>Sunday</v>
      </c>
      <c r="J1612" s="14">
        <v>20220217</v>
      </c>
      <c r="K1612" t="s">
        <v>484</v>
      </c>
      <c r="L1612" s="4">
        <v>1250</v>
      </c>
      <c r="M1612" s="4">
        <v>62.5</v>
      </c>
      <c r="N1612" s="4">
        <v>62.5</v>
      </c>
      <c r="O1612">
        <v>20</v>
      </c>
      <c r="P1612" s="8">
        <v>0</v>
      </c>
      <c r="Q1612" t="s">
        <v>372</v>
      </c>
      <c r="R1612">
        <v>7</v>
      </c>
      <c r="S1612" s="4">
        <v>20.144415838276313</v>
      </c>
      <c r="T1612" t="s">
        <v>175</v>
      </c>
      <c r="U1612" t="s">
        <v>264</v>
      </c>
      <c r="V1612" t="s">
        <v>348</v>
      </c>
      <c r="W1612" t="s">
        <v>510</v>
      </c>
      <c r="X1612" t="s">
        <v>353</v>
      </c>
      <c r="Y1612" t="s">
        <v>514</v>
      </c>
    </row>
    <row r="1613" spans="1:25" ht="15" customHeight="1" x14ac:dyDescent="0.3">
      <c r="A1613">
        <v>10861</v>
      </c>
      <c r="B1613" t="s">
        <v>86</v>
      </c>
      <c r="C1613">
        <v>21</v>
      </c>
      <c r="D1613">
        <v>4</v>
      </c>
      <c r="E1613" s="3">
        <v>44591</v>
      </c>
      <c r="F1613" s="31">
        <f>YEAR(Order[[#This Row],[OrderDate]])</f>
        <v>2022</v>
      </c>
      <c r="G1613" s="31">
        <f>MONTH(Order[[#This Row],[OrderDate]])</f>
        <v>1</v>
      </c>
      <c r="H1613" s="31">
        <f>WEEKDAY(Order[[#This Row],[OrderDate]])</f>
        <v>1</v>
      </c>
      <c r="I1613" s="31" t="str">
        <f>TEXT(Order[[#This Row],[WeekNumber]],"dddd")</f>
        <v>Sunday</v>
      </c>
      <c r="J1613" s="14">
        <v>20220217</v>
      </c>
      <c r="K1613" t="s">
        <v>484</v>
      </c>
      <c r="L1613" s="4">
        <v>400</v>
      </c>
      <c r="M1613" s="4">
        <v>10</v>
      </c>
      <c r="N1613" s="4">
        <v>10</v>
      </c>
      <c r="O1613">
        <v>40</v>
      </c>
      <c r="P1613" s="8">
        <v>0</v>
      </c>
      <c r="Q1613" t="s">
        <v>375</v>
      </c>
      <c r="R1613">
        <v>8</v>
      </c>
      <c r="S1613" s="4">
        <v>8.5451596278118238</v>
      </c>
      <c r="T1613" t="s">
        <v>175</v>
      </c>
      <c r="U1613" t="s">
        <v>264</v>
      </c>
      <c r="V1613" t="s">
        <v>348</v>
      </c>
      <c r="W1613" t="s">
        <v>510</v>
      </c>
      <c r="X1613" t="s">
        <v>353</v>
      </c>
      <c r="Y1613" t="s">
        <v>516</v>
      </c>
    </row>
    <row r="1614" spans="1:25" ht="15" customHeight="1" x14ac:dyDescent="0.3">
      <c r="A1614">
        <v>10861</v>
      </c>
      <c r="B1614" t="s">
        <v>86</v>
      </c>
      <c r="C1614">
        <v>33</v>
      </c>
      <c r="D1614">
        <v>4</v>
      </c>
      <c r="E1614" s="3">
        <v>44591</v>
      </c>
      <c r="F1614" s="31">
        <f>YEAR(Order[[#This Row],[OrderDate]])</f>
        <v>2022</v>
      </c>
      <c r="G1614" s="31">
        <f>MONTH(Order[[#This Row],[OrderDate]])</f>
        <v>1</v>
      </c>
      <c r="H1614" s="31">
        <f>WEEKDAY(Order[[#This Row],[OrderDate]])</f>
        <v>1</v>
      </c>
      <c r="I1614" s="31" t="str">
        <f>TEXT(Order[[#This Row],[WeekNumber]],"dddd")</f>
        <v>Sunday</v>
      </c>
      <c r="J1614" s="14">
        <v>20220217</v>
      </c>
      <c r="K1614" t="s">
        <v>484</v>
      </c>
      <c r="L1614" s="4">
        <v>87.5</v>
      </c>
      <c r="M1614" s="4">
        <v>2.5</v>
      </c>
      <c r="N1614" s="4">
        <v>2.5</v>
      </c>
      <c r="O1614">
        <v>35</v>
      </c>
      <c r="P1614" s="8">
        <v>0</v>
      </c>
      <c r="Q1614" t="s">
        <v>387</v>
      </c>
      <c r="R1614">
        <v>15</v>
      </c>
      <c r="S1614" s="4">
        <v>1.3985746153494198</v>
      </c>
      <c r="T1614" t="s">
        <v>175</v>
      </c>
      <c r="U1614" t="s">
        <v>264</v>
      </c>
      <c r="V1614" t="s">
        <v>348</v>
      </c>
      <c r="W1614" t="s">
        <v>510</v>
      </c>
      <c r="X1614" t="s">
        <v>353</v>
      </c>
      <c r="Y1614" t="s">
        <v>511</v>
      </c>
    </row>
    <row r="1615" spans="1:25" ht="15" customHeight="1" x14ac:dyDescent="0.3">
      <c r="A1615">
        <v>10861</v>
      </c>
      <c r="B1615" t="s">
        <v>86</v>
      </c>
      <c r="C1615">
        <v>62</v>
      </c>
      <c r="D1615">
        <v>4</v>
      </c>
      <c r="E1615" s="3">
        <v>44591</v>
      </c>
      <c r="F1615" s="31">
        <f>YEAR(Order[[#This Row],[OrderDate]])</f>
        <v>2022</v>
      </c>
      <c r="G1615" s="31">
        <f>MONTH(Order[[#This Row],[OrderDate]])</f>
        <v>1</v>
      </c>
      <c r="H1615" s="31">
        <f>WEEKDAY(Order[[#This Row],[OrderDate]])</f>
        <v>1</v>
      </c>
      <c r="I1615" s="31" t="str">
        <f>TEXT(Order[[#This Row],[WeekNumber]],"dddd")</f>
        <v>Sunday</v>
      </c>
      <c r="J1615" s="14">
        <v>20220212</v>
      </c>
      <c r="K1615" t="s">
        <v>484</v>
      </c>
      <c r="L1615" s="4">
        <v>147.89999999999998</v>
      </c>
      <c r="M1615" s="4">
        <v>49.3</v>
      </c>
      <c r="N1615" s="4">
        <v>49.3</v>
      </c>
      <c r="O1615">
        <v>3</v>
      </c>
      <c r="P1615" s="8">
        <v>0</v>
      </c>
      <c r="Q1615" t="s">
        <v>416</v>
      </c>
      <c r="R1615">
        <v>29</v>
      </c>
      <c r="S1615" s="4">
        <v>34.868075459270003</v>
      </c>
      <c r="T1615" t="s">
        <v>175</v>
      </c>
      <c r="U1615" t="s">
        <v>264</v>
      </c>
      <c r="V1615" t="s">
        <v>348</v>
      </c>
      <c r="W1615" t="s">
        <v>510</v>
      </c>
      <c r="X1615" t="s">
        <v>353</v>
      </c>
      <c r="Y1615" t="s">
        <v>516</v>
      </c>
    </row>
    <row r="1616" spans="1:25" ht="15" customHeight="1" x14ac:dyDescent="0.3">
      <c r="A1616">
        <v>10862</v>
      </c>
      <c r="B1616" t="s">
        <v>42</v>
      </c>
      <c r="C1616">
        <v>11</v>
      </c>
      <c r="D1616">
        <v>8</v>
      </c>
      <c r="E1616" s="3">
        <v>44591</v>
      </c>
      <c r="F1616" s="31">
        <f>YEAR(Order[[#This Row],[OrderDate]])</f>
        <v>2022</v>
      </c>
      <c r="G1616" s="31">
        <f>MONTH(Order[[#This Row],[OrderDate]])</f>
        <v>1</v>
      </c>
      <c r="H1616" s="31">
        <f>WEEKDAY(Order[[#This Row],[OrderDate]])</f>
        <v>1</v>
      </c>
      <c r="I1616" s="31" t="str">
        <f>TEXT(Order[[#This Row],[WeekNumber]],"dddd")</f>
        <v>Sunday</v>
      </c>
      <c r="J1616" s="14">
        <v>20220212</v>
      </c>
      <c r="K1616" t="s">
        <v>484</v>
      </c>
      <c r="L1616" s="4">
        <v>525</v>
      </c>
      <c r="M1616" s="4">
        <v>21</v>
      </c>
      <c r="N1616" s="4">
        <v>21</v>
      </c>
      <c r="O1616">
        <v>25</v>
      </c>
      <c r="P1616" s="8">
        <v>0</v>
      </c>
      <c r="Q1616" t="s">
        <v>365</v>
      </c>
      <c r="R1616">
        <v>5</v>
      </c>
      <c r="S1616" s="4">
        <v>7.3815383533820462</v>
      </c>
      <c r="T1616" t="s">
        <v>131</v>
      </c>
      <c r="U1616" t="s">
        <v>220</v>
      </c>
      <c r="V1616" t="s">
        <v>307</v>
      </c>
      <c r="W1616" t="s">
        <v>509</v>
      </c>
      <c r="X1616" t="s">
        <v>520</v>
      </c>
      <c r="Y1616" t="s">
        <v>511</v>
      </c>
    </row>
    <row r="1617" spans="1:25" ht="15" customHeight="1" x14ac:dyDescent="0.3">
      <c r="A1617">
        <v>10862</v>
      </c>
      <c r="B1617" t="s">
        <v>42</v>
      </c>
      <c r="C1617">
        <v>52</v>
      </c>
      <c r="D1617">
        <v>8</v>
      </c>
      <c r="E1617" s="3">
        <v>44591</v>
      </c>
      <c r="F1617" s="31">
        <f>YEAR(Order[[#This Row],[OrderDate]])</f>
        <v>2022</v>
      </c>
      <c r="G1617" s="31">
        <f>MONTH(Order[[#This Row],[OrderDate]])</f>
        <v>1</v>
      </c>
      <c r="H1617" s="31">
        <f>WEEKDAY(Order[[#This Row],[OrderDate]])</f>
        <v>1</v>
      </c>
      <c r="I1617" s="31" t="str">
        <f>TEXT(Order[[#This Row],[WeekNumber]],"dddd")</f>
        <v>Sunday</v>
      </c>
      <c r="J1617" s="14">
        <v>20220217</v>
      </c>
      <c r="K1617" t="s">
        <v>484</v>
      </c>
      <c r="L1617" s="4">
        <v>56</v>
      </c>
      <c r="M1617" s="4">
        <v>7</v>
      </c>
      <c r="N1617" s="4">
        <v>7</v>
      </c>
      <c r="O1617">
        <v>8</v>
      </c>
      <c r="P1617" s="8">
        <v>0</v>
      </c>
      <c r="Q1617" t="s">
        <v>406</v>
      </c>
      <c r="R1617">
        <v>24</v>
      </c>
      <c r="S1617" s="4">
        <v>2.7531089859539</v>
      </c>
      <c r="T1617" t="s">
        <v>131</v>
      </c>
      <c r="U1617" t="s">
        <v>220</v>
      </c>
      <c r="V1617" t="s">
        <v>307</v>
      </c>
      <c r="W1617" t="s">
        <v>509</v>
      </c>
      <c r="X1617" t="s">
        <v>520</v>
      </c>
      <c r="Y1617" t="s">
        <v>512</v>
      </c>
    </row>
    <row r="1618" spans="1:25" ht="15" customHeight="1" x14ac:dyDescent="0.3">
      <c r="A1618">
        <v>10863</v>
      </c>
      <c r="B1618" t="s">
        <v>33</v>
      </c>
      <c r="C1618">
        <v>1</v>
      </c>
      <c r="D1618">
        <v>4</v>
      </c>
      <c r="E1618" s="3">
        <v>44594</v>
      </c>
      <c r="F1618" s="31">
        <f>YEAR(Order[[#This Row],[OrderDate]])</f>
        <v>2022</v>
      </c>
      <c r="G1618" s="31">
        <f>MONTH(Order[[#This Row],[OrderDate]])</f>
        <v>2</v>
      </c>
      <c r="H1618" s="31">
        <f>WEEKDAY(Order[[#This Row],[OrderDate]])</f>
        <v>4</v>
      </c>
      <c r="I1618" s="31" t="str">
        <f>TEXT(Order[[#This Row],[WeekNumber]],"dddd")</f>
        <v>Wednesday</v>
      </c>
      <c r="J1618" s="14">
        <v>20220217</v>
      </c>
      <c r="K1618" t="s">
        <v>484</v>
      </c>
      <c r="L1618" s="4">
        <v>305.99999785423279</v>
      </c>
      <c r="M1618" s="4">
        <v>18</v>
      </c>
      <c r="N1618" s="4">
        <v>15.299999892711639</v>
      </c>
      <c r="O1618">
        <v>20</v>
      </c>
      <c r="P1618" s="8">
        <v>0.15000000596046451</v>
      </c>
      <c r="Q1618" t="s">
        <v>355</v>
      </c>
      <c r="R1618">
        <v>1</v>
      </c>
      <c r="S1618" s="4">
        <v>9.9412796083453241</v>
      </c>
      <c r="T1618" t="s">
        <v>122</v>
      </c>
      <c r="U1618" t="s">
        <v>211</v>
      </c>
      <c r="V1618" t="s">
        <v>299</v>
      </c>
      <c r="W1618" t="s">
        <v>510</v>
      </c>
      <c r="X1618" t="s">
        <v>354</v>
      </c>
      <c r="Y1618" t="s">
        <v>517</v>
      </c>
    </row>
    <row r="1619" spans="1:25" ht="15" customHeight="1" x14ac:dyDescent="0.3">
      <c r="A1619">
        <v>10863</v>
      </c>
      <c r="B1619" t="s">
        <v>33</v>
      </c>
      <c r="C1619">
        <v>58</v>
      </c>
      <c r="D1619">
        <v>4</v>
      </c>
      <c r="E1619" s="3">
        <v>44594</v>
      </c>
      <c r="F1619" s="31">
        <f>YEAR(Order[[#This Row],[OrderDate]])</f>
        <v>2022</v>
      </c>
      <c r="G1619" s="31">
        <f>MONTH(Order[[#This Row],[OrderDate]])</f>
        <v>2</v>
      </c>
      <c r="H1619" s="31">
        <f>WEEKDAY(Order[[#This Row],[OrderDate]])</f>
        <v>4</v>
      </c>
      <c r="I1619" s="31" t="str">
        <f>TEXT(Order[[#This Row],[WeekNumber]],"dddd")</f>
        <v>Wednesday</v>
      </c>
      <c r="J1619" s="14">
        <v>20220219</v>
      </c>
      <c r="K1619" t="s">
        <v>484</v>
      </c>
      <c r="L1619" s="4">
        <v>135.14999905228615</v>
      </c>
      <c r="M1619" s="4">
        <v>13.25</v>
      </c>
      <c r="N1619" s="4">
        <v>11.262499921023846</v>
      </c>
      <c r="O1619">
        <v>12</v>
      </c>
      <c r="P1619" s="8">
        <v>0.15000000596046451</v>
      </c>
      <c r="Q1619" t="s">
        <v>412</v>
      </c>
      <c r="R1619">
        <v>27</v>
      </c>
      <c r="S1619" s="4">
        <v>5.9992715692376155</v>
      </c>
      <c r="T1619" t="s">
        <v>122</v>
      </c>
      <c r="U1619" t="s">
        <v>211</v>
      </c>
      <c r="V1619" t="s">
        <v>299</v>
      </c>
      <c r="W1619" t="s">
        <v>510</v>
      </c>
      <c r="X1619" t="s">
        <v>354</v>
      </c>
      <c r="Y1619" t="s">
        <v>514</v>
      </c>
    </row>
    <row r="1620" spans="1:25" ht="15" customHeight="1" x14ac:dyDescent="0.3">
      <c r="A1620">
        <v>10864</v>
      </c>
      <c r="B1620" t="s">
        <v>3</v>
      </c>
      <c r="C1620">
        <v>35</v>
      </c>
      <c r="D1620">
        <v>4</v>
      </c>
      <c r="E1620" s="3">
        <v>44594</v>
      </c>
      <c r="F1620" s="31">
        <f>YEAR(Order[[#This Row],[OrderDate]])</f>
        <v>2022</v>
      </c>
      <c r="G1620" s="31">
        <f>MONTH(Order[[#This Row],[OrderDate]])</f>
        <v>2</v>
      </c>
      <c r="H1620" s="31">
        <f>WEEKDAY(Order[[#This Row],[OrderDate]])</f>
        <v>4</v>
      </c>
      <c r="I1620" s="31" t="str">
        <f>TEXT(Order[[#This Row],[WeekNumber]],"dddd")</f>
        <v>Wednesday</v>
      </c>
      <c r="J1620" s="14">
        <v>20220219</v>
      </c>
      <c r="K1620" t="s">
        <v>484</v>
      </c>
      <c r="L1620" s="4">
        <v>72</v>
      </c>
      <c r="M1620" s="4">
        <v>18</v>
      </c>
      <c r="N1620" s="4">
        <v>18</v>
      </c>
      <c r="O1620">
        <v>4</v>
      </c>
      <c r="P1620" s="8">
        <v>0</v>
      </c>
      <c r="Q1620" t="s">
        <v>389</v>
      </c>
      <c r="R1620">
        <v>16</v>
      </c>
      <c r="S1620" s="4">
        <v>11.144616765926688</v>
      </c>
      <c r="T1620" t="s">
        <v>92</v>
      </c>
      <c r="U1620" t="s">
        <v>181</v>
      </c>
      <c r="V1620" t="s">
        <v>270</v>
      </c>
      <c r="W1620" t="s">
        <v>509</v>
      </c>
      <c r="X1620" t="s">
        <v>351</v>
      </c>
      <c r="Y1620" t="s">
        <v>517</v>
      </c>
    </row>
    <row r="1621" spans="1:25" ht="15" customHeight="1" x14ac:dyDescent="0.3">
      <c r="A1621">
        <v>10864</v>
      </c>
      <c r="B1621" t="s">
        <v>3</v>
      </c>
      <c r="C1621">
        <v>67</v>
      </c>
      <c r="D1621">
        <v>4</v>
      </c>
      <c r="E1621" s="3">
        <v>44594</v>
      </c>
      <c r="F1621" s="31">
        <f>YEAR(Order[[#This Row],[OrderDate]])</f>
        <v>2022</v>
      </c>
      <c r="G1621" s="31">
        <f>MONTH(Order[[#This Row],[OrderDate]])</f>
        <v>2</v>
      </c>
      <c r="H1621" s="31">
        <f>WEEKDAY(Order[[#This Row],[OrderDate]])</f>
        <v>4</v>
      </c>
      <c r="I1621" s="31" t="str">
        <f>TEXT(Order[[#This Row],[WeekNumber]],"dddd")</f>
        <v>Wednesday</v>
      </c>
      <c r="J1621" s="14">
        <v>20220212</v>
      </c>
      <c r="K1621" t="s">
        <v>484</v>
      </c>
      <c r="L1621" s="4">
        <v>210</v>
      </c>
      <c r="M1621" s="4">
        <v>14</v>
      </c>
      <c r="N1621" s="4">
        <v>14</v>
      </c>
      <c r="O1621">
        <v>15</v>
      </c>
      <c r="P1621" s="8">
        <v>0</v>
      </c>
      <c r="Q1621" t="s">
        <v>421</v>
      </c>
      <c r="R1621">
        <v>16</v>
      </c>
      <c r="S1621" s="4">
        <v>8.0791143090423496</v>
      </c>
      <c r="T1621" t="s">
        <v>92</v>
      </c>
      <c r="U1621" t="s">
        <v>181</v>
      </c>
      <c r="V1621" t="s">
        <v>270</v>
      </c>
      <c r="W1621" t="s">
        <v>509</v>
      </c>
      <c r="X1621" t="s">
        <v>351</v>
      </c>
      <c r="Y1621" t="s">
        <v>517</v>
      </c>
    </row>
    <row r="1622" spans="1:25" ht="15" customHeight="1" x14ac:dyDescent="0.3">
      <c r="A1622">
        <v>10865</v>
      </c>
      <c r="B1622" t="s">
        <v>60</v>
      </c>
      <c r="C1622">
        <v>38</v>
      </c>
      <c r="D1622">
        <v>2</v>
      </c>
      <c r="E1622" s="3">
        <v>44594</v>
      </c>
      <c r="F1622" s="31">
        <f>YEAR(Order[[#This Row],[OrderDate]])</f>
        <v>2022</v>
      </c>
      <c r="G1622" s="31">
        <f>MONTH(Order[[#This Row],[OrderDate]])</f>
        <v>2</v>
      </c>
      <c r="H1622" s="31">
        <f>WEEKDAY(Order[[#This Row],[OrderDate]])</f>
        <v>4</v>
      </c>
      <c r="I1622" s="31" t="str">
        <f>TEXT(Order[[#This Row],[WeekNumber]],"dddd")</f>
        <v>Wednesday</v>
      </c>
      <c r="J1622" s="14">
        <v>20220212</v>
      </c>
      <c r="K1622" t="s">
        <v>486</v>
      </c>
      <c r="L1622" s="4">
        <v>15019.499988220632</v>
      </c>
      <c r="M1622" s="4">
        <v>263.5</v>
      </c>
      <c r="N1622" s="4">
        <v>250.3249998036772</v>
      </c>
      <c r="O1622">
        <v>60</v>
      </c>
      <c r="P1622" s="8">
        <v>5.000000074505806E-2</v>
      </c>
      <c r="Q1622" t="s">
        <v>392</v>
      </c>
      <c r="R1622">
        <v>18</v>
      </c>
      <c r="S1622" s="4">
        <v>194.17724636053271</v>
      </c>
      <c r="T1622" t="s">
        <v>149</v>
      </c>
      <c r="U1622" t="s">
        <v>238</v>
      </c>
      <c r="V1622" t="s">
        <v>324</v>
      </c>
      <c r="W1622" t="s">
        <v>509</v>
      </c>
      <c r="X1622" t="s">
        <v>520</v>
      </c>
      <c r="Y1622" t="s">
        <v>517</v>
      </c>
    </row>
    <row r="1623" spans="1:25" ht="15" customHeight="1" x14ac:dyDescent="0.3">
      <c r="A1623">
        <v>10865</v>
      </c>
      <c r="B1623" t="s">
        <v>60</v>
      </c>
      <c r="C1623">
        <v>39</v>
      </c>
      <c r="D1623">
        <v>2</v>
      </c>
      <c r="E1623" s="3">
        <v>44594</v>
      </c>
      <c r="F1623" s="31">
        <f>YEAR(Order[[#This Row],[OrderDate]])</f>
        <v>2022</v>
      </c>
      <c r="G1623" s="31">
        <f>MONTH(Order[[#This Row],[OrderDate]])</f>
        <v>2</v>
      </c>
      <c r="H1623" s="31">
        <f>WEEKDAY(Order[[#This Row],[OrderDate]])</f>
        <v>4</v>
      </c>
      <c r="I1623" s="31" t="str">
        <f>TEXT(Order[[#This Row],[WeekNumber]],"dddd")</f>
        <v>Wednesday</v>
      </c>
      <c r="J1623" s="14">
        <v>20220212</v>
      </c>
      <c r="K1623" t="s">
        <v>486</v>
      </c>
      <c r="L1623" s="4">
        <v>1367.9999989271164</v>
      </c>
      <c r="M1623" s="4">
        <v>18</v>
      </c>
      <c r="N1623" s="4">
        <v>17.099999986588955</v>
      </c>
      <c r="O1623">
        <v>80</v>
      </c>
      <c r="P1623" s="8">
        <v>5.000000074505806E-2</v>
      </c>
      <c r="Q1623" t="s">
        <v>393</v>
      </c>
      <c r="R1623">
        <v>18</v>
      </c>
      <c r="S1623" s="4">
        <v>13.522215154598831</v>
      </c>
      <c r="T1623" t="s">
        <v>149</v>
      </c>
      <c r="U1623" t="s">
        <v>238</v>
      </c>
      <c r="V1623" t="s">
        <v>324</v>
      </c>
      <c r="W1623" t="s">
        <v>509</v>
      </c>
      <c r="X1623" t="s">
        <v>520</v>
      </c>
      <c r="Y1623" t="s">
        <v>517</v>
      </c>
    </row>
    <row r="1624" spans="1:25" ht="15" customHeight="1" x14ac:dyDescent="0.3">
      <c r="A1624">
        <v>10866</v>
      </c>
      <c r="B1624" t="s">
        <v>4</v>
      </c>
      <c r="C1624">
        <v>2</v>
      </c>
      <c r="D1624">
        <v>5</v>
      </c>
      <c r="E1624" s="3">
        <v>44595</v>
      </c>
      <c r="F1624" s="31">
        <f>YEAR(Order[[#This Row],[OrderDate]])</f>
        <v>2022</v>
      </c>
      <c r="G1624" s="31">
        <f>MONTH(Order[[#This Row],[OrderDate]])</f>
        <v>2</v>
      </c>
      <c r="H1624" s="31">
        <f>WEEKDAY(Order[[#This Row],[OrderDate]])</f>
        <v>5</v>
      </c>
      <c r="I1624" s="31" t="str">
        <f>TEXT(Order[[#This Row],[WeekNumber]],"dddd")</f>
        <v>Thursday</v>
      </c>
      <c r="J1624" s="14">
        <v>20220212</v>
      </c>
      <c r="K1624" t="s">
        <v>486</v>
      </c>
      <c r="L1624" s="4">
        <v>299.25</v>
      </c>
      <c r="M1624" s="4">
        <v>19</v>
      </c>
      <c r="N1624" s="4">
        <v>14.25</v>
      </c>
      <c r="O1624">
        <v>21</v>
      </c>
      <c r="P1624" s="8">
        <v>0.25</v>
      </c>
      <c r="Q1624" t="s">
        <v>356</v>
      </c>
      <c r="R1624">
        <v>1</v>
      </c>
      <c r="S1624" s="4">
        <v>9.9064127385757743</v>
      </c>
      <c r="T1624" t="s">
        <v>93</v>
      </c>
      <c r="U1624" t="s">
        <v>182</v>
      </c>
      <c r="V1624" t="s">
        <v>271</v>
      </c>
      <c r="W1624" t="s">
        <v>509</v>
      </c>
      <c r="X1624" t="s">
        <v>526</v>
      </c>
      <c r="Y1624" t="s">
        <v>517</v>
      </c>
    </row>
    <row r="1625" spans="1:25" ht="15" customHeight="1" x14ac:dyDescent="0.3">
      <c r="A1625">
        <v>10866</v>
      </c>
      <c r="B1625" t="s">
        <v>4</v>
      </c>
      <c r="C1625">
        <v>24</v>
      </c>
      <c r="D1625">
        <v>5</v>
      </c>
      <c r="E1625" s="3">
        <v>44595</v>
      </c>
      <c r="F1625" s="31">
        <f>YEAR(Order[[#This Row],[OrderDate]])</f>
        <v>2022</v>
      </c>
      <c r="G1625" s="31">
        <f>MONTH(Order[[#This Row],[OrderDate]])</f>
        <v>2</v>
      </c>
      <c r="H1625" s="31">
        <f>WEEKDAY(Order[[#This Row],[OrderDate]])</f>
        <v>5</v>
      </c>
      <c r="I1625" s="31" t="str">
        <f>TEXT(Order[[#This Row],[WeekNumber]],"dddd")</f>
        <v>Thursday</v>
      </c>
      <c r="J1625" s="14">
        <v>20220212</v>
      </c>
      <c r="K1625" t="s">
        <v>486</v>
      </c>
      <c r="L1625" s="4">
        <v>20.25</v>
      </c>
      <c r="M1625" s="4">
        <v>4.5</v>
      </c>
      <c r="N1625" s="4">
        <v>3.375</v>
      </c>
      <c r="O1625">
        <v>6</v>
      </c>
      <c r="P1625" s="8">
        <v>0.25</v>
      </c>
      <c r="Q1625" t="s">
        <v>378</v>
      </c>
      <c r="R1625">
        <v>10</v>
      </c>
      <c r="S1625" s="4">
        <v>2.1230577042655105</v>
      </c>
      <c r="T1625" t="s">
        <v>93</v>
      </c>
      <c r="U1625" t="s">
        <v>182</v>
      </c>
      <c r="V1625" t="s">
        <v>271</v>
      </c>
      <c r="W1625" t="s">
        <v>509</v>
      </c>
      <c r="X1625" t="s">
        <v>526</v>
      </c>
      <c r="Y1625" t="s">
        <v>517</v>
      </c>
    </row>
    <row r="1626" spans="1:25" ht="15" customHeight="1" x14ac:dyDescent="0.3">
      <c r="A1626">
        <v>10866</v>
      </c>
      <c r="B1626" t="s">
        <v>4</v>
      </c>
      <c r="C1626">
        <v>30</v>
      </c>
      <c r="D1626">
        <v>5</v>
      </c>
      <c r="E1626" s="3">
        <v>44595</v>
      </c>
      <c r="F1626" s="31">
        <f>YEAR(Order[[#This Row],[OrderDate]])</f>
        <v>2022</v>
      </c>
      <c r="G1626" s="31">
        <f>MONTH(Order[[#This Row],[OrderDate]])</f>
        <v>2</v>
      </c>
      <c r="H1626" s="31">
        <f>WEEKDAY(Order[[#This Row],[OrderDate]])</f>
        <v>5</v>
      </c>
      <c r="I1626" s="31" t="str">
        <f>TEXT(Order[[#This Row],[WeekNumber]],"dddd")</f>
        <v>Thursday</v>
      </c>
      <c r="J1626" s="14">
        <v>20220211</v>
      </c>
      <c r="K1626" t="s">
        <v>486</v>
      </c>
      <c r="L1626" s="4">
        <v>776.7</v>
      </c>
      <c r="M1626" s="4">
        <v>25.89</v>
      </c>
      <c r="N1626" s="4">
        <v>19.4175</v>
      </c>
      <c r="O1626">
        <v>40</v>
      </c>
      <c r="P1626" s="8">
        <v>0.25</v>
      </c>
      <c r="Q1626" t="s">
        <v>384</v>
      </c>
      <c r="R1626">
        <v>13</v>
      </c>
      <c r="S1626" s="4">
        <v>15.141134761320492</v>
      </c>
      <c r="T1626" t="s">
        <v>93</v>
      </c>
      <c r="U1626" t="s">
        <v>182</v>
      </c>
      <c r="V1626" t="s">
        <v>271</v>
      </c>
      <c r="W1626" t="s">
        <v>509</v>
      </c>
      <c r="X1626" t="s">
        <v>526</v>
      </c>
      <c r="Y1626" t="s">
        <v>514</v>
      </c>
    </row>
    <row r="1627" spans="1:25" x14ac:dyDescent="0.3">
      <c r="A1627">
        <v>10867</v>
      </c>
      <c r="B1627" t="s">
        <v>46</v>
      </c>
      <c r="C1627">
        <v>53</v>
      </c>
      <c r="D1627">
        <v>6</v>
      </c>
      <c r="E1627" s="3">
        <v>44595</v>
      </c>
      <c r="F1627" s="31">
        <f>YEAR(Order[[#This Row],[OrderDate]])</f>
        <v>2022</v>
      </c>
      <c r="G1627" s="31">
        <f>MONTH(Order[[#This Row],[OrderDate]])</f>
        <v>2</v>
      </c>
      <c r="H1627" s="31">
        <f>WEEKDAY(Order[[#This Row],[OrderDate]])</f>
        <v>5</v>
      </c>
      <c r="I1627" s="31" t="str">
        <f>TEXT(Order[[#This Row],[WeekNumber]],"dddd")</f>
        <v>Thursday</v>
      </c>
      <c r="J1627" s="14">
        <v>20220223</v>
      </c>
      <c r="K1627" t="s">
        <v>486</v>
      </c>
      <c r="L1627" s="4">
        <v>98.399999999999991</v>
      </c>
      <c r="M1627" s="4">
        <v>32.799999999999997</v>
      </c>
      <c r="N1627" s="4">
        <v>32.799999999999997</v>
      </c>
      <c r="O1627">
        <v>3</v>
      </c>
      <c r="P1627" s="8">
        <v>0</v>
      </c>
      <c r="Q1627" t="s">
        <v>407</v>
      </c>
      <c r="R1627">
        <v>24</v>
      </c>
      <c r="S1627" s="4">
        <v>11.283141843590998</v>
      </c>
      <c r="T1627" t="s">
        <v>135</v>
      </c>
      <c r="U1627" t="s">
        <v>224</v>
      </c>
      <c r="V1627" t="s">
        <v>311</v>
      </c>
      <c r="W1627" t="s">
        <v>510</v>
      </c>
      <c r="X1627" t="s">
        <v>353</v>
      </c>
      <c r="Y1627" t="s">
        <v>518</v>
      </c>
    </row>
    <row r="1628" spans="1:25" x14ac:dyDescent="0.3">
      <c r="A1628">
        <v>10868</v>
      </c>
      <c r="B1628" t="s">
        <v>59</v>
      </c>
      <c r="C1628">
        <v>26</v>
      </c>
      <c r="D1628">
        <v>7</v>
      </c>
      <c r="E1628" s="3">
        <v>44596</v>
      </c>
      <c r="F1628" s="31">
        <f>YEAR(Order[[#This Row],[OrderDate]])</f>
        <v>2022</v>
      </c>
      <c r="G1628" s="31">
        <f>MONTH(Order[[#This Row],[OrderDate]])</f>
        <v>2</v>
      </c>
      <c r="H1628" s="31">
        <f>WEEKDAY(Order[[#This Row],[OrderDate]])</f>
        <v>6</v>
      </c>
      <c r="I1628" s="31" t="str">
        <f>TEXT(Order[[#This Row],[WeekNumber]],"dddd")</f>
        <v>Friday</v>
      </c>
      <c r="J1628" s="14">
        <v>20220223</v>
      </c>
      <c r="K1628" t="s">
        <v>484</v>
      </c>
      <c r="L1628" s="4">
        <v>624.6</v>
      </c>
      <c r="M1628" s="4">
        <v>31.23</v>
      </c>
      <c r="N1628" s="4">
        <v>31.23</v>
      </c>
      <c r="O1628">
        <v>20</v>
      </c>
      <c r="P1628" s="8">
        <v>0</v>
      </c>
      <c r="Q1628" t="s">
        <v>380</v>
      </c>
      <c r="R1628">
        <v>11</v>
      </c>
      <c r="S1628" s="4">
        <v>12.929370209027901</v>
      </c>
      <c r="T1628" t="s">
        <v>148</v>
      </c>
      <c r="U1628" t="s">
        <v>237</v>
      </c>
      <c r="V1628" t="s">
        <v>323</v>
      </c>
      <c r="W1628" t="s">
        <v>510</v>
      </c>
      <c r="X1628" t="s">
        <v>521</v>
      </c>
      <c r="Y1628" t="s">
        <v>516</v>
      </c>
    </row>
    <row r="1629" spans="1:25" x14ac:dyDescent="0.3">
      <c r="A1629">
        <v>10868</v>
      </c>
      <c r="B1629" t="s">
        <v>59</v>
      </c>
      <c r="C1629">
        <v>35</v>
      </c>
      <c r="D1629">
        <v>7</v>
      </c>
      <c r="E1629" s="3">
        <v>44596</v>
      </c>
      <c r="F1629" s="31">
        <f>YEAR(Order[[#This Row],[OrderDate]])</f>
        <v>2022</v>
      </c>
      <c r="G1629" s="31">
        <f>MONTH(Order[[#This Row],[OrderDate]])</f>
        <v>2</v>
      </c>
      <c r="H1629" s="31">
        <f>WEEKDAY(Order[[#This Row],[OrderDate]])</f>
        <v>6</v>
      </c>
      <c r="I1629" s="31" t="str">
        <f>TEXT(Order[[#This Row],[WeekNumber]],"dddd")</f>
        <v>Friday</v>
      </c>
      <c r="J1629" s="14">
        <v>20220223</v>
      </c>
      <c r="K1629" t="s">
        <v>484</v>
      </c>
      <c r="L1629" s="4">
        <v>540</v>
      </c>
      <c r="M1629" s="4">
        <v>18</v>
      </c>
      <c r="N1629" s="4">
        <v>18</v>
      </c>
      <c r="O1629">
        <v>30</v>
      </c>
      <c r="P1629" s="8">
        <v>0</v>
      </c>
      <c r="Q1629" t="s">
        <v>389</v>
      </c>
      <c r="R1629">
        <v>16</v>
      </c>
      <c r="S1629" s="4">
        <v>11.144616765926688</v>
      </c>
      <c r="T1629" t="s">
        <v>148</v>
      </c>
      <c r="U1629" t="s">
        <v>237</v>
      </c>
      <c r="V1629" t="s">
        <v>323</v>
      </c>
      <c r="W1629" t="s">
        <v>510</v>
      </c>
      <c r="X1629" t="s">
        <v>521</v>
      </c>
      <c r="Y1629" t="s">
        <v>517</v>
      </c>
    </row>
    <row r="1630" spans="1:25" x14ac:dyDescent="0.3">
      <c r="A1630">
        <v>10868</v>
      </c>
      <c r="B1630" t="s">
        <v>59</v>
      </c>
      <c r="C1630">
        <v>49</v>
      </c>
      <c r="D1630">
        <v>7</v>
      </c>
      <c r="E1630" s="3">
        <v>44596</v>
      </c>
      <c r="F1630" s="31">
        <f>YEAR(Order[[#This Row],[OrderDate]])</f>
        <v>2022</v>
      </c>
      <c r="G1630" s="31">
        <f>MONTH(Order[[#This Row],[OrderDate]])</f>
        <v>2</v>
      </c>
      <c r="H1630" s="31">
        <f>WEEKDAY(Order[[#This Row],[OrderDate]])</f>
        <v>6</v>
      </c>
      <c r="I1630" s="31" t="str">
        <f>TEXT(Order[[#This Row],[WeekNumber]],"dddd")</f>
        <v>Friday</v>
      </c>
      <c r="J1630" s="14">
        <v>20220219</v>
      </c>
      <c r="K1630" t="s">
        <v>484</v>
      </c>
      <c r="L1630" s="4">
        <v>755.99999874830246</v>
      </c>
      <c r="M1630" s="4">
        <v>20</v>
      </c>
      <c r="N1630" s="4">
        <v>17.999999970197678</v>
      </c>
      <c r="O1630">
        <v>42</v>
      </c>
      <c r="P1630" s="8">
        <v>0.10000000149011611</v>
      </c>
      <c r="Q1630" t="s">
        <v>403</v>
      </c>
      <c r="R1630">
        <v>23</v>
      </c>
      <c r="S1630" s="4">
        <v>12.545683485741497</v>
      </c>
      <c r="T1630" t="s">
        <v>148</v>
      </c>
      <c r="U1630" t="s">
        <v>237</v>
      </c>
      <c r="V1630" t="s">
        <v>323</v>
      </c>
      <c r="W1630" t="s">
        <v>510</v>
      </c>
      <c r="X1630" t="s">
        <v>521</v>
      </c>
      <c r="Y1630" t="s">
        <v>516</v>
      </c>
    </row>
    <row r="1631" spans="1:25" ht="15" customHeight="1" x14ac:dyDescent="0.3">
      <c r="A1631">
        <v>10869</v>
      </c>
      <c r="B1631" t="s">
        <v>69</v>
      </c>
      <c r="C1631">
        <v>1</v>
      </c>
      <c r="D1631">
        <v>5</v>
      </c>
      <c r="E1631" s="3">
        <v>44596</v>
      </c>
      <c r="F1631" s="31">
        <f>YEAR(Order[[#This Row],[OrderDate]])</f>
        <v>2022</v>
      </c>
      <c r="G1631" s="31">
        <f>MONTH(Order[[#This Row],[OrderDate]])</f>
        <v>2</v>
      </c>
      <c r="H1631" s="31">
        <f>WEEKDAY(Order[[#This Row],[OrderDate]])</f>
        <v>6</v>
      </c>
      <c r="I1631" s="31" t="str">
        <f>TEXT(Order[[#This Row],[WeekNumber]],"dddd")</f>
        <v>Friday</v>
      </c>
      <c r="J1631" s="14">
        <v>20220219</v>
      </c>
      <c r="K1631" t="s">
        <v>486</v>
      </c>
      <c r="L1631" s="4">
        <v>720</v>
      </c>
      <c r="M1631" s="4">
        <v>18</v>
      </c>
      <c r="N1631" s="4">
        <v>18</v>
      </c>
      <c r="O1631">
        <v>40</v>
      </c>
      <c r="P1631" s="8">
        <v>0</v>
      </c>
      <c r="Q1631" t="s">
        <v>355</v>
      </c>
      <c r="R1631">
        <v>1</v>
      </c>
      <c r="S1631" s="4">
        <v>9.9412796083453241</v>
      </c>
      <c r="T1631" t="s">
        <v>158</v>
      </c>
      <c r="U1631" t="s">
        <v>247</v>
      </c>
      <c r="V1631" t="s">
        <v>332</v>
      </c>
      <c r="W1631" t="s">
        <v>509</v>
      </c>
      <c r="X1631" t="s">
        <v>351</v>
      </c>
      <c r="Y1631" t="s">
        <v>517</v>
      </c>
    </row>
    <row r="1632" spans="1:25" ht="15" customHeight="1" x14ac:dyDescent="0.3">
      <c r="A1632">
        <v>10869</v>
      </c>
      <c r="B1632" t="s">
        <v>69</v>
      </c>
      <c r="C1632">
        <v>11</v>
      </c>
      <c r="D1632">
        <v>5</v>
      </c>
      <c r="E1632" s="3">
        <v>44596</v>
      </c>
      <c r="F1632" s="31">
        <f>YEAR(Order[[#This Row],[OrderDate]])</f>
        <v>2022</v>
      </c>
      <c r="G1632" s="31">
        <f>MONTH(Order[[#This Row],[OrderDate]])</f>
        <v>2</v>
      </c>
      <c r="H1632" s="31">
        <f>WEEKDAY(Order[[#This Row],[OrderDate]])</f>
        <v>6</v>
      </c>
      <c r="I1632" s="31" t="str">
        <f>TEXT(Order[[#This Row],[WeekNumber]],"dddd")</f>
        <v>Friday</v>
      </c>
      <c r="J1632" s="14">
        <v>20220219</v>
      </c>
      <c r="K1632" t="s">
        <v>486</v>
      </c>
      <c r="L1632" s="4">
        <v>210</v>
      </c>
      <c r="M1632" s="4">
        <v>21</v>
      </c>
      <c r="N1632" s="4">
        <v>21</v>
      </c>
      <c r="O1632">
        <v>10</v>
      </c>
      <c r="P1632" s="8">
        <v>0</v>
      </c>
      <c r="Q1632" t="s">
        <v>365</v>
      </c>
      <c r="R1632">
        <v>5</v>
      </c>
      <c r="S1632" s="4">
        <v>7.3815383533820462</v>
      </c>
      <c r="T1632" t="s">
        <v>158</v>
      </c>
      <c r="U1632" t="s">
        <v>247</v>
      </c>
      <c r="V1632" t="s">
        <v>332</v>
      </c>
      <c r="W1632" t="s">
        <v>509</v>
      </c>
      <c r="X1632" t="s">
        <v>351</v>
      </c>
      <c r="Y1632" t="s">
        <v>511</v>
      </c>
    </row>
    <row r="1633" spans="1:25" ht="15" customHeight="1" x14ac:dyDescent="0.3">
      <c r="A1633">
        <v>10869</v>
      </c>
      <c r="B1633" t="s">
        <v>69</v>
      </c>
      <c r="C1633">
        <v>23</v>
      </c>
      <c r="D1633">
        <v>5</v>
      </c>
      <c r="E1633" s="3">
        <v>44596</v>
      </c>
      <c r="F1633" s="31">
        <f>YEAR(Order[[#This Row],[OrderDate]])</f>
        <v>2022</v>
      </c>
      <c r="G1633" s="31">
        <f>MONTH(Order[[#This Row],[OrderDate]])</f>
        <v>2</v>
      </c>
      <c r="H1633" s="31">
        <f>WEEKDAY(Order[[#This Row],[OrderDate]])</f>
        <v>6</v>
      </c>
      <c r="I1633" s="31" t="str">
        <f>TEXT(Order[[#This Row],[WeekNumber]],"dddd")</f>
        <v>Friday</v>
      </c>
      <c r="J1633" s="14">
        <v>20220219</v>
      </c>
      <c r="K1633" t="s">
        <v>486</v>
      </c>
      <c r="L1633" s="4">
        <v>450</v>
      </c>
      <c r="M1633" s="4">
        <v>9</v>
      </c>
      <c r="N1633" s="4">
        <v>9</v>
      </c>
      <c r="O1633">
        <v>50</v>
      </c>
      <c r="P1633" s="8">
        <v>0</v>
      </c>
      <c r="Q1633" t="s">
        <v>377</v>
      </c>
      <c r="R1633">
        <v>9</v>
      </c>
      <c r="S1633" s="4">
        <v>5.2140991742329925</v>
      </c>
      <c r="T1633" t="s">
        <v>158</v>
      </c>
      <c r="U1633" t="s">
        <v>247</v>
      </c>
      <c r="V1633" t="s">
        <v>332</v>
      </c>
      <c r="W1633" t="s">
        <v>509</v>
      </c>
      <c r="X1633" t="s">
        <v>351</v>
      </c>
      <c r="Y1633" t="s">
        <v>512</v>
      </c>
    </row>
    <row r="1634" spans="1:25" ht="15" customHeight="1" x14ac:dyDescent="0.3">
      <c r="A1634">
        <v>10869</v>
      </c>
      <c r="B1634" t="s">
        <v>69</v>
      </c>
      <c r="C1634">
        <v>68</v>
      </c>
      <c r="D1634">
        <v>5</v>
      </c>
      <c r="E1634" s="3">
        <v>44596</v>
      </c>
      <c r="F1634" s="31">
        <f>YEAR(Order[[#This Row],[OrderDate]])</f>
        <v>2022</v>
      </c>
      <c r="G1634" s="31">
        <f>MONTH(Order[[#This Row],[OrderDate]])</f>
        <v>2</v>
      </c>
      <c r="H1634" s="31">
        <f>WEEKDAY(Order[[#This Row],[OrderDate]])</f>
        <v>6</v>
      </c>
      <c r="I1634" s="31" t="str">
        <f>TEXT(Order[[#This Row],[WeekNumber]],"dddd")</f>
        <v>Friday</v>
      </c>
      <c r="J1634" s="14">
        <v>20220213</v>
      </c>
      <c r="K1634" t="s">
        <v>486</v>
      </c>
      <c r="L1634" s="4">
        <v>250</v>
      </c>
      <c r="M1634" s="4">
        <v>12.5</v>
      </c>
      <c r="N1634" s="4">
        <v>12.5</v>
      </c>
      <c r="O1634">
        <v>20</v>
      </c>
      <c r="P1634" s="8">
        <v>0</v>
      </c>
      <c r="Q1634" t="s">
        <v>422</v>
      </c>
      <c r="R1634">
        <v>8</v>
      </c>
      <c r="S1634" s="4">
        <v>9.881917469522989</v>
      </c>
      <c r="T1634" t="s">
        <v>158</v>
      </c>
      <c r="U1634" t="s">
        <v>247</v>
      </c>
      <c r="V1634" t="s">
        <v>332</v>
      </c>
      <c r="W1634" t="s">
        <v>509</v>
      </c>
      <c r="X1634" t="s">
        <v>351</v>
      </c>
      <c r="Y1634" t="s">
        <v>516</v>
      </c>
    </row>
    <row r="1635" spans="1:25" ht="15" customHeight="1" x14ac:dyDescent="0.3">
      <c r="A1635">
        <v>10870</v>
      </c>
      <c r="B1635" t="s">
        <v>88</v>
      </c>
      <c r="C1635">
        <v>35</v>
      </c>
      <c r="D1635">
        <v>5</v>
      </c>
      <c r="E1635" s="3">
        <v>44596</v>
      </c>
      <c r="F1635" s="31">
        <f>YEAR(Order[[#This Row],[OrderDate]])</f>
        <v>2022</v>
      </c>
      <c r="G1635" s="31">
        <f>MONTH(Order[[#This Row],[OrderDate]])</f>
        <v>2</v>
      </c>
      <c r="H1635" s="31">
        <f>WEEKDAY(Order[[#This Row],[OrderDate]])</f>
        <v>6</v>
      </c>
      <c r="I1635" s="31" t="str">
        <f>TEXT(Order[[#This Row],[WeekNumber]],"dddd")</f>
        <v>Friday</v>
      </c>
      <c r="J1635" s="14">
        <v>20220213</v>
      </c>
      <c r="K1635" t="s">
        <v>485</v>
      </c>
      <c r="L1635" s="4">
        <v>54</v>
      </c>
      <c r="M1635" s="4">
        <v>18</v>
      </c>
      <c r="N1635" s="4">
        <v>18</v>
      </c>
      <c r="O1635">
        <v>3</v>
      </c>
      <c r="P1635" s="8">
        <v>0</v>
      </c>
      <c r="Q1635" t="s">
        <v>389</v>
      </c>
      <c r="R1635">
        <v>16</v>
      </c>
      <c r="S1635" s="4">
        <v>11.144616765926688</v>
      </c>
      <c r="T1635" t="s">
        <v>177</v>
      </c>
      <c r="U1635" t="s">
        <v>266</v>
      </c>
      <c r="V1635" t="s">
        <v>350</v>
      </c>
      <c r="W1635" t="s">
        <v>509</v>
      </c>
      <c r="X1635" t="s">
        <v>533</v>
      </c>
      <c r="Y1635" t="s">
        <v>517</v>
      </c>
    </row>
    <row r="1636" spans="1:25" ht="15" customHeight="1" x14ac:dyDescent="0.3">
      <c r="A1636">
        <v>10870</v>
      </c>
      <c r="B1636" t="s">
        <v>88</v>
      </c>
      <c r="C1636">
        <v>51</v>
      </c>
      <c r="D1636">
        <v>5</v>
      </c>
      <c r="E1636" s="3">
        <v>44596</v>
      </c>
      <c r="F1636" s="31">
        <f>YEAR(Order[[#This Row],[OrderDate]])</f>
        <v>2022</v>
      </c>
      <c r="G1636" s="31">
        <f>MONTH(Order[[#This Row],[OrderDate]])</f>
        <v>2</v>
      </c>
      <c r="H1636" s="31">
        <f>WEEKDAY(Order[[#This Row],[OrderDate]])</f>
        <v>6</v>
      </c>
      <c r="I1636" s="31" t="str">
        <f>TEXT(Order[[#This Row],[WeekNumber]],"dddd")</f>
        <v>Friday</v>
      </c>
      <c r="J1636" s="14">
        <v>20220210</v>
      </c>
      <c r="K1636" t="s">
        <v>485</v>
      </c>
      <c r="L1636" s="4">
        <v>106</v>
      </c>
      <c r="M1636" s="4">
        <v>53</v>
      </c>
      <c r="N1636" s="4">
        <v>53</v>
      </c>
      <c r="O1636">
        <v>2</v>
      </c>
      <c r="P1636" s="8">
        <v>0</v>
      </c>
      <c r="Q1636" t="s">
        <v>405</v>
      </c>
      <c r="R1636">
        <v>24</v>
      </c>
      <c r="S1636" s="4">
        <v>18.835525116961144</v>
      </c>
      <c r="T1636" t="s">
        <v>177</v>
      </c>
      <c r="U1636" t="s">
        <v>266</v>
      </c>
      <c r="V1636" t="s">
        <v>350</v>
      </c>
      <c r="W1636" t="s">
        <v>509</v>
      </c>
      <c r="X1636" t="s">
        <v>533</v>
      </c>
      <c r="Y1636" t="s">
        <v>513</v>
      </c>
    </row>
    <row r="1637" spans="1:25" ht="15" customHeight="1" x14ac:dyDescent="0.3">
      <c r="A1637">
        <v>10871</v>
      </c>
      <c r="B1637" t="s">
        <v>8</v>
      </c>
      <c r="C1637">
        <v>6</v>
      </c>
      <c r="D1637">
        <v>9</v>
      </c>
      <c r="E1637" s="3">
        <v>44597</v>
      </c>
      <c r="F1637" s="31">
        <f>YEAR(Order[[#This Row],[OrderDate]])</f>
        <v>2022</v>
      </c>
      <c r="G1637" s="31">
        <f>MONTH(Order[[#This Row],[OrderDate]])</f>
        <v>2</v>
      </c>
      <c r="H1637" s="31">
        <f>WEEKDAY(Order[[#This Row],[OrderDate]])</f>
        <v>7</v>
      </c>
      <c r="I1637" s="31" t="str">
        <f>TEXT(Order[[#This Row],[WeekNumber]],"dddd")</f>
        <v>Saturday</v>
      </c>
      <c r="J1637" s="14">
        <v>20220210</v>
      </c>
      <c r="K1637" t="s">
        <v>484</v>
      </c>
      <c r="L1637" s="4">
        <v>1187.4999990686774</v>
      </c>
      <c r="M1637" s="4">
        <v>25</v>
      </c>
      <c r="N1637" s="4">
        <v>23.749999981373549</v>
      </c>
      <c r="O1637">
        <v>50</v>
      </c>
      <c r="P1637" s="8">
        <v>5.000000074505806E-2</v>
      </c>
      <c r="Q1637" t="s">
        <v>360</v>
      </c>
      <c r="R1637">
        <v>3</v>
      </c>
      <c r="S1637" s="4">
        <v>17.141683844381447</v>
      </c>
      <c r="T1637" t="s">
        <v>97</v>
      </c>
      <c r="U1637" t="s">
        <v>186</v>
      </c>
      <c r="V1637" t="s">
        <v>275</v>
      </c>
      <c r="W1637" t="s">
        <v>509</v>
      </c>
      <c r="X1637" t="s">
        <v>519</v>
      </c>
      <c r="Y1637" t="s">
        <v>515</v>
      </c>
    </row>
    <row r="1638" spans="1:25" ht="15" customHeight="1" x14ac:dyDescent="0.3">
      <c r="A1638">
        <v>10871</v>
      </c>
      <c r="B1638" t="s">
        <v>8</v>
      </c>
      <c r="C1638">
        <v>16</v>
      </c>
      <c r="D1638">
        <v>9</v>
      </c>
      <c r="E1638" s="3">
        <v>44597</v>
      </c>
      <c r="F1638" s="31">
        <f>YEAR(Order[[#This Row],[OrderDate]])</f>
        <v>2022</v>
      </c>
      <c r="G1638" s="31">
        <f>MONTH(Order[[#This Row],[OrderDate]])</f>
        <v>2</v>
      </c>
      <c r="H1638" s="31">
        <f>WEEKDAY(Order[[#This Row],[OrderDate]])</f>
        <v>7</v>
      </c>
      <c r="I1638" s="31" t="str">
        <f>TEXT(Order[[#This Row],[WeekNumber]],"dddd")</f>
        <v>Saturday</v>
      </c>
      <c r="J1638" s="14">
        <v>20220210</v>
      </c>
      <c r="K1638" t="s">
        <v>484</v>
      </c>
      <c r="L1638" s="4">
        <v>198.92999984398483</v>
      </c>
      <c r="M1638" s="4">
        <v>17.45</v>
      </c>
      <c r="N1638" s="4">
        <v>16.577499986998735</v>
      </c>
      <c r="O1638">
        <v>12</v>
      </c>
      <c r="P1638" s="8">
        <v>5.000000074505806E-2</v>
      </c>
      <c r="Q1638" t="s">
        <v>370</v>
      </c>
      <c r="R1638">
        <v>7</v>
      </c>
      <c r="S1638" s="4">
        <v>12.75283918323947</v>
      </c>
      <c r="T1638" t="s">
        <v>97</v>
      </c>
      <c r="U1638" t="s">
        <v>186</v>
      </c>
      <c r="V1638" t="s">
        <v>275</v>
      </c>
      <c r="W1638" t="s">
        <v>509</v>
      </c>
      <c r="X1638" t="s">
        <v>519</v>
      </c>
      <c r="Y1638" t="s">
        <v>516</v>
      </c>
    </row>
    <row r="1639" spans="1:25" ht="15" customHeight="1" x14ac:dyDescent="0.3">
      <c r="A1639">
        <v>10871</v>
      </c>
      <c r="B1639" t="s">
        <v>8</v>
      </c>
      <c r="C1639">
        <v>17</v>
      </c>
      <c r="D1639">
        <v>9</v>
      </c>
      <c r="E1639" s="3">
        <v>44597</v>
      </c>
      <c r="F1639" s="31">
        <f>YEAR(Order[[#This Row],[OrderDate]])</f>
        <v>2022</v>
      </c>
      <c r="G1639" s="31">
        <f>MONTH(Order[[#This Row],[OrderDate]])</f>
        <v>2</v>
      </c>
      <c r="H1639" s="31">
        <f>WEEKDAY(Order[[#This Row],[OrderDate]])</f>
        <v>7</v>
      </c>
      <c r="I1639" s="31" t="str">
        <f>TEXT(Order[[#This Row],[WeekNumber]],"dddd")</f>
        <v>Saturday</v>
      </c>
      <c r="J1639" s="14">
        <v>20220219</v>
      </c>
      <c r="K1639" t="s">
        <v>484</v>
      </c>
      <c r="L1639" s="4">
        <v>592.79999953508377</v>
      </c>
      <c r="M1639" s="4">
        <v>39</v>
      </c>
      <c r="N1639" s="4">
        <v>37.049999970942736</v>
      </c>
      <c r="O1639">
        <v>16</v>
      </c>
      <c r="P1639" s="8">
        <v>5.000000074505806E-2</v>
      </c>
      <c r="Q1639" t="s">
        <v>371</v>
      </c>
      <c r="R1639">
        <v>7</v>
      </c>
      <c r="S1639" s="4">
        <v>24.774912809223483</v>
      </c>
      <c r="T1639" t="s">
        <v>97</v>
      </c>
      <c r="U1639" t="s">
        <v>186</v>
      </c>
      <c r="V1639" t="s">
        <v>275</v>
      </c>
      <c r="W1639" t="s">
        <v>509</v>
      </c>
      <c r="X1639" t="s">
        <v>519</v>
      </c>
      <c r="Y1639" t="s">
        <v>518</v>
      </c>
    </row>
    <row r="1640" spans="1:25" ht="15" customHeight="1" x14ac:dyDescent="0.3">
      <c r="A1640">
        <v>10872</v>
      </c>
      <c r="B1640" t="s">
        <v>28</v>
      </c>
      <c r="C1640">
        <v>55</v>
      </c>
      <c r="D1640">
        <v>5</v>
      </c>
      <c r="E1640" s="3">
        <v>44597</v>
      </c>
      <c r="F1640" s="31">
        <f>YEAR(Order[[#This Row],[OrderDate]])</f>
        <v>2022</v>
      </c>
      <c r="G1640" s="31">
        <f>MONTH(Order[[#This Row],[OrderDate]])</f>
        <v>2</v>
      </c>
      <c r="H1640" s="31">
        <f>WEEKDAY(Order[[#This Row],[OrderDate]])</f>
        <v>7</v>
      </c>
      <c r="I1640" s="31" t="str">
        <f>TEXT(Order[[#This Row],[WeekNumber]],"dddd")</f>
        <v>Saturday</v>
      </c>
      <c r="J1640" s="14">
        <v>20220219</v>
      </c>
      <c r="K1640" t="s">
        <v>484</v>
      </c>
      <c r="L1640" s="4">
        <v>227.99999982118607</v>
      </c>
      <c r="M1640" s="4">
        <v>24</v>
      </c>
      <c r="N1640" s="4">
        <v>22.799999982118607</v>
      </c>
      <c r="O1640">
        <v>10</v>
      </c>
      <c r="P1640" s="8">
        <v>5.000000074505806E-2</v>
      </c>
      <c r="Q1640" t="s">
        <v>409</v>
      </c>
      <c r="R1640">
        <v>25</v>
      </c>
      <c r="S1640" s="4">
        <v>18.144678468561601</v>
      </c>
      <c r="T1640" t="s">
        <v>117</v>
      </c>
      <c r="U1640" t="s">
        <v>206</v>
      </c>
      <c r="V1640" t="s">
        <v>294</v>
      </c>
      <c r="W1640" t="s">
        <v>509</v>
      </c>
      <c r="X1640" t="s">
        <v>529</v>
      </c>
      <c r="Y1640" t="s">
        <v>518</v>
      </c>
    </row>
    <row r="1641" spans="1:25" ht="15" customHeight="1" x14ac:dyDescent="0.3">
      <c r="A1641">
        <v>10872</v>
      </c>
      <c r="B1641" t="s">
        <v>28</v>
      </c>
      <c r="C1641">
        <v>62</v>
      </c>
      <c r="D1641">
        <v>5</v>
      </c>
      <c r="E1641" s="3">
        <v>44597</v>
      </c>
      <c r="F1641" s="31">
        <f>YEAR(Order[[#This Row],[OrderDate]])</f>
        <v>2022</v>
      </c>
      <c r="G1641" s="31">
        <f>MONTH(Order[[#This Row],[OrderDate]])</f>
        <v>2</v>
      </c>
      <c r="H1641" s="31">
        <f>WEEKDAY(Order[[#This Row],[OrderDate]])</f>
        <v>7</v>
      </c>
      <c r="I1641" s="31" t="str">
        <f>TEXT(Order[[#This Row],[WeekNumber]],"dddd")</f>
        <v>Saturday</v>
      </c>
      <c r="J1641" s="14">
        <v>20220219</v>
      </c>
      <c r="K1641" t="s">
        <v>484</v>
      </c>
      <c r="L1641" s="4">
        <v>936.69999926537275</v>
      </c>
      <c r="M1641" s="4">
        <v>49.3</v>
      </c>
      <c r="N1641" s="4">
        <v>46.834999963268636</v>
      </c>
      <c r="O1641">
        <v>20</v>
      </c>
      <c r="P1641" s="8">
        <v>5.000000074505806E-2</v>
      </c>
      <c r="Q1641" t="s">
        <v>416</v>
      </c>
      <c r="R1641">
        <v>29</v>
      </c>
      <c r="S1641" s="4">
        <v>34.868075459270003</v>
      </c>
      <c r="T1641" t="s">
        <v>117</v>
      </c>
      <c r="U1641" t="s">
        <v>206</v>
      </c>
      <c r="V1641" t="s">
        <v>294</v>
      </c>
      <c r="W1641" t="s">
        <v>509</v>
      </c>
      <c r="X1641" t="s">
        <v>529</v>
      </c>
      <c r="Y1641" t="s">
        <v>516</v>
      </c>
    </row>
    <row r="1642" spans="1:25" ht="15" customHeight="1" x14ac:dyDescent="0.3">
      <c r="A1642">
        <v>10872</v>
      </c>
      <c r="B1642" t="s">
        <v>28</v>
      </c>
      <c r="C1642">
        <v>64</v>
      </c>
      <c r="D1642">
        <v>5</v>
      </c>
      <c r="E1642" s="3">
        <v>44597</v>
      </c>
      <c r="F1642" s="31">
        <f>YEAR(Order[[#This Row],[OrderDate]])</f>
        <v>2022</v>
      </c>
      <c r="G1642" s="31">
        <f>MONTH(Order[[#This Row],[OrderDate]])</f>
        <v>2</v>
      </c>
      <c r="H1642" s="31">
        <f>WEEKDAY(Order[[#This Row],[OrderDate]])</f>
        <v>7</v>
      </c>
      <c r="I1642" s="31" t="str">
        <f>TEXT(Order[[#This Row],[WeekNumber]],"dddd")</f>
        <v>Saturday</v>
      </c>
      <c r="J1642" s="14">
        <v>20220219</v>
      </c>
      <c r="K1642" t="s">
        <v>484</v>
      </c>
      <c r="L1642" s="4">
        <v>473.81249962840229</v>
      </c>
      <c r="M1642" s="4">
        <v>33.25</v>
      </c>
      <c r="N1642" s="4">
        <v>31.58749997522682</v>
      </c>
      <c r="O1642">
        <v>15</v>
      </c>
      <c r="P1642" s="8">
        <v>5.000000074505806E-2</v>
      </c>
      <c r="Q1642" t="s">
        <v>418</v>
      </c>
      <c r="R1642">
        <v>12</v>
      </c>
      <c r="S1642" s="4">
        <v>21.348702933885775</v>
      </c>
      <c r="T1642" t="s">
        <v>117</v>
      </c>
      <c r="U1642" t="s">
        <v>206</v>
      </c>
      <c r="V1642" t="s">
        <v>294</v>
      </c>
      <c r="W1642" t="s">
        <v>509</v>
      </c>
      <c r="X1642" t="s">
        <v>529</v>
      </c>
      <c r="Y1642" t="s">
        <v>512</v>
      </c>
    </row>
    <row r="1643" spans="1:25" ht="15" customHeight="1" x14ac:dyDescent="0.3">
      <c r="A1643">
        <v>10872</v>
      </c>
      <c r="B1643" t="s">
        <v>28</v>
      </c>
      <c r="C1643">
        <v>65</v>
      </c>
      <c r="D1643">
        <v>5</v>
      </c>
      <c r="E1643" s="3">
        <v>44597</v>
      </c>
      <c r="F1643" s="31">
        <f>YEAR(Order[[#This Row],[OrderDate]])</f>
        <v>2022</v>
      </c>
      <c r="G1643" s="31">
        <f>MONTH(Order[[#This Row],[OrderDate]])</f>
        <v>2</v>
      </c>
      <c r="H1643" s="31">
        <f>WEEKDAY(Order[[#This Row],[OrderDate]])</f>
        <v>7</v>
      </c>
      <c r="I1643" s="31" t="str">
        <f>TEXT(Order[[#This Row],[WeekNumber]],"dddd")</f>
        <v>Saturday</v>
      </c>
      <c r="J1643" s="14">
        <v>20220219</v>
      </c>
      <c r="K1643" t="s">
        <v>484</v>
      </c>
      <c r="L1643" s="4">
        <v>419.94749967064712</v>
      </c>
      <c r="M1643" s="4">
        <v>21.05</v>
      </c>
      <c r="N1643" s="4">
        <v>19.99749998431653</v>
      </c>
      <c r="O1643">
        <v>21</v>
      </c>
      <c r="P1643" s="8">
        <v>5.000000074505806E-2</v>
      </c>
      <c r="Q1643" t="s">
        <v>419</v>
      </c>
      <c r="R1643">
        <v>2</v>
      </c>
      <c r="S1643" s="4">
        <v>12.356901002694999</v>
      </c>
      <c r="T1643" t="s">
        <v>117</v>
      </c>
      <c r="U1643" t="s">
        <v>206</v>
      </c>
      <c r="V1643" t="s">
        <v>294</v>
      </c>
      <c r="W1643" t="s">
        <v>509</v>
      </c>
      <c r="X1643" t="s">
        <v>529</v>
      </c>
      <c r="Y1643" t="s">
        <v>515</v>
      </c>
    </row>
    <row r="1644" spans="1:25" ht="15" customHeight="1" x14ac:dyDescent="0.3">
      <c r="A1644">
        <v>10873</v>
      </c>
      <c r="B1644" t="s">
        <v>87</v>
      </c>
      <c r="C1644">
        <v>21</v>
      </c>
      <c r="D1644">
        <v>4</v>
      </c>
      <c r="E1644" s="3">
        <v>44598</v>
      </c>
      <c r="F1644" s="31">
        <f>YEAR(Order[[#This Row],[OrderDate]])</f>
        <v>2022</v>
      </c>
      <c r="G1644" s="31">
        <f>MONTH(Order[[#This Row],[OrderDate]])</f>
        <v>2</v>
      </c>
      <c r="H1644" s="31">
        <f>WEEKDAY(Order[[#This Row],[OrderDate]])</f>
        <v>1</v>
      </c>
      <c r="I1644" s="31" t="str">
        <f>TEXT(Order[[#This Row],[WeekNumber]],"dddd")</f>
        <v>Sunday</v>
      </c>
      <c r="J1644" s="14">
        <v>20220219</v>
      </c>
      <c r="K1644" t="s">
        <v>486</v>
      </c>
      <c r="L1644" s="4">
        <v>200</v>
      </c>
      <c r="M1644" s="4">
        <v>10</v>
      </c>
      <c r="N1644" s="4">
        <v>10</v>
      </c>
      <c r="O1644">
        <v>20</v>
      </c>
      <c r="P1644" s="8">
        <v>0</v>
      </c>
      <c r="Q1644" t="s">
        <v>375</v>
      </c>
      <c r="R1644">
        <v>8</v>
      </c>
      <c r="S1644" s="4">
        <v>8.5451596278118238</v>
      </c>
      <c r="T1644" t="s">
        <v>176</v>
      </c>
      <c r="U1644" t="s">
        <v>265</v>
      </c>
      <c r="V1644" t="s">
        <v>349</v>
      </c>
      <c r="W1644" t="s">
        <v>509</v>
      </c>
      <c r="X1644" t="s">
        <v>527</v>
      </c>
      <c r="Y1644" t="s">
        <v>516</v>
      </c>
    </row>
    <row r="1645" spans="1:25" ht="15" customHeight="1" x14ac:dyDescent="0.3">
      <c r="A1645">
        <v>10873</v>
      </c>
      <c r="B1645" t="s">
        <v>87</v>
      </c>
      <c r="C1645">
        <v>28</v>
      </c>
      <c r="D1645">
        <v>4</v>
      </c>
      <c r="E1645" s="3">
        <v>44598</v>
      </c>
      <c r="F1645" s="31">
        <f>YEAR(Order[[#This Row],[OrderDate]])</f>
        <v>2022</v>
      </c>
      <c r="G1645" s="31">
        <f>MONTH(Order[[#This Row],[OrderDate]])</f>
        <v>2</v>
      </c>
      <c r="H1645" s="31">
        <f>WEEKDAY(Order[[#This Row],[OrderDate]])</f>
        <v>1</v>
      </c>
      <c r="I1645" s="31" t="str">
        <f>TEXT(Order[[#This Row],[WeekNumber]],"dddd")</f>
        <v>Sunday</v>
      </c>
      <c r="J1645" s="14">
        <v>20220211</v>
      </c>
      <c r="K1645" t="s">
        <v>486</v>
      </c>
      <c r="L1645" s="4">
        <v>136.80000000000001</v>
      </c>
      <c r="M1645" s="4">
        <v>45.6</v>
      </c>
      <c r="N1645" s="4">
        <v>45.6</v>
      </c>
      <c r="O1645">
        <v>3</v>
      </c>
      <c r="P1645" s="8">
        <v>0</v>
      </c>
      <c r="Q1645" t="s">
        <v>382</v>
      </c>
      <c r="R1645">
        <v>12</v>
      </c>
      <c r="S1645" s="4">
        <v>23.763027335506571</v>
      </c>
      <c r="T1645" t="s">
        <v>176</v>
      </c>
      <c r="U1645" t="s">
        <v>265</v>
      </c>
      <c r="V1645" t="s">
        <v>349</v>
      </c>
      <c r="W1645" t="s">
        <v>509</v>
      </c>
      <c r="X1645" t="s">
        <v>527</v>
      </c>
      <c r="Y1645" t="s">
        <v>513</v>
      </c>
    </row>
    <row r="1646" spans="1:25" ht="15" customHeight="1" x14ac:dyDescent="0.3">
      <c r="A1646">
        <v>10874</v>
      </c>
      <c r="B1646" t="s">
        <v>28</v>
      </c>
      <c r="C1646">
        <v>10</v>
      </c>
      <c r="D1646">
        <v>5</v>
      </c>
      <c r="E1646" s="3">
        <v>44598</v>
      </c>
      <c r="F1646" s="31">
        <f>YEAR(Order[[#This Row],[OrderDate]])</f>
        <v>2022</v>
      </c>
      <c r="G1646" s="31">
        <f>MONTH(Order[[#This Row],[OrderDate]])</f>
        <v>2</v>
      </c>
      <c r="H1646" s="31">
        <f>WEEKDAY(Order[[#This Row],[OrderDate]])</f>
        <v>1</v>
      </c>
      <c r="I1646" s="31" t="str">
        <f>TEXT(Order[[#This Row],[WeekNumber]],"dddd")</f>
        <v>Sunday</v>
      </c>
      <c r="J1646" s="14">
        <v>20220303</v>
      </c>
      <c r="K1646" t="s">
        <v>484</v>
      </c>
      <c r="L1646" s="4">
        <v>310</v>
      </c>
      <c r="M1646" s="4">
        <v>31</v>
      </c>
      <c r="N1646" s="4">
        <v>31</v>
      </c>
      <c r="O1646">
        <v>10</v>
      </c>
      <c r="P1646" s="8">
        <v>0</v>
      </c>
      <c r="Q1646" t="s">
        <v>364</v>
      </c>
      <c r="R1646">
        <v>4</v>
      </c>
      <c r="S1646" s="4">
        <v>11.047328272500083</v>
      </c>
      <c r="T1646" t="s">
        <v>117</v>
      </c>
      <c r="U1646" t="s">
        <v>206</v>
      </c>
      <c r="V1646" t="s">
        <v>294</v>
      </c>
      <c r="W1646" t="s">
        <v>509</v>
      </c>
      <c r="X1646" t="s">
        <v>529</v>
      </c>
      <c r="Y1646" t="s">
        <v>514</v>
      </c>
    </row>
    <row r="1647" spans="1:25" ht="15" customHeight="1" x14ac:dyDescent="0.3">
      <c r="A1647">
        <v>10875</v>
      </c>
      <c r="B1647" t="s">
        <v>4</v>
      </c>
      <c r="C1647">
        <v>19</v>
      </c>
      <c r="D1647">
        <v>4</v>
      </c>
      <c r="E1647" s="3">
        <v>44598</v>
      </c>
      <c r="F1647" s="31">
        <f>YEAR(Order[[#This Row],[OrderDate]])</f>
        <v>2022</v>
      </c>
      <c r="G1647" s="31">
        <f>MONTH(Order[[#This Row],[OrderDate]])</f>
        <v>2</v>
      </c>
      <c r="H1647" s="31">
        <f>WEEKDAY(Order[[#This Row],[OrderDate]])</f>
        <v>1</v>
      </c>
      <c r="I1647" s="31" t="str">
        <f>TEXT(Order[[#This Row],[WeekNumber]],"dddd")</f>
        <v>Sunday</v>
      </c>
      <c r="J1647" s="14">
        <v>20220303</v>
      </c>
      <c r="K1647" t="s">
        <v>484</v>
      </c>
      <c r="L1647" s="4">
        <v>229.99999999999997</v>
      </c>
      <c r="M1647" s="4">
        <v>9.1999999999999993</v>
      </c>
      <c r="N1647" s="4">
        <v>9.1999999999999993</v>
      </c>
      <c r="O1647">
        <v>25</v>
      </c>
      <c r="P1647" s="8">
        <v>0</v>
      </c>
      <c r="Q1647" t="s">
        <v>373</v>
      </c>
      <c r="R1647">
        <v>8</v>
      </c>
      <c r="S1647" s="4">
        <v>7.994614939930428</v>
      </c>
      <c r="T1647" t="s">
        <v>93</v>
      </c>
      <c r="U1647" t="s">
        <v>182</v>
      </c>
      <c r="V1647" t="s">
        <v>271</v>
      </c>
      <c r="W1647" t="s">
        <v>509</v>
      </c>
      <c r="X1647" t="s">
        <v>526</v>
      </c>
      <c r="Y1647" t="s">
        <v>516</v>
      </c>
    </row>
    <row r="1648" spans="1:25" ht="15" customHeight="1" x14ac:dyDescent="0.3">
      <c r="A1648">
        <v>10875</v>
      </c>
      <c r="B1648" t="s">
        <v>4</v>
      </c>
      <c r="C1648">
        <v>47</v>
      </c>
      <c r="D1648">
        <v>4</v>
      </c>
      <c r="E1648" s="3">
        <v>44598</v>
      </c>
      <c r="F1648" s="31">
        <f>YEAR(Order[[#This Row],[OrderDate]])</f>
        <v>2022</v>
      </c>
      <c r="G1648" s="31">
        <f>MONTH(Order[[#This Row],[OrderDate]])</f>
        <v>2</v>
      </c>
      <c r="H1648" s="31">
        <f>WEEKDAY(Order[[#This Row],[OrderDate]])</f>
        <v>1</v>
      </c>
      <c r="I1648" s="31" t="str">
        <f>TEXT(Order[[#This Row],[WeekNumber]],"dddd")</f>
        <v>Sunday</v>
      </c>
      <c r="J1648" s="14">
        <v>20220303</v>
      </c>
      <c r="K1648" t="s">
        <v>484</v>
      </c>
      <c r="L1648" s="4">
        <v>179.54999970272183</v>
      </c>
      <c r="M1648" s="4">
        <v>9.5</v>
      </c>
      <c r="N1648" s="4">
        <v>8.5499999858438969</v>
      </c>
      <c r="O1648">
        <v>21</v>
      </c>
      <c r="P1648" s="8">
        <v>0.10000000149011611</v>
      </c>
      <c r="Q1648" t="s">
        <v>401</v>
      </c>
      <c r="R1648">
        <v>22</v>
      </c>
      <c r="S1648" s="4">
        <v>6.92246398648025</v>
      </c>
      <c r="T1648" t="s">
        <v>93</v>
      </c>
      <c r="U1648" t="s">
        <v>182</v>
      </c>
      <c r="V1648" t="s">
        <v>271</v>
      </c>
      <c r="W1648" t="s">
        <v>509</v>
      </c>
      <c r="X1648" t="s">
        <v>526</v>
      </c>
      <c r="Y1648" t="s">
        <v>516</v>
      </c>
    </row>
    <row r="1649" spans="1:25" ht="15" customHeight="1" x14ac:dyDescent="0.3">
      <c r="A1649">
        <v>10875</v>
      </c>
      <c r="B1649" t="s">
        <v>4</v>
      </c>
      <c r="C1649">
        <v>49</v>
      </c>
      <c r="D1649">
        <v>4</v>
      </c>
      <c r="E1649" s="3">
        <v>44598</v>
      </c>
      <c r="F1649" s="31">
        <f>YEAR(Order[[#This Row],[OrderDate]])</f>
        <v>2022</v>
      </c>
      <c r="G1649" s="31">
        <f>MONTH(Order[[#This Row],[OrderDate]])</f>
        <v>2</v>
      </c>
      <c r="H1649" s="31">
        <f>WEEKDAY(Order[[#This Row],[OrderDate]])</f>
        <v>1</v>
      </c>
      <c r="I1649" s="31" t="str">
        <f>TEXT(Order[[#This Row],[WeekNumber]],"dddd")</f>
        <v>Sunday</v>
      </c>
      <c r="J1649" s="14">
        <v>20220212</v>
      </c>
      <c r="K1649" t="s">
        <v>484</v>
      </c>
      <c r="L1649" s="4">
        <v>300</v>
      </c>
      <c r="M1649" s="4">
        <v>20</v>
      </c>
      <c r="N1649" s="4">
        <v>20</v>
      </c>
      <c r="O1649">
        <v>15</v>
      </c>
      <c r="P1649" s="8">
        <v>0</v>
      </c>
      <c r="Q1649" t="s">
        <v>403</v>
      </c>
      <c r="R1649">
        <v>23</v>
      </c>
      <c r="S1649" s="4">
        <v>12.545683485741497</v>
      </c>
      <c r="T1649" t="s">
        <v>93</v>
      </c>
      <c r="U1649" t="s">
        <v>182</v>
      </c>
      <c r="V1649" t="s">
        <v>271</v>
      </c>
      <c r="W1649" t="s">
        <v>509</v>
      </c>
      <c r="X1649" t="s">
        <v>526</v>
      </c>
      <c r="Y1649" t="s">
        <v>516</v>
      </c>
    </row>
    <row r="1650" spans="1:25" x14ac:dyDescent="0.3">
      <c r="A1650">
        <v>10876</v>
      </c>
      <c r="B1650" t="s">
        <v>8</v>
      </c>
      <c r="C1650">
        <v>46</v>
      </c>
      <c r="D1650">
        <v>7</v>
      </c>
      <c r="E1650" s="3">
        <v>44601</v>
      </c>
      <c r="F1650" s="31">
        <f>YEAR(Order[[#This Row],[OrderDate]])</f>
        <v>2022</v>
      </c>
      <c r="G1650" s="31">
        <f>MONTH(Order[[#This Row],[OrderDate]])</f>
        <v>2</v>
      </c>
      <c r="H1650" s="31">
        <f>WEEKDAY(Order[[#This Row],[OrderDate]])</f>
        <v>4</v>
      </c>
      <c r="I1650" s="31" t="str">
        <f>TEXT(Order[[#This Row],[WeekNumber]],"dddd")</f>
        <v>Wednesday</v>
      </c>
      <c r="J1650" s="14">
        <v>20220212</v>
      </c>
      <c r="K1650" t="s">
        <v>485</v>
      </c>
      <c r="L1650" s="4">
        <v>252</v>
      </c>
      <c r="M1650" s="4">
        <v>12</v>
      </c>
      <c r="N1650" s="4">
        <v>12</v>
      </c>
      <c r="O1650">
        <v>21</v>
      </c>
      <c r="P1650" s="8">
        <v>0</v>
      </c>
      <c r="Q1650" t="s">
        <v>400</v>
      </c>
      <c r="R1650">
        <v>21</v>
      </c>
      <c r="S1650" s="4">
        <v>5.504627786254181</v>
      </c>
      <c r="T1650" t="s">
        <v>97</v>
      </c>
      <c r="U1650" t="s">
        <v>186</v>
      </c>
      <c r="V1650" t="s">
        <v>275</v>
      </c>
      <c r="W1650" t="s">
        <v>509</v>
      </c>
      <c r="X1650" t="s">
        <v>519</v>
      </c>
      <c r="Y1650" t="s">
        <v>514</v>
      </c>
    </row>
    <row r="1651" spans="1:25" x14ac:dyDescent="0.3">
      <c r="A1651">
        <v>10876</v>
      </c>
      <c r="B1651" t="s">
        <v>8</v>
      </c>
      <c r="C1651">
        <v>64</v>
      </c>
      <c r="D1651">
        <v>7</v>
      </c>
      <c r="E1651" s="3">
        <v>44601</v>
      </c>
      <c r="F1651" s="31">
        <f>YEAR(Order[[#This Row],[OrderDate]])</f>
        <v>2022</v>
      </c>
      <c r="G1651" s="31">
        <f>MONTH(Order[[#This Row],[OrderDate]])</f>
        <v>2</v>
      </c>
      <c r="H1651" s="31">
        <f>WEEKDAY(Order[[#This Row],[OrderDate]])</f>
        <v>4</v>
      </c>
      <c r="I1651" s="31" t="str">
        <f>TEXT(Order[[#This Row],[WeekNumber]],"dddd")</f>
        <v>Wednesday</v>
      </c>
      <c r="J1651" s="14">
        <v>20220219</v>
      </c>
      <c r="K1651" t="s">
        <v>485</v>
      </c>
      <c r="L1651" s="4">
        <v>665</v>
      </c>
      <c r="M1651" s="4">
        <v>33.25</v>
      </c>
      <c r="N1651" s="4">
        <v>33.25</v>
      </c>
      <c r="O1651">
        <v>20</v>
      </c>
      <c r="P1651" s="8">
        <v>0</v>
      </c>
      <c r="Q1651" t="s">
        <v>418</v>
      </c>
      <c r="R1651">
        <v>12</v>
      </c>
      <c r="S1651" s="4">
        <v>21.348702933885775</v>
      </c>
      <c r="T1651" t="s">
        <v>97</v>
      </c>
      <c r="U1651" t="s">
        <v>186</v>
      </c>
      <c r="V1651" t="s">
        <v>275</v>
      </c>
      <c r="W1651" t="s">
        <v>509</v>
      </c>
      <c r="X1651" t="s">
        <v>519</v>
      </c>
      <c r="Y1651" t="s">
        <v>512</v>
      </c>
    </row>
    <row r="1652" spans="1:25" ht="15" customHeight="1" x14ac:dyDescent="0.3">
      <c r="A1652">
        <v>10877</v>
      </c>
      <c r="B1652" t="s">
        <v>64</v>
      </c>
      <c r="C1652">
        <v>16</v>
      </c>
      <c r="D1652">
        <v>1</v>
      </c>
      <c r="E1652" s="3">
        <v>44601</v>
      </c>
      <c r="F1652" s="31">
        <f>YEAR(Order[[#This Row],[OrderDate]])</f>
        <v>2022</v>
      </c>
      <c r="G1652" s="31">
        <f>MONTH(Order[[#This Row],[OrderDate]])</f>
        <v>2</v>
      </c>
      <c r="H1652" s="31">
        <f>WEEKDAY(Order[[#This Row],[OrderDate]])</f>
        <v>4</v>
      </c>
      <c r="I1652" s="31" t="str">
        <f>TEXT(Order[[#This Row],[WeekNumber]],"dddd")</f>
        <v>Wednesday</v>
      </c>
      <c r="J1652" s="14">
        <v>20220219</v>
      </c>
      <c r="K1652" t="s">
        <v>486</v>
      </c>
      <c r="L1652" s="4">
        <v>392.62499999999994</v>
      </c>
      <c r="M1652" s="4">
        <v>17.45</v>
      </c>
      <c r="N1652" s="4">
        <v>13.087499999999999</v>
      </c>
      <c r="O1652">
        <v>30</v>
      </c>
      <c r="P1652" s="8">
        <v>0.25</v>
      </c>
      <c r="Q1652" t="s">
        <v>370</v>
      </c>
      <c r="R1652">
        <v>7</v>
      </c>
      <c r="S1652" s="4">
        <v>12.75283918323947</v>
      </c>
      <c r="T1652" t="s">
        <v>153</v>
      </c>
      <c r="U1652" t="s">
        <v>242</v>
      </c>
      <c r="V1652" t="s">
        <v>327</v>
      </c>
      <c r="W1652" t="s">
        <v>510</v>
      </c>
      <c r="X1652" t="s">
        <v>521</v>
      </c>
      <c r="Y1652" t="s">
        <v>516</v>
      </c>
    </row>
    <row r="1653" spans="1:25" ht="15" customHeight="1" x14ac:dyDescent="0.3">
      <c r="A1653">
        <v>10877</v>
      </c>
      <c r="B1653" t="s">
        <v>64</v>
      </c>
      <c r="C1653">
        <v>18</v>
      </c>
      <c r="D1653">
        <v>1</v>
      </c>
      <c r="E1653" s="3">
        <v>44601</v>
      </c>
      <c r="F1653" s="31">
        <f>YEAR(Order[[#This Row],[OrderDate]])</f>
        <v>2022</v>
      </c>
      <c r="G1653" s="31">
        <f>MONTH(Order[[#This Row],[OrderDate]])</f>
        <v>2</v>
      </c>
      <c r="H1653" s="31">
        <f>WEEKDAY(Order[[#This Row],[OrderDate]])</f>
        <v>4</v>
      </c>
      <c r="I1653" s="31" t="str">
        <f>TEXT(Order[[#This Row],[WeekNumber]],"dddd")</f>
        <v>Wednesday</v>
      </c>
      <c r="J1653" s="14">
        <v>20220212</v>
      </c>
      <c r="K1653" t="s">
        <v>486</v>
      </c>
      <c r="L1653" s="4">
        <v>1562.5</v>
      </c>
      <c r="M1653" s="4">
        <v>62.5</v>
      </c>
      <c r="N1653" s="4">
        <v>62.5</v>
      </c>
      <c r="O1653">
        <v>25</v>
      </c>
      <c r="P1653" s="8">
        <v>0</v>
      </c>
      <c r="Q1653" t="s">
        <v>372</v>
      </c>
      <c r="R1653">
        <v>7</v>
      </c>
      <c r="S1653" s="4">
        <v>20.144415838276313</v>
      </c>
      <c r="T1653" t="s">
        <v>153</v>
      </c>
      <c r="U1653" t="s">
        <v>242</v>
      </c>
      <c r="V1653" t="s">
        <v>327</v>
      </c>
      <c r="W1653" t="s">
        <v>510</v>
      </c>
      <c r="X1653" t="s">
        <v>521</v>
      </c>
      <c r="Y1653" t="s">
        <v>514</v>
      </c>
    </row>
    <row r="1654" spans="1:25" ht="15" customHeight="1" x14ac:dyDescent="0.3">
      <c r="A1654">
        <v>10878</v>
      </c>
      <c r="B1654" t="s">
        <v>60</v>
      </c>
      <c r="C1654">
        <v>20</v>
      </c>
      <c r="D1654">
        <v>4</v>
      </c>
      <c r="E1654" s="3">
        <v>44602</v>
      </c>
      <c r="F1654" s="31">
        <f>YEAR(Order[[#This Row],[OrderDate]])</f>
        <v>2022</v>
      </c>
      <c r="G1654" s="31">
        <f>MONTH(Order[[#This Row],[OrderDate]])</f>
        <v>2</v>
      </c>
      <c r="H1654" s="31">
        <f>WEEKDAY(Order[[#This Row],[OrderDate]])</f>
        <v>5</v>
      </c>
      <c r="I1654" s="31" t="str">
        <f>TEXT(Order[[#This Row],[WeekNumber]],"dddd")</f>
        <v>Thursday</v>
      </c>
      <c r="J1654" s="14">
        <v>20220212</v>
      </c>
      <c r="K1654" t="s">
        <v>486</v>
      </c>
      <c r="L1654" s="4">
        <v>1538.9999987930059</v>
      </c>
      <c r="M1654" s="4">
        <v>81</v>
      </c>
      <c r="N1654" s="4">
        <v>76.949999939650297</v>
      </c>
      <c r="O1654">
        <v>20</v>
      </c>
      <c r="P1654" s="8">
        <v>5.000000074505806E-2</v>
      </c>
      <c r="Q1654" t="s">
        <v>374</v>
      </c>
      <c r="R1654">
        <v>8</v>
      </c>
      <c r="S1654" s="4">
        <v>57.815472307491099</v>
      </c>
      <c r="T1654" t="s">
        <v>149</v>
      </c>
      <c r="U1654" t="s">
        <v>238</v>
      </c>
      <c r="V1654" t="s">
        <v>324</v>
      </c>
      <c r="W1654" t="s">
        <v>509</v>
      </c>
      <c r="X1654" t="s">
        <v>520</v>
      </c>
      <c r="Y1654" t="s">
        <v>516</v>
      </c>
    </row>
    <row r="1655" spans="1:25" ht="15" customHeight="1" x14ac:dyDescent="0.3">
      <c r="A1655">
        <v>10879</v>
      </c>
      <c r="B1655" t="s">
        <v>87</v>
      </c>
      <c r="C1655">
        <v>40</v>
      </c>
      <c r="D1655">
        <v>3</v>
      </c>
      <c r="E1655" s="3">
        <v>44602</v>
      </c>
      <c r="F1655" s="31">
        <f>YEAR(Order[[#This Row],[OrderDate]])</f>
        <v>2022</v>
      </c>
      <c r="G1655" s="31">
        <f>MONTH(Order[[#This Row],[OrderDate]])</f>
        <v>2</v>
      </c>
      <c r="H1655" s="31">
        <f>WEEKDAY(Order[[#This Row],[OrderDate]])</f>
        <v>5</v>
      </c>
      <c r="I1655" s="31" t="str">
        <f>TEXT(Order[[#This Row],[WeekNumber]],"dddd")</f>
        <v>Thursday</v>
      </c>
      <c r="J1655" s="14">
        <v>20220212</v>
      </c>
      <c r="K1655" t="s">
        <v>485</v>
      </c>
      <c r="L1655" s="4">
        <v>220.79999999999998</v>
      </c>
      <c r="M1655" s="4">
        <v>18.399999999999999</v>
      </c>
      <c r="N1655" s="4">
        <v>18.399999999999999</v>
      </c>
      <c r="O1655">
        <v>12</v>
      </c>
      <c r="P1655" s="8">
        <v>0</v>
      </c>
      <c r="Q1655" t="s">
        <v>394</v>
      </c>
      <c r="R1655">
        <v>19</v>
      </c>
      <c r="S1655" s="4">
        <v>11.939905659925371</v>
      </c>
      <c r="T1655" t="s">
        <v>176</v>
      </c>
      <c r="U1655" t="s">
        <v>265</v>
      </c>
      <c r="V1655" t="s">
        <v>349</v>
      </c>
      <c r="W1655" t="s">
        <v>509</v>
      </c>
      <c r="X1655" t="s">
        <v>527</v>
      </c>
      <c r="Y1655" t="s">
        <v>514</v>
      </c>
    </row>
    <row r="1656" spans="1:25" ht="15" customHeight="1" x14ac:dyDescent="0.3">
      <c r="A1656">
        <v>10879</v>
      </c>
      <c r="B1656" t="s">
        <v>87</v>
      </c>
      <c r="C1656">
        <v>65</v>
      </c>
      <c r="D1656">
        <v>3</v>
      </c>
      <c r="E1656" s="3">
        <v>44602</v>
      </c>
      <c r="F1656" s="31">
        <f>YEAR(Order[[#This Row],[OrderDate]])</f>
        <v>2022</v>
      </c>
      <c r="G1656" s="31">
        <f>MONTH(Order[[#This Row],[OrderDate]])</f>
        <v>2</v>
      </c>
      <c r="H1656" s="31">
        <f>WEEKDAY(Order[[#This Row],[OrderDate]])</f>
        <v>5</v>
      </c>
      <c r="I1656" s="31" t="str">
        <f>TEXT(Order[[#This Row],[WeekNumber]],"dddd")</f>
        <v>Thursday</v>
      </c>
      <c r="J1656" s="14">
        <v>20220212</v>
      </c>
      <c r="K1656" t="s">
        <v>485</v>
      </c>
      <c r="L1656" s="4">
        <v>210.5</v>
      </c>
      <c r="M1656" s="4">
        <v>21.05</v>
      </c>
      <c r="N1656" s="4">
        <v>21.05</v>
      </c>
      <c r="O1656">
        <v>10</v>
      </c>
      <c r="P1656" s="8">
        <v>0</v>
      </c>
      <c r="Q1656" t="s">
        <v>419</v>
      </c>
      <c r="R1656">
        <v>2</v>
      </c>
      <c r="S1656" s="4">
        <v>12.356901002694999</v>
      </c>
      <c r="T1656" t="s">
        <v>176</v>
      </c>
      <c r="U1656" t="s">
        <v>265</v>
      </c>
      <c r="V1656" t="s">
        <v>349</v>
      </c>
      <c r="W1656" t="s">
        <v>509</v>
      </c>
      <c r="X1656" t="s">
        <v>527</v>
      </c>
      <c r="Y1656" t="s">
        <v>515</v>
      </c>
    </row>
    <row r="1657" spans="1:25" ht="15" customHeight="1" x14ac:dyDescent="0.3">
      <c r="A1657">
        <v>10879</v>
      </c>
      <c r="B1657" t="s">
        <v>87</v>
      </c>
      <c r="C1657">
        <v>76</v>
      </c>
      <c r="D1657">
        <v>3</v>
      </c>
      <c r="E1657" s="3">
        <v>44602</v>
      </c>
      <c r="F1657" s="31">
        <f>YEAR(Order[[#This Row],[OrderDate]])</f>
        <v>2022</v>
      </c>
      <c r="G1657" s="31">
        <f>MONTH(Order[[#This Row],[OrderDate]])</f>
        <v>2</v>
      </c>
      <c r="H1657" s="31">
        <f>WEEKDAY(Order[[#This Row],[OrderDate]])</f>
        <v>5</v>
      </c>
      <c r="I1657" s="31" t="str">
        <f>TEXT(Order[[#This Row],[WeekNumber]],"dddd")</f>
        <v>Thursday</v>
      </c>
      <c r="J1657" s="14">
        <v>20220218</v>
      </c>
      <c r="K1657" t="s">
        <v>485</v>
      </c>
      <c r="L1657" s="4">
        <v>180</v>
      </c>
      <c r="M1657" s="4">
        <v>18</v>
      </c>
      <c r="N1657" s="4">
        <v>18</v>
      </c>
      <c r="O1657">
        <v>10</v>
      </c>
      <c r="P1657" s="8">
        <v>0</v>
      </c>
      <c r="Q1657" t="s">
        <v>430</v>
      </c>
      <c r="R1657">
        <v>23</v>
      </c>
      <c r="S1657" s="4">
        <v>11.35067307451974</v>
      </c>
      <c r="T1657" t="s">
        <v>176</v>
      </c>
      <c r="U1657" t="s">
        <v>265</v>
      </c>
      <c r="V1657" t="s">
        <v>349</v>
      </c>
      <c r="W1657" t="s">
        <v>509</v>
      </c>
      <c r="X1657" t="s">
        <v>527</v>
      </c>
      <c r="Y1657" t="s">
        <v>517</v>
      </c>
    </row>
    <row r="1658" spans="1:25" x14ac:dyDescent="0.3">
      <c r="A1658">
        <v>10880</v>
      </c>
      <c r="B1658" t="s">
        <v>22</v>
      </c>
      <c r="C1658">
        <v>23</v>
      </c>
      <c r="D1658">
        <v>7</v>
      </c>
      <c r="E1658" s="3">
        <v>44602</v>
      </c>
      <c r="F1658" s="31">
        <f>YEAR(Order[[#This Row],[OrderDate]])</f>
        <v>2022</v>
      </c>
      <c r="G1658" s="31">
        <f>MONTH(Order[[#This Row],[OrderDate]])</f>
        <v>2</v>
      </c>
      <c r="H1658" s="31">
        <f>WEEKDAY(Order[[#This Row],[OrderDate]])</f>
        <v>5</v>
      </c>
      <c r="I1658" s="31" t="str">
        <f>TEXT(Order[[#This Row],[WeekNumber]],"dddd")</f>
        <v>Thursday</v>
      </c>
      <c r="J1658" s="14">
        <v>20220218</v>
      </c>
      <c r="K1658" t="s">
        <v>486</v>
      </c>
      <c r="L1658" s="4">
        <v>215.9999991953373</v>
      </c>
      <c r="M1658" s="4">
        <v>9</v>
      </c>
      <c r="N1658" s="4">
        <v>7.1999999731779099</v>
      </c>
      <c r="O1658">
        <v>30</v>
      </c>
      <c r="P1658" s="8">
        <v>0.20000000298023221</v>
      </c>
      <c r="Q1658" t="s">
        <v>377</v>
      </c>
      <c r="R1658">
        <v>9</v>
      </c>
      <c r="S1658" s="4">
        <v>5.2140991742329925</v>
      </c>
      <c r="T1658" t="s">
        <v>111</v>
      </c>
      <c r="U1658" t="s">
        <v>200</v>
      </c>
      <c r="V1658" t="s">
        <v>289</v>
      </c>
      <c r="W1658" t="s">
        <v>509</v>
      </c>
      <c r="X1658" t="s">
        <v>526</v>
      </c>
      <c r="Y1658" t="s">
        <v>512</v>
      </c>
    </row>
    <row r="1659" spans="1:25" x14ac:dyDescent="0.3">
      <c r="A1659">
        <v>10880</v>
      </c>
      <c r="B1659" t="s">
        <v>22</v>
      </c>
      <c r="C1659">
        <v>61</v>
      </c>
      <c r="D1659">
        <v>7</v>
      </c>
      <c r="E1659" s="3">
        <v>44602</v>
      </c>
      <c r="F1659" s="31">
        <f>YEAR(Order[[#This Row],[OrderDate]])</f>
        <v>2022</v>
      </c>
      <c r="G1659" s="31">
        <f>MONTH(Order[[#This Row],[OrderDate]])</f>
        <v>2</v>
      </c>
      <c r="H1659" s="31">
        <f>WEEKDAY(Order[[#This Row],[OrderDate]])</f>
        <v>5</v>
      </c>
      <c r="I1659" s="31" t="str">
        <f>TEXT(Order[[#This Row],[WeekNumber]],"dddd")</f>
        <v>Thursday</v>
      </c>
      <c r="J1659" s="14">
        <v>20220218</v>
      </c>
      <c r="K1659" t="s">
        <v>486</v>
      </c>
      <c r="L1659" s="4">
        <v>683.99999745190144</v>
      </c>
      <c r="M1659" s="4">
        <v>28.5</v>
      </c>
      <c r="N1659" s="4">
        <v>22.799999915063381</v>
      </c>
      <c r="O1659">
        <v>30</v>
      </c>
      <c r="P1659" s="8">
        <v>0.20000000298023221</v>
      </c>
      <c r="Q1659" t="s">
        <v>415</v>
      </c>
      <c r="R1659">
        <v>29</v>
      </c>
      <c r="S1659" s="4">
        <v>10.457549197381082</v>
      </c>
      <c r="T1659" t="s">
        <v>111</v>
      </c>
      <c r="U1659" t="s">
        <v>200</v>
      </c>
      <c r="V1659" t="s">
        <v>289</v>
      </c>
      <c r="W1659" t="s">
        <v>509</v>
      </c>
      <c r="X1659" t="s">
        <v>526</v>
      </c>
      <c r="Y1659" t="s">
        <v>515</v>
      </c>
    </row>
    <row r="1660" spans="1:25" x14ac:dyDescent="0.3">
      <c r="A1660">
        <v>10880</v>
      </c>
      <c r="B1660" t="s">
        <v>22</v>
      </c>
      <c r="C1660">
        <v>70</v>
      </c>
      <c r="D1660">
        <v>7</v>
      </c>
      <c r="E1660" s="3">
        <v>44602</v>
      </c>
      <c r="F1660" s="31">
        <f>YEAR(Order[[#This Row],[OrderDate]])</f>
        <v>2022</v>
      </c>
      <c r="G1660" s="31">
        <f>MONTH(Order[[#This Row],[OrderDate]])</f>
        <v>2</v>
      </c>
      <c r="H1660" s="31">
        <f>WEEKDAY(Order[[#This Row],[OrderDate]])</f>
        <v>5</v>
      </c>
      <c r="I1660" s="31" t="str">
        <f>TEXT(Order[[#This Row],[WeekNumber]],"dddd")</f>
        <v>Thursday</v>
      </c>
      <c r="J1660" s="14">
        <v>20220218</v>
      </c>
      <c r="K1660" t="s">
        <v>486</v>
      </c>
      <c r="L1660" s="4">
        <v>599.99999776482582</v>
      </c>
      <c r="M1660" s="4">
        <v>15</v>
      </c>
      <c r="N1660" s="4">
        <v>11.999999955296516</v>
      </c>
      <c r="O1660">
        <v>50</v>
      </c>
      <c r="P1660" s="8">
        <v>0.20000000298023221</v>
      </c>
      <c r="Q1660" t="s">
        <v>424</v>
      </c>
      <c r="R1660">
        <v>7</v>
      </c>
      <c r="S1660" s="4">
        <v>4.3219663299234155</v>
      </c>
      <c r="T1660" t="s">
        <v>111</v>
      </c>
      <c r="U1660" t="s">
        <v>200</v>
      </c>
      <c r="V1660" t="s">
        <v>289</v>
      </c>
      <c r="W1660" t="s">
        <v>509</v>
      </c>
      <c r="X1660" t="s">
        <v>526</v>
      </c>
      <c r="Y1660" t="s">
        <v>517</v>
      </c>
    </row>
    <row r="1661" spans="1:25" ht="15" customHeight="1" x14ac:dyDescent="0.3">
      <c r="A1661">
        <v>10881</v>
      </c>
      <c r="B1661" t="s">
        <v>11</v>
      </c>
      <c r="C1661">
        <v>73</v>
      </c>
      <c r="D1661">
        <v>4</v>
      </c>
      <c r="E1661" s="3">
        <v>44603</v>
      </c>
      <c r="F1661" s="31">
        <f>YEAR(Order[[#This Row],[OrderDate]])</f>
        <v>2022</v>
      </c>
      <c r="G1661" s="31">
        <f>MONTH(Order[[#This Row],[OrderDate]])</f>
        <v>2</v>
      </c>
      <c r="H1661" s="31">
        <f>WEEKDAY(Order[[#This Row],[OrderDate]])</f>
        <v>6</v>
      </c>
      <c r="I1661" s="31" t="str">
        <f>TEXT(Order[[#This Row],[WeekNumber]],"dddd")</f>
        <v>Friday</v>
      </c>
      <c r="J1661" s="14">
        <v>20220220</v>
      </c>
      <c r="K1661" t="s">
        <v>486</v>
      </c>
      <c r="L1661" s="4">
        <v>150</v>
      </c>
      <c r="M1661" s="4">
        <v>15</v>
      </c>
      <c r="N1661" s="4">
        <v>15</v>
      </c>
      <c r="O1661">
        <v>10</v>
      </c>
      <c r="P1661" s="8">
        <v>0</v>
      </c>
      <c r="Q1661" t="s">
        <v>427</v>
      </c>
      <c r="R1661">
        <v>17</v>
      </c>
      <c r="S1661" s="4">
        <v>4.6045134272414314</v>
      </c>
      <c r="T1661" t="s">
        <v>100</v>
      </c>
      <c r="U1661" t="s">
        <v>189</v>
      </c>
      <c r="V1661" t="s">
        <v>278</v>
      </c>
      <c r="W1661" t="s">
        <v>510</v>
      </c>
      <c r="X1661">
        <v>0</v>
      </c>
      <c r="Y1661" t="s">
        <v>514</v>
      </c>
    </row>
    <row r="1662" spans="1:25" ht="15" customHeight="1" x14ac:dyDescent="0.3">
      <c r="A1662">
        <v>10882</v>
      </c>
      <c r="B1662" t="s">
        <v>68</v>
      </c>
      <c r="C1662">
        <v>42</v>
      </c>
      <c r="D1662">
        <v>4</v>
      </c>
      <c r="E1662" s="3">
        <v>44603</v>
      </c>
      <c r="F1662" s="31">
        <f>YEAR(Order[[#This Row],[OrderDate]])</f>
        <v>2022</v>
      </c>
      <c r="G1662" s="31">
        <f>MONTH(Order[[#This Row],[OrderDate]])</f>
        <v>2</v>
      </c>
      <c r="H1662" s="31">
        <f>WEEKDAY(Order[[#This Row],[OrderDate]])</f>
        <v>6</v>
      </c>
      <c r="I1662" s="31" t="str">
        <f>TEXT(Order[[#This Row],[WeekNumber]],"dddd")</f>
        <v>Friday</v>
      </c>
      <c r="J1662" s="14">
        <v>20220220</v>
      </c>
      <c r="K1662" t="s">
        <v>485</v>
      </c>
      <c r="L1662" s="4">
        <v>350</v>
      </c>
      <c r="M1662" s="4">
        <v>14</v>
      </c>
      <c r="N1662" s="4">
        <v>14</v>
      </c>
      <c r="O1662">
        <v>25</v>
      </c>
      <c r="P1662" s="8">
        <v>0</v>
      </c>
      <c r="Q1662" t="s">
        <v>396</v>
      </c>
      <c r="R1662">
        <v>20</v>
      </c>
      <c r="S1662" s="4">
        <v>10.762412487567216</v>
      </c>
      <c r="T1662" t="s">
        <v>157</v>
      </c>
      <c r="U1662" t="s">
        <v>246</v>
      </c>
      <c r="V1662" t="s">
        <v>331</v>
      </c>
      <c r="W1662" t="s">
        <v>510</v>
      </c>
      <c r="X1662" t="s">
        <v>353</v>
      </c>
      <c r="Y1662" t="s">
        <v>512</v>
      </c>
    </row>
    <row r="1663" spans="1:25" ht="15" customHeight="1" x14ac:dyDescent="0.3">
      <c r="A1663">
        <v>10882</v>
      </c>
      <c r="B1663" t="s">
        <v>68</v>
      </c>
      <c r="C1663">
        <v>49</v>
      </c>
      <c r="D1663">
        <v>4</v>
      </c>
      <c r="E1663" s="3">
        <v>44603</v>
      </c>
      <c r="F1663" s="31">
        <f>YEAR(Order[[#This Row],[OrderDate]])</f>
        <v>2022</v>
      </c>
      <c r="G1663" s="31">
        <f>MONTH(Order[[#This Row],[OrderDate]])</f>
        <v>2</v>
      </c>
      <c r="H1663" s="31">
        <f>WEEKDAY(Order[[#This Row],[OrderDate]])</f>
        <v>6</v>
      </c>
      <c r="I1663" s="31" t="str">
        <f>TEXT(Order[[#This Row],[WeekNumber]],"dddd")</f>
        <v>Friday</v>
      </c>
      <c r="J1663" s="14">
        <v>20220220</v>
      </c>
      <c r="K1663" t="s">
        <v>485</v>
      </c>
      <c r="L1663" s="4">
        <v>339.99999761581421</v>
      </c>
      <c r="M1663" s="4">
        <v>20</v>
      </c>
      <c r="N1663" s="4">
        <v>16.99999988079071</v>
      </c>
      <c r="O1663">
        <v>20</v>
      </c>
      <c r="P1663" s="8">
        <v>0.15000000596046451</v>
      </c>
      <c r="Q1663" t="s">
        <v>403</v>
      </c>
      <c r="R1663">
        <v>23</v>
      </c>
      <c r="S1663" s="4">
        <v>12.545683485741497</v>
      </c>
      <c r="T1663" t="s">
        <v>157</v>
      </c>
      <c r="U1663" t="s">
        <v>246</v>
      </c>
      <c r="V1663" t="s">
        <v>331</v>
      </c>
      <c r="W1663" t="s">
        <v>510</v>
      </c>
      <c r="X1663" t="s">
        <v>353</v>
      </c>
      <c r="Y1663" t="s">
        <v>516</v>
      </c>
    </row>
    <row r="1664" spans="1:25" ht="15" customHeight="1" x14ac:dyDescent="0.3">
      <c r="A1664">
        <v>10882</v>
      </c>
      <c r="B1664" t="s">
        <v>68</v>
      </c>
      <c r="C1664">
        <v>54</v>
      </c>
      <c r="D1664">
        <v>4</v>
      </c>
      <c r="E1664" s="3">
        <v>44603</v>
      </c>
      <c r="F1664" s="31">
        <f>YEAR(Order[[#This Row],[OrderDate]])</f>
        <v>2022</v>
      </c>
      <c r="G1664" s="31">
        <f>MONTH(Order[[#This Row],[OrderDate]])</f>
        <v>2</v>
      </c>
      <c r="H1664" s="31">
        <f>WEEKDAY(Order[[#This Row],[OrderDate]])</f>
        <v>6</v>
      </c>
      <c r="I1664" s="31" t="str">
        <f>TEXT(Order[[#This Row],[WeekNumber]],"dddd")</f>
        <v>Friday</v>
      </c>
      <c r="J1664" s="14">
        <v>20220220</v>
      </c>
      <c r="K1664" t="s">
        <v>485</v>
      </c>
      <c r="L1664" s="4">
        <v>202.63999857902527</v>
      </c>
      <c r="M1664" s="4">
        <v>7.45</v>
      </c>
      <c r="N1664" s="4">
        <v>6.3324999555945398</v>
      </c>
      <c r="O1664">
        <v>32</v>
      </c>
      <c r="P1664" s="8">
        <v>0.15000000596046451</v>
      </c>
      <c r="Q1664" t="s">
        <v>408</v>
      </c>
      <c r="R1664">
        <v>25</v>
      </c>
      <c r="S1664" s="4">
        <v>5.7031720626915998</v>
      </c>
      <c r="T1664" t="s">
        <v>157</v>
      </c>
      <c r="U1664" t="s">
        <v>246</v>
      </c>
      <c r="V1664" t="s">
        <v>331</v>
      </c>
      <c r="W1664" t="s">
        <v>510</v>
      </c>
      <c r="X1664" t="s">
        <v>353</v>
      </c>
      <c r="Y1664" t="s">
        <v>518</v>
      </c>
    </row>
    <row r="1665" spans="1:25" ht="15" customHeight="1" x14ac:dyDescent="0.3">
      <c r="A1665">
        <v>10883</v>
      </c>
      <c r="B1665" t="s">
        <v>46</v>
      </c>
      <c r="C1665">
        <v>24</v>
      </c>
      <c r="D1665">
        <v>8</v>
      </c>
      <c r="E1665" s="3">
        <v>44604</v>
      </c>
      <c r="F1665" s="31">
        <f>YEAR(Order[[#This Row],[OrderDate]])</f>
        <v>2022</v>
      </c>
      <c r="G1665" s="31">
        <f>MONTH(Order[[#This Row],[OrderDate]])</f>
        <v>2</v>
      </c>
      <c r="H1665" s="31">
        <f>WEEKDAY(Order[[#This Row],[OrderDate]])</f>
        <v>7</v>
      </c>
      <c r="I1665" s="31" t="str">
        <f>TEXT(Order[[#This Row],[WeekNumber]],"dddd")</f>
        <v>Saturday</v>
      </c>
      <c r="J1665" s="14">
        <v>20220213</v>
      </c>
      <c r="K1665" t="s">
        <v>485</v>
      </c>
      <c r="L1665" s="4">
        <v>36</v>
      </c>
      <c r="M1665" s="4">
        <v>4.5</v>
      </c>
      <c r="N1665" s="4">
        <v>4.5</v>
      </c>
      <c r="O1665">
        <v>8</v>
      </c>
      <c r="P1665" s="8">
        <v>0</v>
      </c>
      <c r="Q1665" t="s">
        <v>378</v>
      </c>
      <c r="R1665">
        <v>10</v>
      </c>
      <c r="S1665" s="4">
        <v>2.1230577042655105</v>
      </c>
      <c r="T1665" t="s">
        <v>135</v>
      </c>
      <c r="U1665" t="s">
        <v>224</v>
      </c>
      <c r="V1665" t="s">
        <v>311</v>
      </c>
      <c r="W1665" t="s">
        <v>510</v>
      </c>
      <c r="X1665" t="s">
        <v>353</v>
      </c>
      <c r="Y1665" t="s">
        <v>517</v>
      </c>
    </row>
    <row r="1666" spans="1:25" ht="15" customHeight="1" x14ac:dyDescent="0.3">
      <c r="A1666">
        <v>10884</v>
      </c>
      <c r="B1666" t="s">
        <v>43</v>
      </c>
      <c r="C1666">
        <v>21</v>
      </c>
      <c r="D1666">
        <v>4</v>
      </c>
      <c r="E1666" s="3">
        <v>44604</v>
      </c>
      <c r="F1666" s="31">
        <f>YEAR(Order[[#This Row],[OrderDate]])</f>
        <v>2022</v>
      </c>
      <c r="G1666" s="31">
        <f>MONTH(Order[[#This Row],[OrderDate]])</f>
        <v>2</v>
      </c>
      <c r="H1666" s="31">
        <f>WEEKDAY(Order[[#This Row],[OrderDate]])</f>
        <v>7</v>
      </c>
      <c r="I1666" s="31" t="str">
        <f>TEXT(Order[[#This Row],[WeekNumber]],"dddd")</f>
        <v>Saturday</v>
      </c>
      <c r="J1666" s="14">
        <v>20220213</v>
      </c>
      <c r="K1666" t="s">
        <v>484</v>
      </c>
      <c r="L1666" s="4">
        <v>379.99999970197678</v>
      </c>
      <c r="M1666" s="4">
        <v>10</v>
      </c>
      <c r="N1666" s="4">
        <v>9.4999999925494194</v>
      </c>
      <c r="O1666">
        <v>40</v>
      </c>
      <c r="P1666" s="8">
        <v>5.000000074505806E-2</v>
      </c>
      <c r="Q1666" t="s">
        <v>375</v>
      </c>
      <c r="R1666">
        <v>8</v>
      </c>
      <c r="S1666" s="4">
        <v>8.5451596278118238</v>
      </c>
      <c r="T1666" t="s">
        <v>132</v>
      </c>
      <c r="U1666" t="s">
        <v>221</v>
      </c>
      <c r="V1666" t="s">
        <v>308</v>
      </c>
      <c r="W1666" t="s">
        <v>510</v>
      </c>
      <c r="X1666" t="s">
        <v>353</v>
      </c>
      <c r="Y1666" t="s">
        <v>516</v>
      </c>
    </row>
    <row r="1667" spans="1:25" ht="15" customHeight="1" x14ac:dyDescent="0.3">
      <c r="A1667">
        <v>10884</v>
      </c>
      <c r="B1667" t="s">
        <v>43</v>
      </c>
      <c r="C1667">
        <v>56</v>
      </c>
      <c r="D1667">
        <v>4</v>
      </c>
      <c r="E1667" s="3">
        <v>44604</v>
      </c>
      <c r="F1667" s="31">
        <f>YEAR(Order[[#This Row],[OrderDate]])</f>
        <v>2022</v>
      </c>
      <c r="G1667" s="31">
        <f>MONTH(Order[[#This Row],[OrderDate]])</f>
        <v>2</v>
      </c>
      <c r="H1667" s="31">
        <f>WEEKDAY(Order[[#This Row],[OrderDate]])</f>
        <v>7</v>
      </c>
      <c r="I1667" s="31" t="str">
        <f>TEXT(Order[[#This Row],[WeekNumber]],"dddd")</f>
        <v>Saturday</v>
      </c>
      <c r="J1667" s="14">
        <v>20220213</v>
      </c>
      <c r="K1667" t="s">
        <v>484</v>
      </c>
      <c r="L1667" s="4">
        <v>758.09999940544367</v>
      </c>
      <c r="M1667" s="4">
        <v>38</v>
      </c>
      <c r="N1667" s="4">
        <v>36.099999971687794</v>
      </c>
      <c r="O1667">
        <v>21</v>
      </c>
      <c r="P1667" s="8">
        <v>5.000000074505806E-2</v>
      </c>
      <c r="Q1667" t="s">
        <v>410</v>
      </c>
      <c r="R1667">
        <v>26</v>
      </c>
      <c r="S1667" s="4">
        <v>12.985049050340091</v>
      </c>
      <c r="T1667" t="s">
        <v>132</v>
      </c>
      <c r="U1667" t="s">
        <v>221</v>
      </c>
      <c r="V1667" t="s">
        <v>308</v>
      </c>
      <c r="W1667" t="s">
        <v>510</v>
      </c>
      <c r="X1667" t="s">
        <v>353</v>
      </c>
      <c r="Y1667" t="s">
        <v>512</v>
      </c>
    </row>
    <row r="1668" spans="1:25" ht="15" customHeight="1" x14ac:dyDescent="0.3">
      <c r="A1668">
        <v>10884</v>
      </c>
      <c r="B1668" t="s">
        <v>43</v>
      </c>
      <c r="C1668">
        <v>65</v>
      </c>
      <c r="D1668">
        <v>4</v>
      </c>
      <c r="E1668" s="3">
        <v>44604</v>
      </c>
      <c r="F1668" s="31">
        <f>YEAR(Order[[#This Row],[OrderDate]])</f>
        <v>2022</v>
      </c>
      <c r="G1668" s="31">
        <f>MONTH(Order[[#This Row],[OrderDate]])</f>
        <v>2</v>
      </c>
      <c r="H1668" s="31">
        <f>WEEKDAY(Order[[#This Row],[OrderDate]])</f>
        <v>7</v>
      </c>
      <c r="I1668" s="31" t="str">
        <f>TEXT(Order[[#This Row],[WeekNumber]],"dddd")</f>
        <v>Saturday</v>
      </c>
      <c r="J1668" s="14">
        <v>20220218</v>
      </c>
      <c r="K1668" t="s">
        <v>484</v>
      </c>
      <c r="L1668" s="4">
        <v>239.96999981179835</v>
      </c>
      <c r="M1668" s="4">
        <v>21.05</v>
      </c>
      <c r="N1668" s="4">
        <v>19.99749998431653</v>
      </c>
      <c r="O1668">
        <v>12</v>
      </c>
      <c r="P1668" s="8">
        <v>5.000000074505806E-2</v>
      </c>
      <c r="Q1668" t="s">
        <v>419</v>
      </c>
      <c r="R1668">
        <v>2</v>
      </c>
      <c r="S1668" s="4">
        <v>12.356901002694999</v>
      </c>
      <c r="T1668" t="s">
        <v>132</v>
      </c>
      <c r="U1668" t="s">
        <v>221</v>
      </c>
      <c r="V1668" t="s">
        <v>308</v>
      </c>
      <c r="W1668" t="s">
        <v>510</v>
      </c>
      <c r="X1668" t="s">
        <v>353</v>
      </c>
      <c r="Y1668" t="s">
        <v>515</v>
      </c>
    </row>
    <row r="1669" spans="1:25" x14ac:dyDescent="0.3">
      <c r="A1669">
        <v>10885</v>
      </c>
      <c r="B1669" t="s">
        <v>73</v>
      </c>
      <c r="C1669">
        <v>2</v>
      </c>
      <c r="D1669">
        <v>6</v>
      </c>
      <c r="E1669" s="3">
        <v>44604</v>
      </c>
      <c r="F1669" s="31">
        <f>YEAR(Order[[#This Row],[OrderDate]])</f>
        <v>2022</v>
      </c>
      <c r="G1669" s="31">
        <f>MONTH(Order[[#This Row],[OrderDate]])</f>
        <v>2</v>
      </c>
      <c r="H1669" s="31">
        <f>WEEKDAY(Order[[#This Row],[OrderDate]])</f>
        <v>7</v>
      </c>
      <c r="I1669" s="31" t="str">
        <f>TEXT(Order[[#This Row],[WeekNumber]],"dddd")</f>
        <v>Saturday</v>
      </c>
      <c r="J1669" s="14">
        <v>20220218</v>
      </c>
      <c r="K1669" t="s">
        <v>485</v>
      </c>
      <c r="L1669" s="4">
        <v>380</v>
      </c>
      <c r="M1669" s="4">
        <v>19</v>
      </c>
      <c r="N1669" s="4">
        <v>19</v>
      </c>
      <c r="O1669">
        <v>20</v>
      </c>
      <c r="P1669" s="8">
        <v>0</v>
      </c>
      <c r="Q1669" t="s">
        <v>356</v>
      </c>
      <c r="R1669">
        <v>1</v>
      </c>
      <c r="S1669" s="4">
        <v>9.9064127385757743</v>
      </c>
      <c r="T1669" t="s">
        <v>162</v>
      </c>
      <c r="U1669" t="s">
        <v>251</v>
      </c>
      <c r="V1669" t="s">
        <v>336</v>
      </c>
      <c r="W1669" t="s">
        <v>509</v>
      </c>
      <c r="X1669" t="s">
        <v>522</v>
      </c>
      <c r="Y1669" t="s">
        <v>517</v>
      </c>
    </row>
    <row r="1670" spans="1:25" x14ac:dyDescent="0.3">
      <c r="A1670">
        <v>10885</v>
      </c>
      <c r="B1670" t="s">
        <v>73</v>
      </c>
      <c r="C1670">
        <v>24</v>
      </c>
      <c r="D1670">
        <v>6</v>
      </c>
      <c r="E1670" s="3">
        <v>44604</v>
      </c>
      <c r="F1670" s="31">
        <f>YEAR(Order[[#This Row],[OrderDate]])</f>
        <v>2022</v>
      </c>
      <c r="G1670" s="31">
        <f>MONTH(Order[[#This Row],[OrderDate]])</f>
        <v>2</v>
      </c>
      <c r="H1670" s="31">
        <f>WEEKDAY(Order[[#This Row],[OrderDate]])</f>
        <v>7</v>
      </c>
      <c r="I1670" s="31" t="str">
        <f>TEXT(Order[[#This Row],[WeekNumber]],"dddd")</f>
        <v>Saturday</v>
      </c>
      <c r="J1670" s="14">
        <v>20220218</v>
      </c>
      <c r="K1670" t="s">
        <v>485</v>
      </c>
      <c r="L1670" s="4">
        <v>54</v>
      </c>
      <c r="M1670" s="4">
        <v>4.5</v>
      </c>
      <c r="N1670" s="4">
        <v>4.5</v>
      </c>
      <c r="O1670">
        <v>12</v>
      </c>
      <c r="P1670" s="8">
        <v>0</v>
      </c>
      <c r="Q1670" t="s">
        <v>378</v>
      </c>
      <c r="R1670">
        <v>10</v>
      </c>
      <c r="S1670" s="4">
        <v>2.1230577042655105</v>
      </c>
      <c r="T1670" t="s">
        <v>162</v>
      </c>
      <c r="U1670" t="s">
        <v>251</v>
      </c>
      <c r="V1670" t="s">
        <v>336</v>
      </c>
      <c r="W1670" t="s">
        <v>509</v>
      </c>
      <c r="X1670" t="s">
        <v>522</v>
      </c>
      <c r="Y1670" t="s">
        <v>517</v>
      </c>
    </row>
    <row r="1671" spans="1:25" x14ac:dyDescent="0.3">
      <c r="A1671">
        <v>10885</v>
      </c>
      <c r="B1671" t="s">
        <v>73</v>
      </c>
      <c r="C1671">
        <v>70</v>
      </c>
      <c r="D1671">
        <v>6</v>
      </c>
      <c r="E1671" s="3">
        <v>44604</v>
      </c>
      <c r="F1671" s="31">
        <f>YEAR(Order[[#This Row],[OrderDate]])</f>
        <v>2022</v>
      </c>
      <c r="G1671" s="31">
        <f>MONTH(Order[[#This Row],[OrderDate]])</f>
        <v>2</v>
      </c>
      <c r="H1671" s="31">
        <f>WEEKDAY(Order[[#This Row],[OrderDate]])</f>
        <v>7</v>
      </c>
      <c r="I1671" s="31" t="str">
        <f>TEXT(Order[[#This Row],[WeekNumber]],"dddd")</f>
        <v>Saturday</v>
      </c>
      <c r="J1671" s="14">
        <v>20220218</v>
      </c>
      <c r="K1671" t="s">
        <v>485</v>
      </c>
      <c r="L1671" s="4">
        <v>450</v>
      </c>
      <c r="M1671" s="4">
        <v>15</v>
      </c>
      <c r="N1671" s="4">
        <v>15</v>
      </c>
      <c r="O1671">
        <v>30</v>
      </c>
      <c r="P1671" s="8">
        <v>0</v>
      </c>
      <c r="Q1671" t="s">
        <v>424</v>
      </c>
      <c r="R1671">
        <v>7</v>
      </c>
      <c r="S1671" s="4">
        <v>4.3219663299234155</v>
      </c>
      <c r="T1671" t="s">
        <v>162</v>
      </c>
      <c r="U1671" t="s">
        <v>251</v>
      </c>
      <c r="V1671" t="s">
        <v>336</v>
      </c>
      <c r="W1671" t="s">
        <v>509</v>
      </c>
      <c r="X1671" t="s">
        <v>522</v>
      </c>
      <c r="Y1671" t="s">
        <v>517</v>
      </c>
    </row>
    <row r="1672" spans="1:25" x14ac:dyDescent="0.3">
      <c r="A1672">
        <v>10885</v>
      </c>
      <c r="B1672" t="s">
        <v>73</v>
      </c>
      <c r="C1672">
        <v>77</v>
      </c>
      <c r="D1672">
        <v>6</v>
      </c>
      <c r="E1672" s="3">
        <v>44604</v>
      </c>
      <c r="F1672" s="31">
        <f>YEAR(Order[[#This Row],[OrderDate]])</f>
        <v>2022</v>
      </c>
      <c r="G1672" s="31">
        <f>MONTH(Order[[#This Row],[OrderDate]])</f>
        <v>2</v>
      </c>
      <c r="H1672" s="31">
        <f>WEEKDAY(Order[[#This Row],[OrderDate]])</f>
        <v>7</v>
      </c>
      <c r="I1672" s="31" t="str">
        <f>TEXT(Order[[#This Row],[WeekNumber]],"dddd")</f>
        <v>Saturday</v>
      </c>
      <c r="J1672" s="14">
        <v>20220302</v>
      </c>
      <c r="K1672" t="s">
        <v>485</v>
      </c>
      <c r="L1672" s="4">
        <v>325</v>
      </c>
      <c r="M1672" s="4">
        <v>13</v>
      </c>
      <c r="N1672" s="4">
        <v>13</v>
      </c>
      <c r="O1672">
        <v>25</v>
      </c>
      <c r="P1672" s="8">
        <v>0</v>
      </c>
      <c r="Q1672" t="s">
        <v>431</v>
      </c>
      <c r="R1672">
        <v>12</v>
      </c>
      <c r="S1672" s="4">
        <v>9.7871799999999993</v>
      </c>
      <c r="T1672" t="s">
        <v>162</v>
      </c>
      <c r="U1672" t="s">
        <v>251</v>
      </c>
      <c r="V1672" t="s">
        <v>336</v>
      </c>
      <c r="W1672" t="s">
        <v>509</v>
      </c>
      <c r="X1672" t="s">
        <v>522</v>
      </c>
      <c r="Y1672" t="s">
        <v>515</v>
      </c>
    </row>
    <row r="1673" spans="1:25" ht="15" customHeight="1" x14ac:dyDescent="0.3">
      <c r="A1673">
        <v>10886</v>
      </c>
      <c r="B1673" t="s">
        <v>32</v>
      </c>
      <c r="C1673">
        <v>10</v>
      </c>
      <c r="D1673">
        <v>1</v>
      </c>
      <c r="E1673" s="3">
        <v>44605</v>
      </c>
      <c r="F1673" s="31">
        <f>YEAR(Order[[#This Row],[OrderDate]])</f>
        <v>2022</v>
      </c>
      <c r="G1673" s="31">
        <f>MONTH(Order[[#This Row],[OrderDate]])</f>
        <v>2</v>
      </c>
      <c r="H1673" s="31">
        <f>WEEKDAY(Order[[#This Row],[OrderDate]])</f>
        <v>1</v>
      </c>
      <c r="I1673" s="31" t="str">
        <f>TEXT(Order[[#This Row],[WeekNumber]],"dddd")</f>
        <v>Sunday</v>
      </c>
      <c r="J1673" s="14">
        <v>20220302</v>
      </c>
      <c r="K1673" t="s">
        <v>486</v>
      </c>
      <c r="L1673" s="4">
        <v>2170</v>
      </c>
      <c r="M1673" s="4">
        <v>31</v>
      </c>
      <c r="N1673" s="4">
        <v>31</v>
      </c>
      <c r="O1673">
        <v>70</v>
      </c>
      <c r="P1673" s="8">
        <v>0</v>
      </c>
      <c r="Q1673" t="s">
        <v>364</v>
      </c>
      <c r="R1673">
        <v>4</v>
      </c>
      <c r="S1673" s="4">
        <v>11.047328272500083</v>
      </c>
      <c r="T1673" t="s">
        <v>121</v>
      </c>
      <c r="U1673" t="s">
        <v>210</v>
      </c>
      <c r="V1673" t="s">
        <v>298</v>
      </c>
      <c r="W1673" t="s">
        <v>510</v>
      </c>
      <c r="X1673" t="s">
        <v>521</v>
      </c>
      <c r="Y1673" t="s">
        <v>514</v>
      </c>
    </row>
    <row r="1674" spans="1:25" ht="15" customHeight="1" x14ac:dyDescent="0.3">
      <c r="A1674">
        <v>10886</v>
      </c>
      <c r="B1674" t="s">
        <v>32</v>
      </c>
      <c r="C1674">
        <v>31</v>
      </c>
      <c r="D1674">
        <v>1</v>
      </c>
      <c r="E1674" s="3">
        <v>44605</v>
      </c>
      <c r="F1674" s="31">
        <f>YEAR(Order[[#This Row],[OrderDate]])</f>
        <v>2022</v>
      </c>
      <c r="G1674" s="31">
        <f>MONTH(Order[[#This Row],[OrderDate]])</f>
        <v>2</v>
      </c>
      <c r="H1674" s="31">
        <f>WEEKDAY(Order[[#This Row],[OrderDate]])</f>
        <v>1</v>
      </c>
      <c r="I1674" s="31" t="str">
        <f>TEXT(Order[[#This Row],[WeekNumber]],"dddd")</f>
        <v>Sunday</v>
      </c>
      <c r="J1674" s="14">
        <v>20220302</v>
      </c>
      <c r="K1674" t="s">
        <v>486</v>
      </c>
      <c r="L1674" s="4">
        <v>437.5</v>
      </c>
      <c r="M1674" s="4">
        <v>12.5</v>
      </c>
      <c r="N1674" s="4">
        <v>12.5</v>
      </c>
      <c r="O1674">
        <v>35</v>
      </c>
      <c r="P1674" s="8">
        <v>0</v>
      </c>
      <c r="Q1674" t="s">
        <v>385</v>
      </c>
      <c r="R1674">
        <v>14</v>
      </c>
      <c r="S1674" s="4">
        <v>8.9210025428745876</v>
      </c>
      <c r="T1674" t="s">
        <v>121</v>
      </c>
      <c r="U1674" t="s">
        <v>210</v>
      </c>
      <c r="V1674" t="s">
        <v>298</v>
      </c>
      <c r="W1674" t="s">
        <v>510</v>
      </c>
      <c r="X1674" t="s">
        <v>521</v>
      </c>
      <c r="Y1674" t="s">
        <v>511</v>
      </c>
    </row>
    <row r="1675" spans="1:25" ht="15" customHeight="1" x14ac:dyDescent="0.3">
      <c r="A1675">
        <v>10886</v>
      </c>
      <c r="B1675" t="s">
        <v>32</v>
      </c>
      <c r="C1675">
        <v>77</v>
      </c>
      <c r="D1675">
        <v>1</v>
      </c>
      <c r="E1675" s="3">
        <v>44605</v>
      </c>
      <c r="F1675" s="31">
        <f>YEAR(Order[[#This Row],[OrderDate]])</f>
        <v>2022</v>
      </c>
      <c r="G1675" s="31">
        <f>MONTH(Order[[#This Row],[OrderDate]])</f>
        <v>2</v>
      </c>
      <c r="H1675" s="31">
        <f>WEEKDAY(Order[[#This Row],[OrderDate]])</f>
        <v>1</v>
      </c>
      <c r="I1675" s="31" t="str">
        <f>TEXT(Order[[#This Row],[WeekNumber]],"dddd")</f>
        <v>Sunday</v>
      </c>
      <c r="J1675" s="14">
        <v>20220216</v>
      </c>
      <c r="K1675" t="s">
        <v>486</v>
      </c>
      <c r="L1675" s="4">
        <v>520</v>
      </c>
      <c r="M1675" s="4">
        <v>13</v>
      </c>
      <c r="N1675" s="4">
        <v>13</v>
      </c>
      <c r="O1675">
        <v>40</v>
      </c>
      <c r="P1675" s="8">
        <v>0</v>
      </c>
      <c r="Q1675" t="s">
        <v>431</v>
      </c>
      <c r="R1675">
        <v>12</v>
      </c>
      <c r="S1675" s="4">
        <v>9.7871799999999993</v>
      </c>
      <c r="T1675" t="s">
        <v>121</v>
      </c>
      <c r="U1675" t="s">
        <v>210</v>
      </c>
      <c r="V1675" t="s">
        <v>298</v>
      </c>
      <c r="W1675" t="s">
        <v>510</v>
      </c>
      <c r="X1675" t="s">
        <v>521</v>
      </c>
      <c r="Y1675" t="s">
        <v>515</v>
      </c>
    </row>
    <row r="1676" spans="1:25" ht="15" customHeight="1" x14ac:dyDescent="0.3">
      <c r="A1676">
        <v>10887</v>
      </c>
      <c r="B1676" t="s">
        <v>27</v>
      </c>
      <c r="C1676">
        <v>25</v>
      </c>
      <c r="D1676">
        <v>8</v>
      </c>
      <c r="E1676" s="3">
        <v>44605</v>
      </c>
      <c r="F1676" s="31">
        <f>YEAR(Order[[#This Row],[OrderDate]])</f>
        <v>2022</v>
      </c>
      <c r="G1676" s="31">
        <f>MONTH(Order[[#This Row],[OrderDate]])</f>
        <v>2</v>
      </c>
      <c r="H1676" s="31">
        <f>WEEKDAY(Order[[#This Row],[OrderDate]])</f>
        <v>1</v>
      </c>
      <c r="I1676" s="31" t="str">
        <f>TEXT(Order[[#This Row],[WeekNumber]],"dddd")</f>
        <v>Sunday</v>
      </c>
      <c r="J1676" s="14">
        <v>20220223</v>
      </c>
      <c r="K1676" t="s">
        <v>485</v>
      </c>
      <c r="L1676" s="4">
        <v>70</v>
      </c>
      <c r="M1676" s="4">
        <v>14</v>
      </c>
      <c r="N1676" s="4">
        <v>14</v>
      </c>
      <c r="O1676">
        <v>5</v>
      </c>
      <c r="P1676" s="8">
        <v>0</v>
      </c>
      <c r="Q1676" t="s">
        <v>379</v>
      </c>
      <c r="R1676">
        <v>11</v>
      </c>
      <c r="S1676" s="4">
        <v>5.7552439408246228</v>
      </c>
      <c r="T1676" t="s">
        <v>116</v>
      </c>
      <c r="U1676" t="s">
        <v>205</v>
      </c>
      <c r="V1676" t="s">
        <v>293</v>
      </c>
      <c r="W1676" t="s">
        <v>509</v>
      </c>
      <c r="X1676" t="s">
        <v>529</v>
      </c>
      <c r="Y1676" t="s">
        <v>516</v>
      </c>
    </row>
    <row r="1677" spans="1:25" ht="15" customHeight="1" x14ac:dyDescent="0.3">
      <c r="A1677">
        <v>10888</v>
      </c>
      <c r="B1677" t="s">
        <v>28</v>
      </c>
      <c r="C1677">
        <v>2</v>
      </c>
      <c r="D1677">
        <v>1</v>
      </c>
      <c r="E1677" s="3">
        <v>44608</v>
      </c>
      <c r="F1677" s="31">
        <f>YEAR(Order[[#This Row],[OrderDate]])</f>
        <v>2022</v>
      </c>
      <c r="G1677" s="31">
        <f>MONTH(Order[[#This Row],[OrderDate]])</f>
        <v>2</v>
      </c>
      <c r="H1677" s="31">
        <f>WEEKDAY(Order[[#This Row],[OrderDate]])</f>
        <v>4</v>
      </c>
      <c r="I1677" s="31" t="str">
        <f>TEXT(Order[[#This Row],[WeekNumber]],"dddd")</f>
        <v>Wednesday</v>
      </c>
      <c r="J1677" s="14">
        <v>20220223</v>
      </c>
      <c r="K1677" t="s">
        <v>484</v>
      </c>
      <c r="L1677" s="4">
        <v>380</v>
      </c>
      <c r="M1677" s="4">
        <v>19</v>
      </c>
      <c r="N1677" s="4">
        <v>19</v>
      </c>
      <c r="O1677">
        <v>20</v>
      </c>
      <c r="P1677" s="8">
        <v>0</v>
      </c>
      <c r="Q1677" t="s">
        <v>356</v>
      </c>
      <c r="R1677">
        <v>1</v>
      </c>
      <c r="S1677" s="4">
        <v>9.9064127385757743</v>
      </c>
      <c r="T1677" t="s">
        <v>117</v>
      </c>
      <c r="U1677" t="s">
        <v>206</v>
      </c>
      <c r="V1677" t="s">
        <v>294</v>
      </c>
      <c r="W1677" t="s">
        <v>509</v>
      </c>
      <c r="X1677" t="s">
        <v>529</v>
      </c>
      <c r="Y1677" t="s">
        <v>517</v>
      </c>
    </row>
    <row r="1678" spans="1:25" ht="15" customHeight="1" x14ac:dyDescent="0.3">
      <c r="A1678">
        <v>10888</v>
      </c>
      <c r="B1678" t="s">
        <v>28</v>
      </c>
      <c r="C1678">
        <v>68</v>
      </c>
      <c r="D1678">
        <v>1</v>
      </c>
      <c r="E1678" s="3">
        <v>44608</v>
      </c>
      <c r="F1678" s="31">
        <f>YEAR(Order[[#This Row],[OrderDate]])</f>
        <v>2022</v>
      </c>
      <c r="G1678" s="31">
        <f>MONTH(Order[[#This Row],[OrderDate]])</f>
        <v>2</v>
      </c>
      <c r="H1678" s="31">
        <f>WEEKDAY(Order[[#This Row],[OrderDate]])</f>
        <v>4</v>
      </c>
      <c r="I1678" s="31" t="str">
        <f>TEXT(Order[[#This Row],[WeekNumber]],"dddd")</f>
        <v>Wednesday</v>
      </c>
      <c r="J1678" s="14">
        <v>20220223</v>
      </c>
      <c r="K1678" t="s">
        <v>484</v>
      </c>
      <c r="L1678" s="4">
        <v>225</v>
      </c>
      <c r="M1678" s="4">
        <v>12.5</v>
      </c>
      <c r="N1678" s="4">
        <v>12.5</v>
      </c>
      <c r="O1678">
        <v>18</v>
      </c>
      <c r="P1678" s="8">
        <v>0</v>
      </c>
      <c r="Q1678" t="s">
        <v>422</v>
      </c>
      <c r="R1678">
        <v>8</v>
      </c>
      <c r="S1678" s="4">
        <v>9.881917469522989</v>
      </c>
      <c r="T1678" t="s">
        <v>117</v>
      </c>
      <c r="U1678" t="s">
        <v>206</v>
      </c>
      <c r="V1678" t="s">
        <v>294</v>
      </c>
      <c r="W1678" t="s">
        <v>509</v>
      </c>
      <c r="X1678" t="s">
        <v>529</v>
      </c>
      <c r="Y1678" t="s">
        <v>516</v>
      </c>
    </row>
    <row r="1679" spans="1:25" ht="15" customHeight="1" x14ac:dyDescent="0.3">
      <c r="A1679">
        <v>10889</v>
      </c>
      <c r="B1679" t="s">
        <v>62</v>
      </c>
      <c r="C1679">
        <v>11</v>
      </c>
      <c r="D1679">
        <v>9</v>
      </c>
      <c r="E1679" s="3">
        <v>44608</v>
      </c>
      <c r="F1679" s="31">
        <f>YEAR(Order[[#This Row],[OrderDate]])</f>
        <v>2022</v>
      </c>
      <c r="G1679" s="31">
        <f>MONTH(Order[[#This Row],[OrderDate]])</f>
        <v>2</v>
      </c>
      <c r="H1679" s="31">
        <f>WEEKDAY(Order[[#This Row],[OrderDate]])</f>
        <v>4</v>
      </c>
      <c r="I1679" s="31" t="str">
        <f>TEXT(Order[[#This Row],[WeekNumber]],"dddd")</f>
        <v>Wednesday</v>
      </c>
      <c r="J1679" s="14">
        <v>20220223</v>
      </c>
      <c r="K1679" t="s">
        <v>485</v>
      </c>
      <c r="L1679" s="4">
        <v>840</v>
      </c>
      <c r="M1679" s="4">
        <v>21</v>
      </c>
      <c r="N1679" s="4">
        <v>21</v>
      </c>
      <c r="O1679">
        <v>40</v>
      </c>
      <c r="P1679" s="8">
        <v>0</v>
      </c>
      <c r="Q1679" t="s">
        <v>365</v>
      </c>
      <c r="R1679">
        <v>5</v>
      </c>
      <c r="S1679" s="4">
        <v>7.3815383533820462</v>
      </c>
      <c r="T1679" t="s">
        <v>151</v>
      </c>
      <c r="U1679" t="s">
        <v>240</v>
      </c>
      <c r="V1679" t="s">
        <v>325</v>
      </c>
      <c r="W1679" t="s">
        <v>510</v>
      </c>
      <c r="X1679" t="s">
        <v>353</v>
      </c>
      <c r="Y1679" t="s">
        <v>511</v>
      </c>
    </row>
    <row r="1680" spans="1:25" ht="15" customHeight="1" x14ac:dyDescent="0.3">
      <c r="A1680">
        <v>10889</v>
      </c>
      <c r="B1680" t="s">
        <v>62</v>
      </c>
      <c r="C1680">
        <v>38</v>
      </c>
      <c r="D1680">
        <v>9</v>
      </c>
      <c r="E1680" s="3">
        <v>44608</v>
      </c>
      <c r="F1680" s="31">
        <f>YEAR(Order[[#This Row],[OrderDate]])</f>
        <v>2022</v>
      </c>
      <c r="G1680" s="31">
        <f>MONTH(Order[[#This Row],[OrderDate]])</f>
        <v>2</v>
      </c>
      <c r="H1680" s="31">
        <f>WEEKDAY(Order[[#This Row],[OrderDate]])</f>
        <v>4</v>
      </c>
      <c r="I1680" s="31" t="str">
        <f>TEXT(Order[[#This Row],[WeekNumber]],"dddd")</f>
        <v>Wednesday</v>
      </c>
      <c r="J1680" s="14">
        <v>20220218</v>
      </c>
      <c r="K1680" t="s">
        <v>485</v>
      </c>
      <c r="L1680" s="4">
        <v>10540</v>
      </c>
      <c r="M1680" s="4">
        <v>263.5</v>
      </c>
      <c r="N1680" s="4">
        <v>263.5</v>
      </c>
      <c r="O1680">
        <v>40</v>
      </c>
      <c r="P1680" s="8">
        <v>0</v>
      </c>
      <c r="Q1680" t="s">
        <v>392</v>
      </c>
      <c r="R1680">
        <v>18</v>
      </c>
      <c r="S1680" s="4">
        <v>194.17724636053271</v>
      </c>
      <c r="T1680" t="s">
        <v>151</v>
      </c>
      <c r="U1680" t="s">
        <v>240</v>
      </c>
      <c r="V1680" t="s">
        <v>325</v>
      </c>
      <c r="W1680" t="s">
        <v>510</v>
      </c>
      <c r="X1680" t="s">
        <v>353</v>
      </c>
      <c r="Y1680" t="s">
        <v>517</v>
      </c>
    </row>
    <row r="1681" spans="1:25" x14ac:dyDescent="0.3">
      <c r="A1681">
        <v>10890</v>
      </c>
      <c r="B1681" t="s">
        <v>17</v>
      </c>
      <c r="C1681">
        <v>17</v>
      </c>
      <c r="D1681">
        <v>7</v>
      </c>
      <c r="E1681" s="3">
        <v>44608</v>
      </c>
      <c r="F1681" s="31">
        <f>YEAR(Order[[#This Row],[OrderDate]])</f>
        <v>2022</v>
      </c>
      <c r="G1681" s="31">
        <f>MONTH(Order[[#This Row],[OrderDate]])</f>
        <v>2</v>
      </c>
      <c r="H1681" s="31">
        <f>WEEKDAY(Order[[#This Row],[OrderDate]])</f>
        <v>4</v>
      </c>
      <c r="I1681" s="31" t="str">
        <f>TEXT(Order[[#This Row],[WeekNumber]],"dddd")</f>
        <v>Wednesday</v>
      </c>
      <c r="J1681" s="14">
        <v>20220218</v>
      </c>
      <c r="K1681" t="s">
        <v>486</v>
      </c>
      <c r="L1681" s="4">
        <v>585</v>
      </c>
      <c r="M1681" s="4">
        <v>39</v>
      </c>
      <c r="N1681" s="4">
        <v>39</v>
      </c>
      <c r="O1681">
        <v>15</v>
      </c>
      <c r="P1681" s="8">
        <v>0</v>
      </c>
      <c r="Q1681" t="s">
        <v>371</v>
      </c>
      <c r="R1681">
        <v>7</v>
      </c>
      <c r="S1681" s="4">
        <v>24.774912809223483</v>
      </c>
      <c r="T1681" t="s">
        <v>106</v>
      </c>
      <c r="U1681" t="s">
        <v>195</v>
      </c>
      <c r="V1681" t="s">
        <v>284</v>
      </c>
      <c r="W1681" t="s">
        <v>509</v>
      </c>
      <c r="X1681" t="s">
        <v>519</v>
      </c>
      <c r="Y1681" t="s">
        <v>518</v>
      </c>
    </row>
    <row r="1682" spans="1:25" x14ac:dyDescent="0.3">
      <c r="A1682">
        <v>10890</v>
      </c>
      <c r="B1682" t="s">
        <v>17</v>
      </c>
      <c r="C1682">
        <v>34</v>
      </c>
      <c r="D1682">
        <v>7</v>
      </c>
      <c r="E1682" s="3">
        <v>44608</v>
      </c>
      <c r="F1682" s="31">
        <f>YEAR(Order[[#This Row],[OrderDate]])</f>
        <v>2022</v>
      </c>
      <c r="G1682" s="31">
        <f>MONTH(Order[[#This Row],[OrderDate]])</f>
        <v>2</v>
      </c>
      <c r="H1682" s="31">
        <f>WEEKDAY(Order[[#This Row],[OrderDate]])</f>
        <v>4</v>
      </c>
      <c r="I1682" s="31" t="str">
        <f>TEXT(Order[[#This Row],[WeekNumber]],"dddd")</f>
        <v>Wednesday</v>
      </c>
      <c r="J1682" s="14">
        <v>20220218</v>
      </c>
      <c r="K1682" t="s">
        <v>486</v>
      </c>
      <c r="L1682" s="4">
        <v>140</v>
      </c>
      <c r="M1682" s="4">
        <v>14</v>
      </c>
      <c r="N1682" s="4">
        <v>14</v>
      </c>
      <c r="O1682">
        <v>10</v>
      </c>
      <c r="P1682" s="8">
        <v>0</v>
      </c>
      <c r="Q1682" t="s">
        <v>388</v>
      </c>
      <c r="R1682">
        <v>16</v>
      </c>
      <c r="S1682" s="4">
        <v>9.0738672986425506</v>
      </c>
      <c r="T1682" t="s">
        <v>106</v>
      </c>
      <c r="U1682" t="s">
        <v>195</v>
      </c>
      <c r="V1682" t="s">
        <v>284</v>
      </c>
      <c r="W1682" t="s">
        <v>509</v>
      </c>
      <c r="X1682" t="s">
        <v>519</v>
      </c>
      <c r="Y1682" t="s">
        <v>517</v>
      </c>
    </row>
    <row r="1683" spans="1:25" x14ac:dyDescent="0.3">
      <c r="A1683">
        <v>10890</v>
      </c>
      <c r="B1683" t="s">
        <v>17</v>
      </c>
      <c r="C1683">
        <v>41</v>
      </c>
      <c r="D1683">
        <v>7</v>
      </c>
      <c r="E1683" s="3">
        <v>44608</v>
      </c>
      <c r="F1683" s="31">
        <f>YEAR(Order[[#This Row],[OrderDate]])</f>
        <v>2022</v>
      </c>
      <c r="G1683" s="31">
        <f>MONTH(Order[[#This Row],[OrderDate]])</f>
        <v>2</v>
      </c>
      <c r="H1683" s="31">
        <f>WEEKDAY(Order[[#This Row],[OrderDate]])</f>
        <v>4</v>
      </c>
      <c r="I1683" s="31" t="str">
        <f>TEXT(Order[[#This Row],[WeekNumber]],"dddd")</f>
        <v>Wednesday</v>
      </c>
      <c r="J1683" s="14">
        <v>20220219</v>
      </c>
      <c r="K1683" t="s">
        <v>486</v>
      </c>
      <c r="L1683" s="4">
        <v>135.1</v>
      </c>
      <c r="M1683" s="4">
        <v>9.65</v>
      </c>
      <c r="N1683" s="4">
        <v>9.65</v>
      </c>
      <c r="O1683">
        <v>14</v>
      </c>
      <c r="P1683" s="8">
        <v>0</v>
      </c>
      <c r="Q1683" t="s">
        <v>395</v>
      </c>
      <c r="R1683">
        <v>19</v>
      </c>
      <c r="S1683" s="4">
        <v>6.0463867884479576</v>
      </c>
      <c r="T1683" t="s">
        <v>106</v>
      </c>
      <c r="U1683" t="s">
        <v>195</v>
      </c>
      <c r="V1683" t="s">
        <v>284</v>
      </c>
      <c r="W1683" t="s">
        <v>509</v>
      </c>
      <c r="X1683" t="s">
        <v>519</v>
      </c>
      <c r="Y1683" t="s">
        <v>514</v>
      </c>
    </row>
    <row r="1684" spans="1:25" x14ac:dyDescent="0.3">
      <c r="A1684">
        <v>10891</v>
      </c>
      <c r="B1684" t="s">
        <v>42</v>
      </c>
      <c r="C1684">
        <v>30</v>
      </c>
      <c r="D1684">
        <v>7</v>
      </c>
      <c r="E1684" s="3">
        <v>44609</v>
      </c>
      <c r="F1684" s="31">
        <f>YEAR(Order[[#This Row],[OrderDate]])</f>
        <v>2022</v>
      </c>
      <c r="G1684" s="31">
        <f>MONTH(Order[[#This Row],[OrderDate]])</f>
        <v>2</v>
      </c>
      <c r="H1684" s="31">
        <f>WEEKDAY(Order[[#This Row],[OrderDate]])</f>
        <v>5</v>
      </c>
      <c r="I1684" s="31" t="str">
        <f>TEXT(Order[[#This Row],[WeekNumber]],"dddd")</f>
        <v>Thursday</v>
      </c>
      <c r="J1684" s="14">
        <v>20220219</v>
      </c>
      <c r="K1684" t="s">
        <v>484</v>
      </c>
      <c r="L1684" s="4">
        <v>368.93249971065671</v>
      </c>
      <c r="M1684" s="4">
        <v>25.89</v>
      </c>
      <c r="N1684" s="4">
        <v>24.595499980710446</v>
      </c>
      <c r="O1684">
        <v>15</v>
      </c>
      <c r="P1684" s="8">
        <v>5.000000074505806E-2</v>
      </c>
      <c r="Q1684" t="s">
        <v>384</v>
      </c>
      <c r="R1684">
        <v>13</v>
      </c>
      <c r="S1684" s="4">
        <v>15.141134761320492</v>
      </c>
      <c r="T1684" t="s">
        <v>131</v>
      </c>
      <c r="U1684" t="s">
        <v>220</v>
      </c>
      <c r="V1684" t="s">
        <v>307</v>
      </c>
      <c r="W1684" t="s">
        <v>509</v>
      </c>
      <c r="X1684" t="s">
        <v>520</v>
      </c>
      <c r="Y1684" t="s">
        <v>514</v>
      </c>
    </row>
    <row r="1685" spans="1:25" ht="15" customHeight="1" x14ac:dyDescent="0.3">
      <c r="A1685">
        <v>10892</v>
      </c>
      <c r="B1685" t="s">
        <v>48</v>
      </c>
      <c r="C1685">
        <v>59</v>
      </c>
      <c r="D1685">
        <v>4</v>
      </c>
      <c r="E1685" s="3">
        <v>44609</v>
      </c>
      <c r="F1685" s="31">
        <f>YEAR(Order[[#This Row],[OrderDate]])</f>
        <v>2022</v>
      </c>
      <c r="G1685" s="31">
        <f>MONTH(Order[[#This Row],[OrderDate]])</f>
        <v>2</v>
      </c>
      <c r="H1685" s="31">
        <f>WEEKDAY(Order[[#This Row],[OrderDate]])</f>
        <v>5</v>
      </c>
      <c r="I1685" s="31" t="str">
        <f>TEXT(Order[[#This Row],[WeekNumber]],"dddd")</f>
        <v>Thursday</v>
      </c>
      <c r="J1685" s="14">
        <v>20220220</v>
      </c>
      <c r="K1685" t="s">
        <v>484</v>
      </c>
      <c r="L1685" s="4">
        <v>2089.9999983608723</v>
      </c>
      <c r="M1685" s="4">
        <v>55</v>
      </c>
      <c r="N1685" s="4">
        <v>52.249999959021807</v>
      </c>
      <c r="O1685">
        <v>40</v>
      </c>
      <c r="P1685" s="8">
        <v>5.000000074505806E-2</v>
      </c>
      <c r="Q1685" t="s">
        <v>413</v>
      </c>
      <c r="R1685">
        <v>28</v>
      </c>
      <c r="S1685" s="4">
        <v>29.299646906924384</v>
      </c>
      <c r="T1685" t="s">
        <v>137</v>
      </c>
      <c r="U1685" t="s">
        <v>226</v>
      </c>
      <c r="V1685" t="s">
        <v>313</v>
      </c>
      <c r="W1685" t="s">
        <v>509</v>
      </c>
      <c r="X1685" t="s">
        <v>522</v>
      </c>
      <c r="Y1685" t="s">
        <v>511</v>
      </c>
    </row>
    <row r="1686" spans="1:25" ht="15" customHeight="1" x14ac:dyDescent="0.3">
      <c r="A1686">
        <v>10893</v>
      </c>
      <c r="B1686" t="s">
        <v>37</v>
      </c>
      <c r="C1686">
        <v>8</v>
      </c>
      <c r="D1686">
        <v>9</v>
      </c>
      <c r="E1686" s="3">
        <v>44610</v>
      </c>
      <c r="F1686" s="31">
        <f>YEAR(Order[[#This Row],[OrderDate]])</f>
        <v>2022</v>
      </c>
      <c r="G1686" s="31">
        <f>MONTH(Order[[#This Row],[OrderDate]])</f>
        <v>2</v>
      </c>
      <c r="H1686" s="31">
        <f>WEEKDAY(Order[[#This Row],[OrderDate]])</f>
        <v>6</v>
      </c>
      <c r="I1686" s="31" t="str">
        <f>TEXT(Order[[#This Row],[WeekNumber]],"dddd")</f>
        <v>Friday</v>
      </c>
      <c r="J1686" s="14">
        <v>20220220</v>
      </c>
      <c r="K1686" t="s">
        <v>484</v>
      </c>
      <c r="L1686" s="4">
        <v>1200</v>
      </c>
      <c r="M1686" s="4">
        <v>40</v>
      </c>
      <c r="N1686" s="4">
        <v>40</v>
      </c>
      <c r="O1686">
        <v>30</v>
      </c>
      <c r="P1686" s="8">
        <v>0</v>
      </c>
      <c r="Q1686" t="s">
        <v>362</v>
      </c>
      <c r="R1686">
        <v>3</v>
      </c>
      <c r="S1686" s="4">
        <v>29.042861179974402</v>
      </c>
      <c r="T1686" t="s">
        <v>126</v>
      </c>
      <c r="U1686" t="s">
        <v>215</v>
      </c>
      <c r="V1686" t="s">
        <v>302</v>
      </c>
      <c r="W1686" t="s">
        <v>509</v>
      </c>
      <c r="X1686" t="s">
        <v>520</v>
      </c>
      <c r="Y1686" t="s">
        <v>515</v>
      </c>
    </row>
    <row r="1687" spans="1:25" ht="15" customHeight="1" x14ac:dyDescent="0.3">
      <c r="A1687">
        <v>10893</v>
      </c>
      <c r="B1687" t="s">
        <v>37</v>
      </c>
      <c r="C1687">
        <v>24</v>
      </c>
      <c r="D1687">
        <v>9</v>
      </c>
      <c r="E1687" s="3">
        <v>44610</v>
      </c>
      <c r="F1687" s="31">
        <f>YEAR(Order[[#This Row],[OrderDate]])</f>
        <v>2022</v>
      </c>
      <c r="G1687" s="31">
        <f>MONTH(Order[[#This Row],[OrderDate]])</f>
        <v>2</v>
      </c>
      <c r="H1687" s="31">
        <f>WEEKDAY(Order[[#This Row],[OrderDate]])</f>
        <v>6</v>
      </c>
      <c r="I1687" s="31" t="str">
        <f>TEXT(Order[[#This Row],[WeekNumber]],"dddd")</f>
        <v>Friday</v>
      </c>
      <c r="J1687" s="14">
        <v>20220220</v>
      </c>
      <c r="K1687" t="s">
        <v>484</v>
      </c>
      <c r="L1687" s="4">
        <v>45</v>
      </c>
      <c r="M1687" s="4">
        <v>4.5</v>
      </c>
      <c r="N1687" s="4">
        <v>4.5</v>
      </c>
      <c r="O1687">
        <v>10</v>
      </c>
      <c r="P1687" s="8">
        <v>0</v>
      </c>
      <c r="Q1687" t="s">
        <v>378</v>
      </c>
      <c r="R1687">
        <v>10</v>
      </c>
      <c r="S1687" s="4">
        <v>2.1230577042655105</v>
      </c>
      <c r="T1687" t="s">
        <v>126</v>
      </c>
      <c r="U1687" t="s">
        <v>215</v>
      </c>
      <c r="V1687" t="s">
        <v>302</v>
      </c>
      <c r="W1687" t="s">
        <v>509</v>
      </c>
      <c r="X1687" t="s">
        <v>520</v>
      </c>
      <c r="Y1687" t="s">
        <v>517</v>
      </c>
    </row>
    <row r="1688" spans="1:25" ht="15" customHeight="1" x14ac:dyDescent="0.3">
      <c r="A1688">
        <v>10893</v>
      </c>
      <c r="B1688" t="s">
        <v>37</v>
      </c>
      <c r="C1688">
        <v>29</v>
      </c>
      <c r="D1688">
        <v>9</v>
      </c>
      <c r="E1688" s="3">
        <v>44610</v>
      </c>
      <c r="F1688" s="31">
        <f>YEAR(Order[[#This Row],[OrderDate]])</f>
        <v>2022</v>
      </c>
      <c r="G1688" s="31">
        <f>MONTH(Order[[#This Row],[OrderDate]])</f>
        <v>2</v>
      </c>
      <c r="H1688" s="31">
        <f>WEEKDAY(Order[[#This Row],[OrderDate]])</f>
        <v>6</v>
      </c>
      <c r="I1688" s="31" t="str">
        <f>TEXT(Order[[#This Row],[WeekNumber]],"dddd")</f>
        <v>Friday</v>
      </c>
      <c r="J1688" s="14">
        <v>20220220</v>
      </c>
      <c r="K1688" t="s">
        <v>484</v>
      </c>
      <c r="L1688" s="4">
        <v>2970.96</v>
      </c>
      <c r="M1688" s="4">
        <v>123.79</v>
      </c>
      <c r="N1688" s="4">
        <v>123.79</v>
      </c>
      <c r="O1688">
        <v>24</v>
      </c>
      <c r="P1688" s="8">
        <v>0</v>
      </c>
      <c r="Q1688" t="s">
        <v>383</v>
      </c>
      <c r="R1688">
        <v>12</v>
      </c>
      <c r="S1688" s="4">
        <v>78.453085124436214</v>
      </c>
      <c r="T1688" t="s">
        <v>126</v>
      </c>
      <c r="U1688" t="s">
        <v>215</v>
      </c>
      <c r="V1688" t="s">
        <v>302</v>
      </c>
      <c r="W1688" t="s">
        <v>509</v>
      </c>
      <c r="X1688" t="s">
        <v>520</v>
      </c>
      <c r="Y1688" t="s">
        <v>518</v>
      </c>
    </row>
    <row r="1689" spans="1:25" ht="15" customHeight="1" x14ac:dyDescent="0.3">
      <c r="A1689">
        <v>10893</v>
      </c>
      <c r="B1689" t="s">
        <v>37</v>
      </c>
      <c r="C1689">
        <v>30</v>
      </c>
      <c r="D1689">
        <v>9</v>
      </c>
      <c r="E1689" s="3">
        <v>44610</v>
      </c>
      <c r="F1689" s="31">
        <f>YEAR(Order[[#This Row],[OrderDate]])</f>
        <v>2022</v>
      </c>
      <c r="G1689" s="31">
        <f>MONTH(Order[[#This Row],[OrderDate]])</f>
        <v>2</v>
      </c>
      <c r="H1689" s="31">
        <f>WEEKDAY(Order[[#This Row],[OrderDate]])</f>
        <v>6</v>
      </c>
      <c r="I1689" s="31" t="str">
        <f>TEXT(Order[[#This Row],[WeekNumber]],"dddd")</f>
        <v>Friday</v>
      </c>
      <c r="J1689" s="14">
        <v>20220220</v>
      </c>
      <c r="K1689" t="s">
        <v>484</v>
      </c>
      <c r="L1689" s="4">
        <v>906.15</v>
      </c>
      <c r="M1689" s="4">
        <v>25.89</v>
      </c>
      <c r="N1689" s="4">
        <v>25.89</v>
      </c>
      <c r="O1689">
        <v>35</v>
      </c>
      <c r="P1689" s="8">
        <v>0</v>
      </c>
      <c r="Q1689" t="s">
        <v>384</v>
      </c>
      <c r="R1689">
        <v>13</v>
      </c>
      <c r="S1689" s="4">
        <v>15.141134761320492</v>
      </c>
      <c r="T1689" t="s">
        <v>126</v>
      </c>
      <c r="U1689" t="s">
        <v>215</v>
      </c>
      <c r="V1689" t="s">
        <v>302</v>
      </c>
      <c r="W1689" t="s">
        <v>509</v>
      </c>
      <c r="X1689" t="s">
        <v>520</v>
      </c>
      <c r="Y1689" t="s">
        <v>514</v>
      </c>
    </row>
    <row r="1690" spans="1:25" ht="15" customHeight="1" x14ac:dyDescent="0.3">
      <c r="A1690">
        <v>10893</v>
      </c>
      <c r="B1690" t="s">
        <v>37</v>
      </c>
      <c r="C1690">
        <v>36</v>
      </c>
      <c r="D1690">
        <v>9</v>
      </c>
      <c r="E1690" s="3">
        <v>44610</v>
      </c>
      <c r="F1690" s="31">
        <f>YEAR(Order[[#This Row],[OrderDate]])</f>
        <v>2022</v>
      </c>
      <c r="G1690" s="31">
        <f>MONTH(Order[[#This Row],[OrderDate]])</f>
        <v>2</v>
      </c>
      <c r="H1690" s="31">
        <f>WEEKDAY(Order[[#This Row],[OrderDate]])</f>
        <v>6</v>
      </c>
      <c r="I1690" s="31" t="str">
        <f>TEXT(Order[[#This Row],[WeekNumber]],"dddd")</f>
        <v>Friday</v>
      </c>
      <c r="J1690" s="14">
        <v>20220220</v>
      </c>
      <c r="K1690" t="s">
        <v>484</v>
      </c>
      <c r="L1690" s="4">
        <v>380</v>
      </c>
      <c r="M1690" s="4">
        <v>19</v>
      </c>
      <c r="N1690" s="4">
        <v>19</v>
      </c>
      <c r="O1690">
        <v>20</v>
      </c>
      <c r="P1690" s="8">
        <v>0</v>
      </c>
      <c r="Q1690" t="s">
        <v>390</v>
      </c>
      <c r="R1690">
        <v>17</v>
      </c>
      <c r="S1690" s="4">
        <v>14.515505674132482</v>
      </c>
      <c r="T1690" t="s">
        <v>126</v>
      </c>
      <c r="U1690" t="s">
        <v>215</v>
      </c>
      <c r="V1690" t="s">
        <v>302</v>
      </c>
      <c r="W1690" t="s">
        <v>509</v>
      </c>
      <c r="X1690" t="s">
        <v>520</v>
      </c>
      <c r="Y1690" t="s">
        <v>514</v>
      </c>
    </row>
    <row r="1691" spans="1:25" ht="15" customHeight="1" x14ac:dyDescent="0.3">
      <c r="A1691">
        <v>10894</v>
      </c>
      <c r="B1691" t="s">
        <v>68</v>
      </c>
      <c r="C1691">
        <v>13</v>
      </c>
      <c r="D1691">
        <v>1</v>
      </c>
      <c r="E1691" s="3">
        <v>44610</v>
      </c>
      <c r="F1691" s="31">
        <f>YEAR(Order[[#This Row],[OrderDate]])</f>
        <v>2022</v>
      </c>
      <c r="G1691" s="31">
        <f>MONTH(Order[[#This Row],[OrderDate]])</f>
        <v>2</v>
      </c>
      <c r="H1691" s="31">
        <f>WEEKDAY(Order[[#This Row],[OrderDate]])</f>
        <v>6</v>
      </c>
      <c r="I1691" s="31" t="str">
        <f>TEXT(Order[[#This Row],[WeekNumber]],"dddd")</f>
        <v>Friday</v>
      </c>
      <c r="J1691" s="14">
        <v>20220220</v>
      </c>
      <c r="K1691" t="s">
        <v>486</v>
      </c>
      <c r="L1691" s="4">
        <v>159.59999987483025</v>
      </c>
      <c r="M1691" s="4">
        <v>6</v>
      </c>
      <c r="N1691" s="4">
        <v>5.6999999955296516</v>
      </c>
      <c r="O1691">
        <v>28</v>
      </c>
      <c r="P1691" s="8">
        <v>5.000000074505806E-2</v>
      </c>
      <c r="Q1691" t="s">
        <v>367</v>
      </c>
      <c r="R1691">
        <v>6</v>
      </c>
      <c r="S1691" s="4">
        <v>2.1837851755325639</v>
      </c>
      <c r="T1691" t="s">
        <v>157</v>
      </c>
      <c r="U1691" t="s">
        <v>246</v>
      </c>
      <c r="V1691" t="s">
        <v>331</v>
      </c>
      <c r="W1691" t="s">
        <v>510</v>
      </c>
      <c r="X1691" t="s">
        <v>353</v>
      </c>
      <c r="Y1691" t="s">
        <v>514</v>
      </c>
    </row>
    <row r="1692" spans="1:25" ht="15" customHeight="1" x14ac:dyDescent="0.3">
      <c r="A1692">
        <v>10894</v>
      </c>
      <c r="B1692" t="s">
        <v>68</v>
      </c>
      <c r="C1692">
        <v>69</v>
      </c>
      <c r="D1692">
        <v>1</v>
      </c>
      <c r="E1692" s="3">
        <v>44610</v>
      </c>
      <c r="F1692" s="31">
        <f>YEAR(Order[[#This Row],[OrderDate]])</f>
        <v>2022</v>
      </c>
      <c r="G1692" s="31">
        <f>MONTH(Order[[#This Row],[OrderDate]])</f>
        <v>2</v>
      </c>
      <c r="H1692" s="31">
        <f>WEEKDAY(Order[[#This Row],[OrderDate]])</f>
        <v>6</v>
      </c>
      <c r="I1692" s="31" t="str">
        <f>TEXT(Order[[#This Row],[WeekNumber]],"dddd")</f>
        <v>Friday</v>
      </c>
      <c r="J1692" s="14">
        <v>20220220</v>
      </c>
      <c r="K1692" t="s">
        <v>486</v>
      </c>
      <c r="L1692" s="4">
        <v>1709.9999986588955</v>
      </c>
      <c r="M1692" s="4">
        <v>36</v>
      </c>
      <c r="N1692" s="4">
        <v>34.19999997317791</v>
      </c>
      <c r="O1692">
        <v>50</v>
      </c>
      <c r="P1692" s="8">
        <v>5.000000074505806E-2</v>
      </c>
      <c r="Q1692" t="s">
        <v>423</v>
      </c>
      <c r="R1692">
        <v>15</v>
      </c>
      <c r="S1692" s="4">
        <v>12.894008605174344</v>
      </c>
      <c r="T1692" t="s">
        <v>157</v>
      </c>
      <c r="U1692" t="s">
        <v>246</v>
      </c>
      <c r="V1692" t="s">
        <v>331</v>
      </c>
      <c r="W1692" t="s">
        <v>510</v>
      </c>
      <c r="X1692" t="s">
        <v>353</v>
      </c>
      <c r="Y1692" t="s">
        <v>511</v>
      </c>
    </row>
    <row r="1693" spans="1:25" ht="15" customHeight="1" x14ac:dyDescent="0.3">
      <c r="A1693">
        <v>10894</v>
      </c>
      <c r="B1693" t="s">
        <v>68</v>
      </c>
      <c r="C1693">
        <v>75</v>
      </c>
      <c r="D1693">
        <v>1</v>
      </c>
      <c r="E1693" s="3">
        <v>44610</v>
      </c>
      <c r="F1693" s="31">
        <f>YEAR(Order[[#This Row],[OrderDate]])</f>
        <v>2022</v>
      </c>
      <c r="G1693" s="31">
        <f>MONTH(Order[[#This Row],[OrderDate]])</f>
        <v>2</v>
      </c>
      <c r="H1693" s="31">
        <f>WEEKDAY(Order[[#This Row],[OrderDate]])</f>
        <v>6</v>
      </c>
      <c r="I1693" s="31" t="str">
        <f>TEXT(Order[[#This Row],[WeekNumber]],"dddd")</f>
        <v>Friday</v>
      </c>
      <c r="J1693" s="14">
        <v>20220223</v>
      </c>
      <c r="K1693" t="s">
        <v>486</v>
      </c>
      <c r="L1693" s="4">
        <v>883.499999307096</v>
      </c>
      <c r="M1693" s="4">
        <v>7.75</v>
      </c>
      <c r="N1693" s="4">
        <v>7.3624999942258</v>
      </c>
      <c r="O1693">
        <v>120</v>
      </c>
      <c r="P1693" s="8">
        <v>5.000000074505806E-2</v>
      </c>
      <c r="Q1693" t="s">
        <v>429</v>
      </c>
      <c r="R1693">
        <v>12</v>
      </c>
      <c r="S1693" s="4">
        <v>3.8495729671919596</v>
      </c>
      <c r="T1693" t="s">
        <v>157</v>
      </c>
      <c r="U1693" t="s">
        <v>246</v>
      </c>
      <c r="V1693" t="s">
        <v>331</v>
      </c>
      <c r="W1693" t="s">
        <v>510</v>
      </c>
      <c r="X1693" t="s">
        <v>353</v>
      </c>
      <c r="Y1693" t="s">
        <v>517</v>
      </c>
    </row>
    <row r="1694" spans="1:25" ht="15" customHeight="1" x14ac:dyDescent="0.3">
      <c r="A1694">
        <v>10895</v>
      </c>
      <c r="B1694" t="s">
        <v>19</v>
      </c>
      <c r="C1694">
        <v>24</v>
      </c>
      <c r="D1694">
        <v>3</v>
      </c>
      <c r="E1694" s="3">
        <v>44610</v>
      </c>
      <c r="F1694" s="31">
        <f>YEAR(Order[[#This Row],[OrderDate]])</f>
        <v>2022</v>
      </c>
      <c r="G1694" s="31">
        <f>MONTH(Order[[#This Row],[OrderDate]])</f>
        <v>2</v>
      </c>
      <c r="H1694" s="31">
        <f>WEEKDAY(Order[[#This Row],[OrderDate]])</f>
        <v>6</v>
      </c>
      <c r="I1694" s="31" t="str">
        <f>TEXT(Order[[#This Row],[WeekNumber]],"dddd")</f>
        <v>Friday</v>
      </c>
      <c r="J1694" s="14">
        <v>20220223</v>
      </c>
      <c r="K1694" t="s">
        <v>486</v>
      </c>
      <c r="L1694" s="4">
        <v>495</v>
      </c>
      <c r="M1694" s="4">
        <v>4.5</v>
      </c>
      <c r="N1694" s="4">
        <v>4.5</v>
      </c>
      <c r="O1694">
        <v>110</v>
      </c>
      <c r="P1694" s="8">
        <v>0</v>
      </c>
      <c r="Q1694" t="s">
        <v>378</v>
      </c>
      <c r="R1694">
        <v>10</v>
      </c>
      <c r="S1694" s="4">
        <v>2.1230577042655105</v>
      </c>
      <c r="T1694" t="s">
        <v>108</v>
      </c>
      <c r="U1694" t="s">
        <v>197</v>
      </c>
      <c r="V1694" t="s">
        <v>286</v>
      </c>
      <c r="W1694" t="s">
        <v>509</v>
      </c>
      <c r="X1694" t="s">
        <v>524</v>
      </c>
      <c r="Y1694" t="s">
        <v>517</v>
      </c>
    </row>
    <row r="1695" spans="1:25" ht="15" customHeight="1" x14ac:dyDescent="0.3">
      <c r="A1695">
        <v>10895</v>
      </c>
      <c r="B1695" t="s">
        <v>19</v>
      </c>
      <c r="C1695">
        <v>39</v>
      </c>
      <c r="D1695">
        <v>3</v>
      </c>
      <c r="E1695" s="3">
        <v>44610</v>
      </c>
      <c r="F1695" s="31">
        <f>YEAR(Order[[#This Row],[OrderDate]])</f>
        <v>2022</v>
      </c>
      <c r="G1695" s="31">
        <f>MONTH(Order[[#This Row],[OrderDate]])</f>
        <v>2</v>
      </c>
      <c r="H1695" s="31">
        <f>WEEKDAY(Order[[#This Row],[OrderDate]])</f>
        <v>6</v>
      </c>
      <c r="I1695" s="31" t="str">
        <f>TEXT(Order[[#This Row],[WeekNumber]],"dddd")</f>
        <v>Friday</v>
      </c>
      <c r="J1695" s="14">
        <v>20220223</v>
      </c>
      <c r="K1695" t="s">
        <v>486</v>
      </c>
      <c r="L1695" s="4">
        <v>810</v>
      </c>
      <c r="M1695" s="4">
        <v>18</v>
      </c>
      <c r="N1695" s="4">
        <v>18</v>
      </c>
      <c r="O1695">
        <v>45</v>
      </c>
      <c r="P1695" s="8">
        <v>0</v>
      </c>
      <c r="Q1695" t="s">
        <v>393</v>
      </c>
      <c r="R1695">
        <v>18</v>
      </c>
      <c r="S1695" s="4">
        <v>13.522215154598831</v>
      </c>
      <c r="T1695" t="s">
        <v>108</v>
      </c>
      <c r="U1695" t="s">
        <v>197</v>
      </c>
      <c r="V1695" t="s">
        <v>286</v>
      </c>
      <c r="W1695" t="s">
        <v>509</v>
      </c>
      <c r="X1695" t="s">
        <v>524</v>
      </c>
      <c r="Y1695" t="s">
        <v>517</v>
      </c>
    </row>
    <row r="1696" spans="1:25" ht="15" customHeight="1" x14ac:dyDescent="0.3">
      <c r="A1696">
        <v>10895</v>
      </c>
      <c r="B1696" t="s">
        <v>19</v>
      </c>
      <c r="C1696">
        <v>40</v>
      </c>
      <c r="D1696">
        <v>3</v>
      </c>
      <c r="E1696" s="3">
        <v>44610</v>
      </c>
      <c r="F1696" s="31">
        <f>YEAR(Order[[#This Row],[OrderDate]])</f>
        <v>2022</v>
      </c>
      <c r="G1696" s="31">
        <f>MONTH(Order[[#This Row],[OrderDate]])</f>
        <v>2</v>
      </c>
      <c r="H1696" s="31">
        <f>WEEKDAY(Order[[#This Row],[OrderDate]])</f>
        <v>6</v>
      </c>
      <c r="I1696" s="31" t="str">
        <f>TEXT(Order[[#This Row],[WeekNumber]],"dddd")</f>
        <v>Friday</v>
      </c>
      <c r="J1696" s="14">
        <v>20220223</v>
      </c>
      <c r="K1696" t="s">
        <v>486</v>
      </c>
      <c r="L1696" s="4">
        <v>1674.3999999999999</v>
      </c>
      <c r="M1696" s="4">
        <v>18.399999999999999</v>
      </c>
      <c r="N1696" s="4">
        <v>18.399999999999999</v>
      </c>
      <c r="O1696">
        <v>91</v>
      </c>
      <c r="P1696" s="8">
        <v>0</v>
      </c>
      <c r="Q1696" t="s">
        <v>394</v>
      </c>
      <c r="R1696">
        <v>19</v>
      </c>
      <c r="S1696" s="4">
        <v>11.939905659925371</v>
      </c>
      <c r="T1696" t="s">
        <v>108</v>
      </c>
      <c r="U1696" t="s">
        <v>197</v>
      </c>
      <c r="V1696" t="s">
        <v>286</v>
      </c>
      <c r="W1696" t="s">
        <v>509</v>
      </c>
      <c r="X1696" t="s">
        <v>524</v>
      </c>
      <c r="Y1696" t="s">
        <v>514</v>
      </c>
    </row>
    <row r="1697" spans="1:25" ht="15" customHeight="1" x14ac:dyDescent="0.3">
      <c r="A1697">
        <v>10895</v>
      </c>
      <c r="B1697" t="s">
        <v>19</v>
      </c>
      <c r="C1697">
        <v>60</v>
      </c>
      <c r="D1697">
        <v>3</v>
      </c>
      <c r="E1697" s="3">
        <v>44610</v>
      </c>
      <c r="F1697" s="31">
        <f>YEAR(Order[[#This Row],[OrderDate]])</f>
        <v>2022</v>
      </c>
      <c r="G1697" s="31">
        <f>MONTH(Order[[#This Row],[OrderDate]])</f>
        <v>2</v>
      </c>
      <c r="H1697" s="31">
        <f>WEEKDAY(Order[[#This Row],[OrderDate]])</f>
        <v>6</v>
      </c>
      <c r="I1697" s="31" t="str">
        <f>TEXT(Order[[#This Row],[WeekNumber]],"dddd")</f>
        <v>Friday</v>
      </c>
      <c r="J1697" s="14">
        <v>20220227</v>
      </c>
      <c r="K1697" t="s">
        <v>486</v>
      </c>
      <c r="L1697" s="4">
        <v>3400</v>
      </c>
      <c r="M1697" s="4">
        <v>34</v>
      </c>
      <c r="N1697" s="4">
        <v>34</v>
      </c>
      <c r="O1697">
        <v>100</v>
      </c>
      <c r="P1697" s="8">
        <v>0</v>
      </c>
      <c r="Q1697" t="s">
        <v>414</v>
      </c>
      <c r="R1697">
        <v>28</v>
      </c>
      <c r="S1697" s="4">
        <v>17.186056815854748</v>
      </c>
      <c r="T1697" t="s">
        <v>108</v>
      </c>
      <c r="U1697" t="s">
        <v>197</v>
      </c>
      <c r="V1697" t="s">
        <v>286</v>
      </c>
      <c r="W1697" t="s">
        <v>509</v>
      </c>
      <c r="X1697" t="s">
        <v>524</v>
      </c>
      <c r="Y1697" t="s">
        <v>511</v>
      </c>
    </row>
    <row r="1698" spans="1:25" x14ac:dyDescent="0.3">
      <c r="A1698">
        <v>10896</v>
      </c>
      <c r="B1698" t="s">
        <v>48</v>
      </c>
      <c r="C1698">
        <v>45</v>
      </c>
      <c r="D1698">
        <v>7</v>
      </c>
      <c r="E1698" s="3">
        <v>44611</v>
      </c>
      <c r="F1698" s="31">
        <f>YEAR(Order[[#This Row],[OrderDate]])</f>
        <v>2022</v>
      </c>
      <c r="G1698" s="31">
        <f>MONTH(Order[[#This Row],[OrderDate]])</f>
        <v>2</v>
      </c>
      <c r="H1698" s="31">
        <f>WEEKDAY(Order[[#This Row],[OrderDate]])</f>
        <v>7</v>
      </c>
      <c r="I1698" s="31" t="str">
        <f>TEXT(Order[[#This Row],[WeekNumber]],"dddd")</f>
        <v>Saturday</v>
      </c>
      <c r="J1698" s="14">
        <v>20220227</v>
      </c>
      <c r="K1698" t="s">
        <v>485</v>
      </c>
      <c r="L1698" s="4">
        <v>142.5</v>
      </c>
      <c r="M1698" s="4">
        <v>9.5</v>
      </c>
      <c r="N1698" s="4">
        <v>9.5</v>
      </c>
      <c r="O1698">
        <v>15</v>
      </c>
      <c r="P1698" s="8">
        <v>0</v>
      </c>
      <c r="Q1698" t="s">
        <v>399</v>
      </c>
      <c r="R1698">
        <v>21</v>
      </c>
      <c r="S1698" s="4">
        <v>4.5986324879657294</v>
      </c>
      <c r="T1698" t="s">
        <v>137</v>
      </c>
      <c r="U1698" t="s">
        <v>226</v>
      </c>
      <c r="V1698" t="s">
        <v>313</v>
      </c>
      <c r="W1698" t="s">
        <v>509</v>
      </c>
      <c r="X1698" t="s">
        <v>522</v>
      </c>
      <c r="Y1698" t="s">
        <v>514</v>
      </c>
    </row>
    <row r="1699" spans="1:25" x14ac:dyDescent="0.3">
      <c r="A1699">
        <v>10896</v>
      </c>
      <c r="B1699" t="s">
        <v>48</v>
      </c>
      <c r="C1699">
        <v>56</v>
      </c>
      <c r="D1699">
        <v>7</v>
      </c>
      <c r="E1699" s="3">
        <v>44611</v>
      </c>
      <c r="F1699" s="31">
        <f>YEAR(Order[[#This Row],[OrderDate]])</f>
        <v>2022</v>
      </c>
      <c r="G1699" s="31">
        <f>MONTH(Order[[#This Row],[OrderDate]])</f>
        <v>2</v>
      </c>
      <c r="H1699" s="31">
        <f>WEEKDAY(Order[[#This Row],[OrderDate]])</f>
        <v>7</v>
      </c>
      <c r="I1699" s="31" t="str">
        <f>TEXT(Order[[#This Row],[WeekNumber]],"dddd")</f>
        <v>Saturday</v>
      </c>
      <c r="J1699" s="14">
        <v>20220225</v>
      </c>
      <c r="K1699" t="s">
        <v>485</v>
      </c>
      <c r="L1699" s="4">
        <v>608</v>
      </c>
      <c r="M1699" s="4">
        <v>38</v>
      </c>
      <c r="N1699" s="4">
        <v>38</v>
      </c>
      <c r="O1699">
        <v>16</v>
      </c>
      <c r="P1699" s="8">
        <v>0</v>
      </c>
      <c r="Q1699" t="s">
        <v>410</v>
      </c>
      <c r="R1699">
        <v>26</v>
      </c>
      <c r="S1699" s="4">
        <v>12.985049050340091</v>
      </c>
      <c r="T1699" t="s">
        <v>137</v>
      </c>
      <c r="U1699" t="s">
        <v>226</v>
      </c>
      <c r="V1699" t="s">
        <v>313</v>
      </c>
      <c r="W1699" t="s">
        <v>509</v>
      </c>
      <c r="X1699" t="s">
        <v>522</v>
      </c>
      <c r="Y1699" t="s">
        <v>512</v>
      </c>
    </row>
    <row r="1700" spans="1:25" ht="15" customHeight="1" x14ac:dyDescent="0.3">
      <c r="A1700">
        <v>10897</v>
      </c>
      <c r="B1700" t="s">
        <v>35</v>
      </c>
      <c r="C1700">
        <v>29</v>
      </c>
      <c r="D1700">
        <v>3</v>
      </c>
      <c r="E1700" s="3">
        <v>44611</v>
      </c>
      <c r="F1700" s="31">
        <f>YEAR(Order[[#This Row],[OrderDate]])</f>
        <v>2022</v>
      </c>
      <c r="G1700" s="31">
        <f>MONTH(Order[[#This Row],[OrderDate]])</f>
        <v>2</v>
      </c>
      <c r="H1700" s="31">
        <f>WEEKDAY(Order[[#This Row],[OrderDate]])</f>
        <v>7</v>
      </c>
      <c r="I1700" s="31" t="str">
        <f>TEXT(Order[[#This Row],[WeekNumber]],"dddd")</f>
        <v>Saturday</v>
      </c>
      <c r="J1700" s="14">
        <v>20220225</v>
      </c>
      <c r="K1700" t="s">
        <v>484</v>
      </c>
      <c r="L1700" s="4">
        <v>9903.2000000000007</v>
      </c>
      <c r="M1700" s="4">
        <v>123.79</v>
      </c>
      <c r="N1700" s="4">
        <v>123.79</v>
      </c>
      <c r="O1700">
        <v>80</v>
      </c>
      <c r="P1700" s="8">
        <v>0</v>
      </c>
      <c r="Q1700" t="s">
        <v>383</v>
      </c>
      <c r="R1700">
        <v>12</v>
      </c>
      <c r="S1700" s="4">
        <v>78.453085124436214</v>
      </c>
      <c r="T1700" t="s">
        <v>124</v>
      </c>
      <c r="U1700" t="s">
        <v>213</v>
      </c>
      <c r="W1700" t="s">
        <v>509</v>
      </c>
      <c r="X1700" t="s">
        <v>530</v>
      </c>
      <c r="Y1700" t="s">
        <v>518</v>
      </c>
    </row>
    <row r="1701" spans="1:25" ht="15" customHeight="1" x14ac:dyDescent="0.3">
      <c r="A1701">
        <v>10897</v>
      </c>
      <c r="B1701" t="s">
        <v>35</v>
      </c>
      <c r="C1701">
        <v>30</v>
      </c>
      <c r="D1701">
        <v>3</v>
      </c>
      <c r="E1701" s="3">
        <v>44611</v>
      </c>
      <c r="F1701" s="31">
        <f>YEAR(Order[[#This Row],[OrderDate]])</f>
        <v>2022</v>
      </c>
      <c r="G1701" s="31">
        <f>MONTH(Order[[#This Row],[OrderDate]])</f>
        <v>2</v>
      </c>
      <c r="H1701" s="31">
        <f>WEEKDAY(Order[[#This Row],[OrderDate]])</f>
        <v>7</v>
      </c>
      <c r="I1701" s="31" t="str">
        <f>TEXT(Order[[#This Row],[WeekNumber]],"dddd")</f>
        <v>Saturday</v>
      </c>
      <c r="J1701" s="14">
        <v>20220306</v>
      </c>
      <c r="K1701" t="s">
        <v>484</v>
      </c>
      <c r="L1701" s="4">
        <v>932.04</v>
      </c>
      <c r="M1701" s="4">
        <v>25.89</v>
      </c>
      <c r="N1701" s="4">
        <v>25.89</v>
      </c>
      <c r="O1701">
        <v>36</v>
      </c>
      <c r="P1701" s="8">
        <v>0</v>
      </c>
      <c r="Q1701" t="s">
        <v>384</v>
      </c>
      <c r="R1701">
        <v>13</v>
      </c>
      <c r="S1701" s="4">
        <v>15.141134761320492</v>
      </c>
      <c r="T1701" t="s">
        <v>124</v>
      </c>
      <c r="U1701" t="s">
        <v>213</v>
      </c>
      <c r="W1701" t="s">
        <v>509</v>
      </c>
      <c r="X1701" t="s">
        <v>530</v>
      </c>
      <c r="Y1701" t="s">
        <v>514</v>
      </c>
    </row>
    <row r="1702" spans="1:25" ht="15" customHeight="1" x14ac:dyDescent="0.3">
      <c r="A1702">
        <v>10898</v>
      </c>
      <c r="B1702" t="s">
        <v>52</v>
      </c>
      <c r="C1702">
        <v>13</v>
      </c>
      <c r="D1702">
        <v>4</v>
      </c>
      <c r="E1702" s="3">
        <v>44612</v>
      </c>
      <c r="F1702" s="31">
        <f>YEAR(Order[[#This Row],[OrderDate]])</f>
        <v>2022</v>
      </c>
      <c r="G1702" s="31">
        <f>MONTH(Order[[#This Row],[OrderDate]])</f>
        <v>2</v>
      </c>
      <c r="H1702" s="31">
        <f>WEEKDAY(Order[[#This Row],[OrderDate]])</f>
        <v>1</v>
      </c>
      <c r="I1702" s="31" t="str">
        <f>TEXT(Order[[#This Row],[WeekNumber]],"dddd")</f>
        <v>Sunday</v>
      </c>
      <c r="J1702" s="14">
        <v>20220226</v>
      </c>
      <c r="K1702" t="s">
        <v>484</v>
      </c>
      <c r="L1702" s="4">
        <v>30</v>
      </c>
      <c r="M1702" s="4">
        <v>6</v>
      </c>
      <c r="N1702" s="4">
        <v>6</v>
      </c>
      <c r="O1702">
        <v>5</v>
      </c>
      <c r="P1702" s="8">
        <v>0</v>
      </c>
      <c r="Q1702" t="s">
        <v>367</v>
      </c>
      <c r="R1702">
        <v>6</v>
      </c>
      <c r="S1702" s="4">
        <v>2.1837851755325639</v>
      </c>
      <c r="T1702" t="s">
        <v>141</v>
      </c>
      <c r="U1702" t="s">
        <v>230</v>
      </c>
      <c r="V1702" t="s">
        <v>278</v>
      </c>
      <c r="W1702" t="s">
        <v>510</v>
      </c>
      <c r="X1702">
        <v>0</v>
      </c>
      <c r="Y1702" t="s">
        <v>514</v>
      </c>
    </row>
    <row r="1703" spans="1:25" ht="15" customHeight="1" x14ac:dyDescent="0.3">
      <c r="A1703">
        <v>10899</v>
      </c>
      <c r="B1703" t="s">
        <v>44</v>
      </c>
      <c r="C1703">
        <v>39</v>
      </c>
      <c r="D1703">
        <v>5</v>
      </c>
      <c r="E1703" s="3">
        <v>44612</v>
      </c>
      <c r="F1703" s="31">
        <f>YEAR(Order[[#This Row],[OrderDate]])</f>
        <v>2022</v>
      </c>
      <c r="G1703" s="31">
        <f>MONTH(Order[[#This Row],[OrderDate]])</f>
        <v>2</v>
      </c>
      <c r="H1703" s="31">
        <f>WEEKDAY(Order[[#This Row],[OrderDate]])</f>
        <v>1</v>
      </c>
      <c r="I1703" s="31" t="str">
        <f>TEXT(Order[[#This Row],[WeekNumber]],"dddd")</f>
        <v>Sunday</v>
      </c>
      <c r="J1703" s="14">
        <v>20220304</v>
      </c>
      <c r="K1703" t="s">
        <v>485</v>
      </c>
      <c r="L1703" s="4">
        <v>122.39999914169312</v>
      </c>
      <c r="M1703" s="4">
        <v>18</v>
      </c>
      <c r="N1703" s="4">
        <v>15.299999892711639</v>
      </c>
      <c r="O1703">
        <v>8</v>
      </c>
      <c r="P1703" s="8">
        <v>0.15000000596046451</v>
      </c>
      <c r="Q1703" t="s">
        <v>393</v>
      </c>
      <c r="R1703">
        <v>18</v>
      </c>
      <c r="S1703" s="4">
        <v>13.522215154598831</v>
      </c>
      <c r="T1703" t="s">
        <v>133</v>
      </c>
      <c r="U1703" t="s">
        <v>222</v>
      </c>
      <c r="V1703" t="s">
        <v>309</v>
      </c>
      <c r="W1703" t="s">
        <v>510</v>
      </c>
      <c r="X1703" t="s">
        <v>354</v>
      </c>
      <c r="Y1703" t="s">
        <v>517</v>
      </c>
    </row>
    <row r="1704" spans="1:25" ht="15" customHeight="1" x14ac:dyDescent="0.3">
      <c r="A1704">
        <v>10900</v>
      </c>
      <c r="B1704" t="s">
        <v>85</v>
      </c>
      <c r="C1704">
        <v>70</v>
      </c>
      <c r="D1704">
        <v>1</v>
      </c>
      <c r="E1704" s="3">
        <v>44612</v>
      </c>
      <c r="F1704" s="31">
        <f>YEAR(Order[[#This Row],[OrderDate]])</f>
        <v>2022</v>
      </c>
      <c r="G1704" s="31">
        <f>MONTH(Order[[#This Row],[OrderDate]])</f>
        <v>2</v>
      </c>
      <c r="H1704" s="31">
        <f>WEEKDAY(Order[[#This Row],[OrderDate]])</f>
        <v>1</v>
      </c>
      <c r="I1704" s="31" t="str">
        <f>TEXT(Order[[#This Row],[WeekNumber]],"dddd")</f>
        <v>Sunday</v>
      </c>
      <c r="J1704" s="14">
        <v>20220226</v>
      </c>
      <c r="K1704" t="s">
        <v>484</v>
      </c>
      <c r="L1704" s="4">
        <v>33.75</v>
      </c>
      <c r="M1704" s="4">
        <v>15</v>
      </c>
      <c r="N1704" s="4">
        <v>11.25</v>
      </c>
      <c r="O1704">
        <v>3</v>
      </c>
      <c r="P1704" s="8">
        <v>0.25</v>
      </c>
      <c r="Q1704" t="s">
        <v>424</v>
      </c>
      <c r="R1704">
        <v>7</v>
      </c>
      <c r="S1704" s="4">
        <v>4.3219663299234155</v>
      </c>
      <c r="T1704" t="s">
        <v>174</v>
      </c>
      <c r="U1704" t="s">
        <v>263</v>
      </c>
      <c r="V1704" t="s">
        <v>347</v>
      </c>
      <c r="W1704" t="s">
        <v>510</v>
      </c>
      <c r="X1704" t="s">
        <v>521</v>
      </c>
      <c r="Y1704" t="s">
        <v>517</v>
      </c>
    </row>
    <row r="1705" spans="1:25" ht="15" customHeight="1" x14ac:dyDescent="0.3">
      <c r="A1705">
        <v>10901</v>
      </c>
      <c r="B1705" t="s">
        <v>33</v>
      </c>
      <c r="C1705">
        <v>41</v>
      </c>
      <c r="D1705">
        <v>4</v>
      </c>
      <c r="E1705" s="3">
        <v>44615</v>
      </c>
      <c r="F1705" s="31">
        <f>YEAR(Order[[#This Row],[OrderDate]])</f>
        <v>2022</v>
      </c>
      <c r="G1705" s="31">
        <f>MONTH(Order[[#This Row],[OrderDate]])</f>
        <v>2</v>
      </c>
      <c r="H1705" s="31">
        <f>WEEKDAY(Order[[#This Row],[OrderDate]])</f>
        <v>4</v>
      </c>
      <c r="I1705" s="31" t="str">
        <f>TEXT(Order[[#This Row],[WeekNumber]],"dddd")</f>
        <v>Wednesday</v>
      </c>
      <c r="J1705" s="14">
        <v>20220226</v>
      </c>
      <c r="K1705" t="s">
        <v>486</v>
      </c>
      <c r="L1705" s="4">
        <v>289.5</v>
      </c>
      <c r="M1705" s="4">
        <v>9.65</v>
      </c>
      <c r="N1705" s="4">
        <v>9.65</v>
      </c>
      <c r="O1705">
        <v>30</v>
      </c>
      <c r="P1705" s="8">
        <v>0</v>
      </c>
      <c r="Q1705" t="s">
        <v>395</v>
      </c>
      <c r="R1705">
        <v>19</v>
      </c>
      <c r="S1705" s="4">
        <v>6.0463867884479576</v>
      </c>
      <c r="T1705" t="s">
        <v>122</v>
      </c>
      <c r="U1705" t="s">
        <v>211</v>
      </c>
      <c r="V1705" t="s">
        <v>299</v>
      </c>
      <c r="W1705" t="s">
        <v>510</v>
      </c>
      <c r="X1705" t="s">
        <v>354</v>
      </c>
      <c r="Y1705" t="s">
        <v>514</v>
      </c>
    </row>
    <row r="1706" spans="1:25" ht="15" customHeight="1" x14ac:dyDescent="0.3">
      <c r="A1706">
        <v>10901</v>
      </c>
      <c r="B1706" t="s">
        <v>33</v>
      </c>
      <c r="C1706">
        <v>71</v>
      </c>
      <c r="D1706">
        <v>4</v>
      </c>
      <c r="E1706" s="3">
        <v>44615</v>
      </c>
      <c r="F1706" s="31">
        <f>YEAR(Order[[#This Row],[OrderDate]])</f>
        <v>2022</v>
      </c>
      <c r="G1706" s="31">
        <f>MONTH(Order[[#This Row],[OrderDate]])</f>
        <v>2</v>
      </c>
      <c r="H1706" s="31">
        <f>WEEKDAY(Order[[#This Row],[OrderDate]])</f>
        <v>4</v>
      </c>
      <c r="I1706" s="31" t="str">
        <f>TEXT(Order[[#This Row],[WeekNumber]],"dddd")</f>
        <v>Wednesday</v>
      </c>
      <c r="J1706" s="14">
        <v>20220303</v>
      </c>
      <c r="K1706" t="s">
        <v>486</v>
      </c>
      <c r="L1706" s="4">
        <v>645</v>
      </c>
      <c r="M1706" s="4">
        <v>21.5</v>
      </c>
      <c r="N1706" s="4">
        <v>21.5</v>
      </c>
      <c r="O1706">
        <v>30</v>
      </c>
      <c r="P1706" s="8">
        <v>0</v>
      </c>
      <c r="Q1706" t="s">
        <v>425</v>
      </c>
      <c r="R1706">
        <v>15</v>
      </c>
      <c r="S1706" s="4">
        <v>15.813450604529082</v>
      </c>
      <c r="T1706" t="s">
        <v>122</v>
      </c>
      <c r="U1706" t="s">
        <v>211</v>
      </c>
      <c r="V1706" t="s">
        <v>299</v>
      </c>
      <c r="W1706" t="s">
        <v>510</v>
      </c>
      <c r="X1706" t="s">
        <v>354</v>
      </c>
      <c r="Y1706" t="s">
        <v>511</v>
      </c>
    </row>
    <row r="1707" spans="1:25" ht="15" customHeight="1" x14ac:dyDescent="0.3">
      <c r="A1707">
        <v>10902</v>
      </c>
      <c r="B1707" t="s">
        <v>22</v>
      </c>
      <c r="C1707">
        <v>55</v>
      </c>
      <c r="D1707">
        <v>1</v>
      </c>
      <c r="E1707" s="3">
        <v>44615</v>
      </c>
      <c r="F1707" s="31">
        <f>YEAR(Order[[#This Row],[OrderDate]])</f>
        <v>2022</v>
      </c>
      <c r="G1707" s="31">
        <f>MONTH(Order[[#This Row],[OrderDate]])</f>
        <v>2</v>
      </c>
      <c r="H1707" s="31">
        <f>WEEKDAY(Order[[#This Row],[OrderDate]])</f>
        <v>4</v>
      </c>
      <c r="I1707" s="31" t="str">
        <f>TEXT(Order[[#This Row],[WeekNumber]],"dddd")</f>
        <v>Wednesday</v>
      </c>
      <c r="J1707" s="14">
        <v>20220303</v>
      </c>
      <c r="K1707" t="s">
        <v>486</v>
      </c>
      <c r="L1707" s="4">
        <v>611.99999570846558</v>
      </c>
      <c r="M1707" s="4">
        <v>24</v>
      </c>
      <c r="N1707" s="4">
        <v>20.399999856948853</v>
      </c>
      <c r="O1707">
        <v>30</v>
      </c>
      <c r="P1707" s="8">
        <v>0.15000000596046451</v>
      </c>
      <c r="Q1707" t="s">
        <v>409</v>
      </c>
      <c r="R1707">
        <v>25</v>
      </c>
      <c r="S1707" s="4">
        <v>18.144678468561601</v>
      </c>
      <c r="T1707" t="s">
        <v>111</v>
      </c>
      <c r="U1707" t="s">
        <v>200</v>
      </c>
      <c r="V1707" t="s">
        <v>289</v>
      </c>
      <c r="W1707" t="s">
        <v>509</v>
      </c>
      <c r="X1707" t="s">
        <v>526</v>
      </c>
      <c r="Y1707" t="s">
        <v>518</v>
      </c>
    </row>
    <row r="1708" spans="1:25" ht="15" customHeight="1" x14ac:dyDescent="0.3">
      <c r="A1708">
        <v>10902</v>
      </c>
      <c r="B1708" t="s">
        <v>22</v>
      </c>
      <c r="C1708">
        <v>62</v>
      </c>
      <c r="D1708">
        <v>1</v>
      </c>
      <c r="E1708" s="3">
        <v>44615</v>
      </c>
      <c r="F1708" s="31">
        <f>YEAR(Order[[#This Row],[OrderDate]])</f>
        <v>2022</v>
      </c>
      <c r="G1708" s="31">
        <f>MONTH(Order[[#This Row],[OrderDate]])</f>
        <v>2</v>
      </c>
      <c r="H1708" s="31">
        <f>WEEKDAY(Order[[#This Row],[OrderDate]])</f>
        <v>4</v>
      </c>
      <c r="I1708" s="31" t="str">
        <f>TEXT(Order[[#This Row],[WeekNumber]],"dddd")</f>
        <v>Wednesday</v>
      </c>
      <c r="J1708" s="14">
        <v>20220304</v>
      </c>
      <c r="K1708" t="s">
        <v>486</v>
      </c>
      <c r="L1708" s="4">
        <v>251.42999823689459</v>
      </c>
      <c r="M1708" s="4">
        <v>49.3</v>
      </c>
      <c r="N1708" s="4">
        <v>41.904999706149098</v>
      </c>
      <c r="O1708">
        <v>6</v>
      </c>
      <c r="P1708" s="8">
        <v>0.15000000596046451</v>
      </c>
      <c r="Q1708" t="s">
        <v>416</v>
      </c>
      <c r="R1708">
        <v>29</v>
      </c>
      <c r="S1708" s="4">
        <v>34.868075459270003</v>
      </c>
      <c r="T1708" t="s">
        <v>111</v>
      </c>
      <c r="U1708" t="s">
        <v>200</v>
      </c>
      <c r="V1708" t="s">
        <v>289</v>
      </c>
      <c r="W1708" t="s">
        <v>509</v>
      </c>
      <c r="X1708" t="s">
        <v>526</v>
      </c>
      <c r="Y1708" t="s">
        <v>516</v>
      </c>
    </row>
    <row r="1709" spans="1:25" ht="15" customHeight="1" x14ac:dyDescent="0.3">
      <c r="A1709">
        <v>10903</v>
      </c>
      <c r="B1709" t="s">
        <v>32</v>
      </c>
      <c r="C1709">
        <v>13</v>
      </c>
      <c r="D1709">
        <v>3</v>
      </c>
      <c r="E1709" s="3">
        <v>44616</v>
      </c>
      <c r="F1709" s="31">
        <f>YEAR(Order[[#This Row],[OrderDate]])</f>
        <v>2022</v>
      </c>
      <c r="G1709" s="31">
        <f>MONTH(Order[[#This Row],[OrderDate]])</f>
        <v>2</v>
      </c>
      <c r="H1709" s="31">
        <f>WEEKDAY(Order[[#This Row],[OrderDate]])</f>
        <v>5</v>
      </c>
      <c r="I1709" s="31" t="str">
        <f>TEXT(Order[[#This Row],[WeekNumber]],"dddd")</f>
        <v>Thursday</v>
      </c>
      <c r="J1709" s="14">
        <v>20220304</v>
      </c>
      <c r="K1709" t="s">
        <v>485</v>
      </c>
      <c r="L1709" s="4">
        <v>240</v>
      </c>
      <c r="M1709" s="4">
        <v>6</v>
      </c>
      <c r="N1709" s="4">
        <v>6</v>
      </c>
      <c r="O1709">
        <v>40</v>
      </c>
      <c r="P1709" s="8">
        <v>0</v>
      </c>
      <c r="Q1709" t="s">
        <v>367</v>
      </c>
      <c r="R1709">
        <v>6</v>
      </c>
      <c r="S1709" s="4">
        <v>2.1837851755325639</v>
      </c>
      <c r="T1709" t="s">
        <v>121</v>
      </c>
      <c r="U1709" t="s">
        <v>210</v>
      </c>
      <c r="V1709" t="s">
        <v>298</v>
      </c>
      <c r="W1709" t="s">
        <v>510</v>
      </c>
      <c r="X1709" t="s">
        <v>521</v>
      </c>
      <c r="Y1709" t="s">
        <v>514</v>
      </c>
    </row>
    <row r="1710" spans="1:25" ht="15" customHeight="1" x14ac:dyDescent="0.3">
      <c r="A1710">
        <v>10903</v>
      </c>
      <c r="B1710" t="s">
        <v>32</v>
      </c>
      <c r="C1710">
        <v>65</v>
      </c>
      <c r="D1710">
        <v>3</v>
      </c>
      <c r="E1710" s="3">
        <v>44616</v>
      </c>
      <c r="F1710" s="31">
        <f>YEAR(Order[[#This Row],[OrderDate]])</f>
        <v>2022</v>
      </c>
      <c r="G1710" s="31">
        <f>MONTH(Order[[#This Row],[OrderDate]])</f>
        <v>2</v>
      </c>
      <c r="H1710" s="31">
        <f>WEEKDAY(Order[[#This Row],[OrderDate]])</f>
        <v>5</v>
      </c>
      <c r="I1710" s="31" t="str">
        <f>TEXT(Order[[#This Row],[WeekNumber]],"dddd")</f>
        <v>Thursday</v>
      </c>
      <c r="J1710" s="14">
        <v>20220304</v>
      </c>
      <c r="K1710" t="s">
        <v>485</v>
      </c>
      <c r="L1710" s="4">
        <v>442.05</v>
      </c>
      <c r="M1710" s="4">
        <v>21.05</v>
      </c>
      <c r="N1710" s="4">
        <v>21.05</v>
      </c>
      <c r="O1710">
        <v>21</v>
      </c>
      <c r="P1710" s="8">
        <v>0</v>
      </c>
      <c r="Q1710" t="s">
        <v>419</v>
      </c>
      <c r="R1710">
        <v>2</v>
      </c>
      <c r="S1710" s="4">
        <v>12.356901002694999</v>
      </c>
      <c r="T1710" t="s">
        <v>121</v>
      </c>
      <c r="U1710" t="s">
        <v>210</v>
      </c>
      <c r="V1710" t="s">
        <v>298</v>
      </c>
      <c r="W1710" t="s">
        <v>510</v>
      </c>
      <c r="X1710" t="s">
        <v>521</v>
      </c>
      <c r="Y1710" t="s">
        <v>515</v>
      </c>
    </row>
    <row r="1711" spans="1:25" ht="15" customHeight="1" x14ac:dyDescent="0.3">
      <c r="A1711">
        <v>10903</v>
      </c>
      <c r="B1711" t="s">
        <v>32</v>
      </c>
      <c r="C1711">
        <v>68</v>
      </c>
      <c r="D1711">
        <v>3</v>
      </c>
      <c r="E1711" s="3">
        <v>44616</v>
      </c>
      <c r="F1711" s="31">
        <f>YEAR(Order[[#This Row],[OrderDate]])</f>
        <v>2022</v>
      </c>
      <c r="G1711" s="31">
        <f>MONTH(Order[[#This Row],[OrderDate]])</f>
        <v>2</v>
      </c>
      <c r="H1711" s="31">
        <f>WEEKDAY(Order[[#This Row],[OrderDate]])</f>
        <v>5</v>
      </c>
      <c r="I1711" s="31" t="str">
        <f>TEXT(Order[[#This Row],[WeekNumber]],"dddd")</f>
        <v>Thursday</v>
      </c>
      <c r="J1711" s="14">
        <v>20220227</v>
      </c>
      <c r="K1711" t="s">
        <v>485</v>
      </c>
      <c r="L1711" s="4">
        <v>250</v>
      </c>
      <c r="M1711" s="4">
        <v>12.5</v>
      </c>
      <c r="N1711" s="4">
        <v>12.5</v>
      </c>
      <c r="O1711">
        <v>20</v>
      </c>
      <c r="P1711" s="8">
        <v>0</v>
      </c>
      <c r="Q1711" t="s">
        <v>422</v>
      </c>
      <c r="R1711">
        <v>8</v>
      </c>
      <c r="S1711" s="4">
        <v>9.881917469522989</v>
      </c>
      <c r="T1711" t="s">
        <v>121</v>
      </c>
      <c r="U1711" t="s">
        <v>210</v>
      </c>
      <c r="V1711" t="s">
        <v>298</v>
      </c>
      <c r="W1711" t="s">
        <v>510</v>
      </c>
      <c r="X1711" t="s">
        <v>521</v>
      </c>
      <c r="Y1711" t="s">
        <v>516</v>
      </c>
    </row>
    <row r="1712" spans="1:25" ht="15" customHeight="1" x14ac:dyDescent="0.3">
      <c r="A1712">
        <v>10904</v>
      </c>
      <c r="B1712" t="s">
        <v>86</v>
      </c>
      <c r="C1712">
        <v>58</v>
      </c>
      <c r="D1712">
        <v>3</v>
      </c>
      <c r="E1712" s="3">
        <v>44616</v>
      </c>
      <c r="F1712" s="31">
        <f>YEAR(Order[[#This Row],[OrderDate]])</f>
        <v>2022</v>
      </c>
      <c r="G1712" s="31">
        <f>MONTH(Order[[#This Row],[OrderDate]])</f>
        <v>2</v>
      </c>
      <c r="H1712" s="31">
        <f>WEEKDAY(Order[[#This Row],[OrderDate]])</f>
        <v>5</v>
      </c>
      <c r="I1712" s="31" t="str">
        <f>TEXT(Order[[#This Row],[WeekNumber]],"dddd")</f>
        <v>Thursday</v>
      </c>
      <c r="J1712" s="14">
        <v>20220227</v>
      </c>
      <c r="K1712" t="s">
        <v>485</v>
      </c>
      <c r="L1712" s="4">
        <v>198.75</v>
      </c>
      <c r="M1712" s="4">
        <v>13.25</v>
      </c>
      <c r="N1712" s="4">
        <v>13.25</v>
      </c>
      <c r="O1712">
        <v>15</v>
      </c>
      <c r="P1712" s="8">
        <v>0</v>
      </c>
      <c r="Q1712" t="s">
        <v>412</v>
      </c>
      <c r="R1712">
        <v>27</v>
      </c>
      <c r="S1712" s="4">
        <v>5.9992715692376155</v>
      </c>
      <c r="T1712" t="s">
        <v>175</v>
      </c>
      <c r="U1712" t="s">
        <v>264</v>
      </c>
      <c r="V1712" t="s">
        <v>348</v>
      </c>
      <c r="W1712" t="s">
        <v>510</v>
      </c>
      <c r="X1712" t="s">
        <v>353</v>
      </c>
      <c r="Y1712" t="s">
        <v>514</v>
      </c>
    </row>
    <row r="1713" spans="1:25" ht="15" customHeight="1" x14ac:dyDescent="0.3">
      <c r="A1713">
        <v>10904</v>
      </c>
      <c r="B1713" t="s">
        <v>86</v>
      </c>
      <c r="C1713">
        <v>62</v>
      </c>
      <c r="D1713">
        <v>3</v>
      </c>
      <c r="E1713" s="3">
        <v>44616</v>
      </c>
      <c r="F1713" s="31">
        <f>YEAR(Order[[#This Row],[OrderDate]])</f>
        <v>2022</v>
      </c>
      <c r="G1713" s="31">
        <f>MONTH(Order[[#This Row],[OrderDate]])</f>
        <v>2</v>
      </c>
      <c r="H1713" s="31">
        <f>WEEKDAY(Order[[#This Row],[OrderDate]])</f>
        <v>5</v>
      </c>
      <c r="I1713" s="31" t="str">
        <f>TEXT(Order[[#This Row],[WeekNumber]],"dddd")</f>
        <v>Thursday</v>
      </c>
      <c r="J1713" s="14">
        <v>20220306</v>
      </c>
      <c r="K1713" t="s">
        <v>485</v>
      </c>
      <c r="L1713" s="4">
        <v>1725.5</v>
      </c>
      <c r="M1713" s="4">
        <v>49.3</v>
      </c>
      <c r="N1713" s="4">
        <v>49.3</v>
      </c>
      <c r="O1713">
        <v>35</v>
      </c>
      <c r="P1713" s="8">
        <v>0</v>
      </c>
      <c r="Q1713" t="s">
        <v>416</v>
      </c>
      <c r="R1713">
        <v>29</v>
      </c>
      <c r="S1713" s="4">
        <v>34.868075459270003</v>
      </c>
      <c r="T1713" t="s">
        <v>175</v>
      </c>
      <c r="U1713" t="s">
        <v>264</v>
      </c>
      <c r="V1713" t="s">
        <v>348</v>
      </c>
      <c r="W1713" t="s">
        <v>510</v>
      </c>
      <c r="X1713" t="s">
        <v>353</v>
      </c>
      <c r="Y1713" t="s">
        <v>516</v>
      </c>
    </row>
    <row r="1714" spans="1:25" ht="15" customHeight="1" x14ac:dyDescent="0.3">
      <c r="A1714">
        <v>10905</v>
      </c>
      <c r="B1714" t="s">
        <v>85</v>
      </c>
      <c r="C1714">
        <v>1</v>
      </c>
      <c r="D1714">
        <v>9</v>
      </c>
      <c r="E1714" s="3">
        <v>44616</v>
      </c>
      <c r="F1714" s="31">
        <f>YEAR(Order[[#This Row],[OrderDate]])</f>
        <v>2022</v>
      </c>
      <c r="G1714" s="31">
        <f>MONTH(Order[[#This Row],[OrderDate]])</f>
        <v>2</v>
      </c>
      <c r="H1714" s="31">
        <f>WEEKDAY(Order[[#This Row],[OrderDate]])</f>
        <v>5</v>
      </c>
      <c r="I1714" s="31" t="str">
        <f>TEXT(Order[[#This Row],[WeekNumber]],"dddd")</f>
        <v>Thursday</v>
      </c>
      <c r="J1714" s="14">
        <v>20220303</v>
      </c>
      <c r="K1714" t="s">
        <v>484</v>
      </c>
      <c r="L1714" s="4">
        <v>341.9999997317791</v>
      </c>
      <c r="M1714" s="4">
        <v>18</v>
      </c>
      <c r="N1714" s="4">
        <v>17.099999986588955</v>
      </c>
      <c r="O1714">
        <v>20</v>
      </c>
      <c r="P1714" s="8">
        <v>5.000000074505806E-2</v>
      </c>
      <c r="Q1714" t="s">
        <v>355</v>
      </c>
      <c r="R1714">
        <v>1</v>
      </c>
      <c r="S1714" s="4">
        <v>9.9412796083453241</v>
      </c>
      <c r="T1714" t="s">
        <v>174</v>
      </c>
      <c r="U1714" t="s">
        <v>263</v>
      </c>
      <c r="V1714" t="s">
        <v>347</v>
      </c>
      <c r="W1714" t="s">
        <v>510</v>
      </c>
      <c r="X1714" t="s">
        <v>521</v>
      </c>
      <c r="Y1714" t="s">
        <v>517</v>
      </c>
    </row>
    <row r="1715" spans="1:25" ht="15" customHeight="1" x14ac:dyDescent="0.3">
      <c r="A1715">
        <v>10906</v>
      </c>
      <c r="B1715" t="s">
        <v>88</v>
      </c>
      <c r="C1715">
        <v>61</v>
      </c>
      <c r="D1715">
        <v>4</v>
      </c>
      <c r="E1715" s="3">
        <v>44617</v>
      </c>
      <c r="F1715" s="31">
        <f>YEAR(Order[[#This Row],[OrderDate]])</f>
        <v>2022</v>
      </c>
      <c r="G1715" s="31">
        <f>MONTH(Order[[#This Row],[OrderDate]])</f>
        <v>2</v>
      </c>
      <c r="H1715" s="31">
        <f>WEEKDAY(Order[[#This Row],[OrderDate]])</f>
        <v>6</v>
      </c>
      <c r="I1715" s="31" t="str">
        <f>TEXT(Order[[#This Row],[WeekNumber]],"dddd")</f>
        <v>Friday</v>
      </c>
      <c r="J1715" s="14">
        <v>20220227</v>
      </c>
      <c r="K1715" t="s">
        <v>485</v>
      </c>
      <c r="L1715" s="4">
        <v>427.5</v>
      </c>
      <c r="M1715" s="4">
        <v>28.5</v>
      </c>
      <c r="N1715" s="4">
        <v>28.5</v>
      </c>
      <c r="O1715">
        <v>15</v>
      </c>
      <c r="P1715" s="8">
        <v>0</v>
      </c>
      <c r="Q1715" t="s">
        <v>415</v>
      </c>
      <c r="R1715">
        <v>29</v>
      </c>
      <c r="S1715" s="4">
        <v>10.457549197381082</v>
      </c>
      <c r="T1715" t="s">
        <v>177</v>
      </c>
      <c r="U1715" t="s">
        <v>266</v>
      </c>
      <c r="V1715" t="s">
        <v>350</v>
      </c>
      <c r="W1715" t="s">
        <v>509</v>
      </c>
      <c r="X1715" t="s">
        <v>533</v>
      </c>
      <c r="Y1715" t="s">
        <v>515</v>
      </c>
    </row>
    <row r="1716" spans="1:25" x14ac:dyDescent="0.3">
      <c r="A1716">
        <v>10907</v>
      </c>
      <c r="B1716" t="s">
        <v>71</v>
      </c>
      <c r="C1716">
        <v>75</v>
      </c>
      <c r="D1716">
        <v>6</v>
      </c>
      <c r="E1716" s="3">
        <v>44617</v>
      </c>
      <c r="F1716" s="31">
        <f>YEAR(Order[[#This Row],[OrderDate]])</f>
        <v>2022</v>
      </c>
      <c r="G1716" s="31">
        <f>MONTH(Order[[#This Row],[OrderDate]])</f>
        <v>2</v>
      </c>
      <c r="H1716" s="31">
        <f>WEEKDAY(Order[[#This Row],[OrderDate]])</f>
        <v>6</v>
      </c>
      <c r="I1716" s="31" t="str">
        <f>TEXT(Order[[#This Row],[WeekNumber]],"dddd")</f>
        <v>Friday</v>
      </c>
      <c r="J1716" s="14">
        <v>20220306</v>
      </c>
      <c r="K1716" t="s">
        <v>485</v>
      </c>
      <c r="L1716" s="4">
        <v>108.5</v>
      </c>
      <c r="M1716" s="4">
        <v>7.75</v>
      </c>
      <c r="N1716" s="4">
        <v>7.75</v>
      </c>
      <c r="O1716">
        <v>14</v>
      </c>
      <c r="P1716" s="8">
        <v>0</v>
      </c>
      <c r="Q1716" t="s">
        <v>429</v>
      </c>
      <c r="R1716">
        <v>12</v>
      </c>
      <c r="S1716" s="4">
        <v>3.8495729671919596</v>
      </c>
      <c r="T1716" t="s">
        <v>160</v>
      </c>
      <c r="U1716" t="s">
        <v>249</v>
      </c>
      <c r="V1716" t="s">
        <v>334</v>
      </c>
      <c r="W1716" t="s">
        <v>509</v>
      </c>
      <c r="X1716" t="s">
        <v>519</v>
      </c>
      <c r="Y1716" t="s">
        <v>517</v>
      </c>
    </row>
    <row r="1717" spans="1:25" ht="15" customHeight="1" x14ac:dyDescent="0.3">
      <c r="A1717">
        <v>10908</v>
      </c>
      <c r="B1717" t="s">
        <v>63</v>
      </c>
      <c r="C1717">
        <v>7</v>
      </c>
      <c r="D1717">
        <v>4</v>
      </c>
      <c r="E1717" s="3">
        <v>44618</v>
      </c>
      <c r="F1717" s="31">
        <f>YEAR(Order[[#This Row],[OrderDate]])</f>
        <v>2022</v>
      </c>
      <c r="G1717" s="31">
        <f>MONTH(Order[[#This Row],[OrderDate]])</f>
        <v>2</v>
      </c>
      <c r="H1717" s="31">
        <f>WEEKDAY(Order[[#This Row],[OrderDate]])</f>
        <v>7</v>
      </c>
      <c r="I1717" s="31" t="str">
        <f>TEXT(Order[[#This Row],[WeekNumber]],"dddd")</f>
        <v>Saturday</v>
      </c>
      <c r="J1717" s="14">
        <v>20220306</v>
      </c>
      <c r="K1717" t="s">
        <v>484</v>
      </c>
      <c r="L1717" s="4">
        <v>569.99999955296516</v>
      </c>
      <c r="M1717" s="4">
        <v>30</v>
      </c>
      <c r="N1717" s="4">
        <v>28.499999977648258</v>
      </c>
      <c r="O1717">
        <v>20</v>
      </c>
      <c r="P1717" s="8">
        <v>5.000000074505806E-2</v>
      </c>
      <c r="Q1717" t="s">
        <v>361</v>
      </c>
      <c r="R1717">
        <v>3</v>
      </c>
      <c r="S1717" s="4">
        <v>16.995648153812226</v>
      </c>
      <c r="T1717" t="s">
        <v>152</v>
      </c>
      <c r="U1717" t="s">
        <v>241</v>
      </c>
      <c r="V1717" t="s">
        <v>326</v>
      </c>
      <c r="W1717" t="s">
        <v>509</v>
      </c>
      <c r="X1717" t="s">
        <v>528</v>
      </c>
      <c r="Y1717" t="s">
        <v>513</v>
      </c>
    </row>
    <row r="1718" spans="1:25" ht="15" customHeight="1" x14ac:dyDescent="0.3">
      <c r="A1718">
        <v>10908</v>
      </c>
      <c r="B1718" t="s">
        <v>63</v>
      </c>
      <c r="C1718">
        <v>52</v>
      </c>
      <c r="D1718">
        <v>4</v>
      </c>
      <c r="E1718" s="3">
        <v>44618</v>
      </c>
      <c r="F1718" s="31">
        <f>YEAR(Order[[#This Row],[OrderDate]])</f>
        <v>2022</v>
      </c>
      <c r="G1718" s="31">
        <f>MONTH(Order[[#This Row],[OrderDate]])</f>
        <v>2</v>
      </c>
      <c r="H1718" s="31">
        <f>WEEKDAY(Order[[#This Row],[OrderDate]])</f>
        <v>7</v>
      </c>
      <c r="I1718" s="31" t="str">
        <f>TEXT(Order[[#This Row],[WeekNumber]],"dddd")</f>
        <v>Saturday</v>
      </c>
      <c r="J1718" s="14">
        <v>20220310</v>
      </c>
      <c r="K1718" t="s">
        <v>484</v>
      </c>
      <c r="L1718" s="4">
        <v>93.09999992698431</v>
      </c>
      <c r="M1718" s="4">
        <v>7</v>
      </c>
      <c r="N1718" s="4">
        <v>6.6499999947845936</v>
      </c>
      <c r="O1718">
        <v>14</v>
      </c>
      <c r="P1718" s="8">
        <v>5.000000074505806E-2</v>
      </c>
      <c r="Q1718" t="s">
        <v>406</v>
      </c>
      <c r="R1718">
        <v>24</v>
      </c>
      <c r="S1718" s="4">
        <v>2.7531089859539</v>
      </c>
      <c r="T1718" t="s">
        <v>152</v>
      </c>
      <c r="U1718" t="s">
        <v>241</v>
      </c>
      <c r="V1718" t="s">
        <v>326</v>
      </c>
      <c r="W1718" t="s">
        <v>509</v>
      </c>
      <c r="X1718" t="s">
        <v>528</v>
      </c>
      <c r="Y1718" t="s">
        <v>512</v>
      </c>
    </row>
    <row r="1719" spans="1:25" ht="15" customHeight="1" x14ac:dyDescent="0.3">
      <c r="A1719">
        <v>10909</v>
      </c>
      <c r="B1719" t="s">
        <v>67</v>
      </c>
      <c r="C1719">
        <v>7</v>
      </c>
      <c r="D1719">
        <v>1</v>
      </c>
      <c r="E1719" s="3">
        <v>44618</v>
      </c>
      <c r="F1719" s="31">
        <f>YEAR(Order[[#This Row],[OrderDate]])</f>
        <v>2022</v>
      </c>
      <c r="G1719" s="31">
        <f>MONTH(Order[[#This Row],[OrderDate]])</f>
        <v>2</v>
      </c>
      <c r="H1719" s="31">
        <f>WEEKDAY(Order[[#This Row],[OrderDate]])</f>
        <v>7</v>
      </c>
      <c r="I1719" s="31" t="str">
        <f>TEXT(Order[[#This Row],[WeekNumber]],"dddd")</f>
        <v>Saturday</v>
      </c>
      <c r="J1719" s="14">
        <v>20220310</v>
      </c>
      <c r="K1719" t="s">
        <v>484</v>
      </c>
      <c r="L1719" s="4">
        <v>360</v>
      </c>
      <c r="M1719" s="4">
        <v>30</v>
      </c>
      <c r="N1719" s="4">
        <v>30</v>
      </c>
      <c r="O1719">
        <v>12</v>
      </c>
      <c r="P1719" s="8">
        <v>0</v>
      </c>
      <c r="Q1719" t="s">
        <v>361</v>
      </c>
      <c r="R1719">
        <v>3</v>
      </c>
      <c r="S1719" s="4">
        <v>16.995648153812226</v>
      </c>
      <c r="T1719" t="s">
        <v>156</v>
      </c>
      <c r="U1719" t="s">
        <v>245</v>
      </c>
      <c r="V1719" t="s">
        <v>330</v>
      </c>
      <c r="W1719" t="s">
        <v>509</v>
      </c>
      <c r="X1719" t="s">
        <v>534</v>
      </c>
      <c r="Y1719" t="s">
        <v>513</v>
      </c>
    </row>
    <row r="1720" spans="1:25" ht="15" customHeight="1" x14ac:dyDescent="0.3">
      <c r="A1720">
        <v>10909</v>
      </c>
      <c r="B1720" t="s">
        <v>67</v>
      </c>
      <c r="C1720">
        <v>16</v>
      </c>
      <c r="D1720">
        <v>1</v>
      </c>
      <c r="E1720" s="3">
        <v>44618</v>
      </c>
      <c r="F1720" s="31">
        <f>YEAR(Order[[#This Row],[OrderDate]])</f>
        <v>2022</v>
      </c>
      <c r="G1720" s="31">
        <f>MONTH(Order[[#This Row],[OrderDate]])</f>
        <v>2</v>
      </c>
      <c r="H1720" s="31">
        <f>WEEKDAY(Order[[#This Row],[OrderDate]])</f>
        <v>7</v>
      </c>
      <c r="I1720" s="31" t="str">
        <f>TEXT(Order[[#This Row],[WeekNumber]],"dddd")</f>
        <v>Saturday</v>
      </c>
      <c r="J1720" s="14">
        <v>20220310</v>
      </c>
      <c r="K1720" t="s">
        <v>484</v>
      </c>
      <c r="L1720" s="4">
        <v>261.75</v>
      </c>
      <c r="M1720" s="4">
        <v>17.45</v>
      </c>
      <c r="N1720" s="4">
        <v>17.45</v>
      </c>
      <c r="O1720">
        <v>15</v>
      </c>
      <c r="P1720" s="8">
        <v>0</v>
      </c>
      <c r="Q1720" t="s">
        <v>370</v>
      </c>
      <c r="R1720">
        <v>7</v>
      </c>
      <c r="S1720" s="4">
        <v>12.75283918323947</v>
      </c>
      <c r="T1720" t="s">
        <v>156</v>
      </c>
      <c r="U1720" t="s">
        <v>245</v>
      </c>
      <c r="V1720" t="s">
        <v>330</v>
      </c>
      <c r="W1720" t="s">
        <v>509</v>
      </c>
      <c r="X1720" t="s">
        <v>534</v>
      </c>
      <c r="Y1720" t="s">
        <v>516</v>
      </c>
    </row>
    <row r="1721" spans="1:25" ht="15" customHeight="1" x14ac:dyDescent="0.3">
      <c r="A1721">
        <v>10909</v>
      </c>
      <c r="B1721" t="s">
        <v>67</v>
      </c>
      <c r="C1721">
        <v>41</v>
      </c>
      <c r="D1721">
        <v>1</v>
      </c>
      <c r="E1721" s="3">
        <v>44618</v>
      </c>
      <c r="F1721" s="31">
        <f>YEAR(Order[[#This Row],[OrderDate]])</f>
        <v>2022</v>
      </c>
      <c r="G1721" s="31">
        <f>MONTH(Order[[#This Row],[OrderDate]])</f>
        <v>2</v>
      </c>
      <c r="H1721" s="31">
        <f>WEEKDAY(Order[[#This Row],[OrderDate]])</f>
        <v>7</v>
      </c>
      <c r="I1721" s="31" t="str">
        <f>TEXT(Order[[#This Row],[WeekNumber]],"dddd")</f>
        <v>Saturday</v>
      </c>
      <c r="J1721" s="14">
        <v>20220304</v>
      </c>
      <c r="K1721" t="s">
        <v>484</v>
      </c>
      <c r="L1721" s="4">
        <v>48.25</v>
      </c>
      <c r="M1721" s="4">
        <v>9.65</v>
      </c>
      <c r="N1721" s="4">
        <v>9.65</v>
      </c>
      <c r="O1721">
        <v>5</v>
      </c>
      <c r="P1721" s="8">
        <v>0</v>
      </c>
      <c r="Q1721" t="s">
        <v>395</v>
      </c>
      <c r="R1721">
        <v>19</v>
      </c>
      <c r="S1721" s="4">
        <v>6.0463867884479576</v>
      </c>
      <c r="T1721" t="s">
        <v>156</v>
      </c>
      <c r="U1721" t="s">
        <v>245</v>
      </c>
      <c r="V1721" t="s">
        <v>330</v>
      </c>
      <c r="W1721" t="s">
        <v>509</v>
      </c>
      <c r="X1721" t="s">
        <v>534</v>
      </c>
      <c r="Y1721" t="s">
        <v>514</v>
      </c>
    </row>
    <row r="1722" spans="1:25" ht="15" customHeight="1" x14ac:dyDescent="0.3">
      <c r="A1722">
        <v>10910</v>
      </c>
      <c r="B1722" t="s">
        <v>87</v>
      </c>
      <c r="C1722">
        <v>19</v>
      </c>
      <c r="D1722">
        <v>1</v>
      </c>
      <c r="E1722" s="3">
        <v>44618</v>
      </c>
      <c r="F1722" s="31">
        <f>YEAR(Order[[#This Row],[OrderDate]])</f>
        <v>2022</v>
      </c>
      <c r="G1722" s="31">
        <f>MONTH(Order[[#This Row],[OrderDate]])</f>
        <v>2</v>
      </c>
      <c r="H1722" s="31">
        <f>WEEKDAY(Order[[#This Row],[OrderDate]])</f>
        <v>7</v>
      </c>
      <c r="I1722" s="31" t="str">
        <f>TEXT(Order[[#This Row],[WeekNumber]],"dddd")</f>
        <v>Saturday</v>
      </c>
      <c r="J1722" s="14">
        <v>20220304</v>
      </c>
      <c r="K1722" t="s">
        <v>485</v>
      </c>
      <c r="L1722" s="4">
        <v>110.39999999999999</v>
      </c>
      <c r="M1722" s="4">
        <v>9.1999999999999993</v>
      </c>
      <c r="N1722" s="4">
        <v>9.1999999999999993</v>
      </c>
      <c r="O1722">
        <v>12</v>
      </c>
      <c r="P1722" s="8">
        <v>0</v>
      </c>
      <c r="Q1722" t="s">
        <v>373</v>
      </c>
      <c r="R1722">
        <v>8</v>
      </c>
      <c r="S1722" s="4">
        <v>7.994614939930428</v>
      </c>
      <c r="T1722" t="s">
        <v>176</v>
      </c>
      <c r="U1722" t="s">
        <v>265</v>
      </c>
      <c r="V1722" t="s">
        <v>349</v>
      </c>
      <c r="W1722" t="s">
        <v>509</v>
      </c>
      <c r="X1722" t="s">
        <v>527</v>
      </c>
      <c r="Y1722" t="s">
        <v>516</v>
      </c>
    </row>
    <row r="1723" spans="1:25" ht="15" customHeight="1" x14ac:dyDescent="0.3">
      <c r="A1723">
        <v>10910</v>
      </c>
      <c r="B1723" t="s">
        <v>87</v>
      </c>
      <c r="C1723">
        <v>49</v>
      </c>
      <c r="D1723">
        <v>1</v>
      </c>
      <c r="E1723" s="3">
        <v>44618</v>
      </c>
      <c r="F1723" s="31">
        <f>YEAR(Order[[#This Row],[OrderDate]])</f>
        <v>2022</v>
      </c>
      <c r="G1723" s="31">
        <f>MONTH(Order[[#This Row],[OrderDate]])</f>
        <v>2</v>
      </c>
      <c r="H1723" s="31">
        <f>WEEKDAY(Order[[#This Row],[OrderDate]])</f>
        <v>7</v>
      </c>
      <c r="I1723" s="31" t="str">
        <f>TEXT(Order[[#This Row],[WeekNumber]],"dddd")</f>
        <v>Saturday</v>
      </c>
      <c r="J1723" s="14">
        <v>20220304</v>
      </c>
      <c r="K1723" t="s">
        <v>485</v>
      </c>
      <c r="L1723" s="4">
        <v>200</v>
      </c>
      <c r="M1723" s="4">
        <v>20</v>
      </c>
      <c r="N1723" s="4">
        <v>20</v>
      </c>
      <c r="O1723">
        <v>10</v>
      </c>
      <c r="P1723" s="8">
        <v>0</v>
      </c>
      <c r="Q1723" t="s">
        <v>403</v>
      </c>
      <c r="R1723">
        <v>23</v>
      </c>
      <c r="S1723" s="4">
        <v>12.545683485741497</v>
      </c>
      <c r="T1723" t="s">
        <v>176</v>
      </c>
      <c r="U1723" t="s">
        <v>265</v>
      </c>
      <c r="V1723" t="s">
        <v>349</v>
      </c>
      <c r="W1723" t="s">
        <v>509</v>
      </c>
      <c r="X1723" t="s">
        <v>527</v>
      </c>
      <c r="Y1723" t="s">
        <v>516</v>
      </c>
    </row>
    <row r="1724" spans="1:25" ht="15" customHeight="1" x14ac:dyDescent="0.3">
      <c r="A1724">
        <v>10910</v>
      </c>
      <c r="B1724" t="s">
        <v>87</v>
      </c>
      <c r="C1724">
        <v>61</v>
      </c>
      <c r="D1724">
        <v>1</v>
      </c>
      <c r="E1724" s="3">
        <v>44618</v>
      </c>
      <c r="F1724" s="31">
        <f>YEAR(Order[[#This Row],[OrderDate]])</f>
        <v>2022</v>
      </c>
      <c r="G1724" s="31">
        <f>MONTH(Order[[#This Row],[OrderDate]])</f>
        <v>2</v>
      </c>
      <c r="H1724" s="31">
        <f>WEEKDAY(Order[[#This Row],[OrderDate]])</f>
        <v>7</v>
      </c>
      <c r="I1724" s="31" t="str">
        <f>TEXT(Order[[#This Row],[WeekNumber]],"dddd")</f>
        <v>Saturday</v>
      </c>
      <c r="J1724" s="14">
        <v>20220305</v>
      </c>
      <c r="K1724" t="s">
        <v>485</v>
      </c>
      <c r="L1724" s="4">
        <v>142.5</v>
      </c>
      <c r="M1724" s="4">
        <v>28.5</v>
      </c>
      <c r="N1724" s="4">
        <v>28.5</v>
      </c>
      <c r="O1724">
        <v>5</v>
      </c>
      <c r="P1724" s="8">
        <v>0</v>
      </c>
      <c r="Q1724" t="s">
        <v>415</v>
      </c>
      <c r="R1724">
        <v>29</v>
      </c>
      <c r="S1724" s="4">
        <v>10.457549197381082</v>
      </c>
      <c r="T1724" t="s">
        <v>176</v>
      </c>
      <c r="U1724" t="s">
        <v>265</v>
      </c>
      <c r="V1724" t="s">
        <v>349</v>
      </c>
      <c r="W1724" t="s">
        <v>509</v>
      </c>
      <c r="X1724" t="s">
        <v>527</v>
      </c>
      <c r="Y1724" t="s">
        <v>515</v>
      </c>
    </row>
    <row r="1725" spans="1:25" ht="15" customHeight="1" x14ac:dyDescent="0.3">
      <c r="A1725">
        <v>10911</v>
      </c>
      <c r="B1725" t="s">
        <v>28</v>
      </c>
      <c r="C1725">
        <v>1</v>
      </c>
      <c r="D1725">
        <v>3</v>
      </c>
      <c r="E1725" s="3">
        <v>44618</v>
      </c>
      <c r="F1725" s="31">
        <f>YEAR(Order[[#This Row],[OrderDate]])</f>
        <v>2022</v>
      </c>
      <c r="G1725" s="31">
        <f>MONTH(Order[[#This Row],[OrderDate]])</f>
        <v>2</v>
      </c>
      <c r="H1725" s="31">
        <f>WEEKDAY(Order[[#This Row],[OrderDate]])</f>
        <v>7</v>
      </c>
      <c r="I1725" s="31" t="str">
        <f>TEXT(Order[[#This Row],[WeekNumber]],"dddd")</f>
        <v>Saturday</v>
      </c>
      <c r="J1725" s="14">
        <v>20220305</v>
      </c>
      <c r="K1725" t="s">
        <v>486</v>
      </c>
      <c r="L1725" s="4">
        <v>180</v>
      </c>
      <c r="M1725" s="4">
        <v>18</v>
      </c>
      <c r="N1725" s="4">
        <v>18</v>
      </c>
      <c r="O1725">
        <v>10</v>
      </c>
      <c r="P1725" s="8">
        <v>0</v>
      </c>
      <c r="Q1725" t="s">
        <v>355</v>
      </c>
      <c r="R1725">
        <v>1</v>
      </c>
      <c r="S1725" s="4">
        <v>9.9412796083453241</v>
      </c>
      <c r="T1725" t="s">
        <v>117</v>
      </c>
      <c r="U1725" t="s">
        <v>206</v>
      </c>
      <c r="V1725" t="s">
        <v>294</v>
      </c>
      <c r="W1725" t="s">
        <v>509</v>
      </c>
      <c r="X1725" t="s">
        <v>529</v>
      </c>
      <c r="Y1725" t="s">
        <v>517</v>
      </c>
    </row>
    <row r="1726" spans="1:25" ht="15" customHeight="1" x14ac:dyDescent="0.3">
      <c r="A1726">
        <v>10911</v>
      </c>
      <c r="B1726" t="s">
        <v>28</v>
      </c>
      <c r="C1726">
        <v>17</v>
      </c>
      <c r="D1726">
        <v>3</v>
      </c>
      <c r="E1726" s="3">
        <v>44618</v>
      </c>
      <c r="F1726" s="31">
        <f>YEAR(Order[[#This Row],[OrderDate]])</f>
        <v>2022</v>
      </c>
      <c r="G1726" s="31">
        <f>MONTH(Order[[#This Row],[OrderDate]])</f>
        <v>2</v>
      </c>
      <c r="H1726" s="31">
        <f>WEEKDAY(Order[[#This Row],[OrderDate]])</f>
        <v>7</v>
      </c>
      <c r="I1726" s="31" t="str">
        <f>TEXT(Order[[#This Row],[WeekNumber]],"dddd")</f>
        <v>Saturday</v>
      </c>
      <c r="J1726" s="14">
        <v>20220305</v>
      </c>
      <c r="K1726" t="s">
        <v>486</v>
      </c>
      <c r="L1726" s="4">
        <v>468</v>
      </c>
      <c r="M1726" s="4">
        <v>39</v>
      </c>
      <c r="N1726" s="4">
        <v>39</v>
      </c>
      <c r="O1726">
        <v>12</v>
      </c>
      <c r="P1726" s="8">
        <v>0</v>
      </c>
      <c r="Q1726" t="s">
        <v>371</v>
      </c>
      <c r="R1726">
        <v>7</v>
      </c>
      <c r="S1726" s="4">
        <v>24.774912809223483</v>
      </c>
      <c r="T1726" t="s">
        <v>117</v>
      </c>
      <c r="U1726" t="s">
        <v>206</v>
      </c>
      <c r="V1726" t="s">
        <v>294</v>
      </c>
      <c r="W1726" t="s">
        <v>509</v>
      </c>
      <c r="X1726" t="s">
        <v>529</v>
      </c>
      <c r="Y1726" t="s">
        <v>518</v>
      </c>
    </row>
    <row r="1727" spans="1:25" ht="15" customHeight="1" x14ac:dyDescent="0.3">
      <c r="A1727">
        <v>10911</v>
      </c>
      <c r="B1727" t="s">
        <v>28</v>
      </c>
      <c r="C1727">
        <v>67</v>
      </c>
      <c r="D1727">
        <v>3</v>
      </c>
      <c r="E1727" s="3">
        <v>44618</v>
      </c>
      <c r="F1727" s="31">
        <f>YEAR(Order[[#This Row],[OrderDate]])</f>
        <v>2022</v>
      </c>
      <c r="G1727" s="31">
        <f>MONTH(Order[[#This Row],[OrderDate]])</f>
        <v>2</v>
      </c>
      <c r="H1727" s="31">
        <f>WEEKDAY(Order[[#This Row],[OrderDate]])</f>
        <v>7</v>
      </c>
      <c r="I1727" s="31" t="str">
        <f>TEXT(Order[[#This Row],[WeekNumber]],"dddd")</f>
        <v>Saturday</v>
      </c>
      <c r="J1727" s="14">
        <v>20220318</v>
      </c>
      <c r="K1727" t="s">
        <v>486</v>
      </c>
      <c r="L1727" s="4">
        <v>210</v>
      </c>
      <c r="M1727" s="4">
        <v>14</v>
      </c>
      <c r="N1727" s="4">
        <v>14</v>
      </c>
      <c r="O1727">
        <v>15</v>
      </c>
      <c r="P1727" s="8">
        <v>0</v>
      </c>
      <c r="Q1727" t="s">
        <v>421</v>
      </c>
      <c r="R1727">
        <v>16</v>
      </c>
      <c r="S1727" s="4">
        <v>8.0791143090423496</v>
      </c>
      <c r="T1727" t="s">
        <v>117</v>
      </c>
      <c r="U1727" t="s">
        <v>206</v>
      </c>
      <c r="V1727" t="s">
        <v>294</v>
      </c>
      <c r="W1727" t="s">
        <v>509</v>
      </c>
      <c r="X1727" t="s">
        <v>529</v>
      </c>
      <c r="Y1727" t="s">
        <v>517</v>
      </c>
    </row>
    <row r="1728" spans="1:25" ht="15" customHeight="1" x14ac:dyDescent="0.3">
      <c r="A1728">
        <v>10912</v>
      </c>
      <c r="B1728" t="s">
        <v>35</v>
      </c>
      <c r="C1728">
        <v>11</v>
      </c>
      <c r="D1728">
        <v>2</v>
      </c>
      <c r="E1728" s="3">
        <v>44618</v>
      </c>
      <c r="F1728" s="31">
        <f>YEAR(Order[[#This Row],[OrderDate]])</f>
        <v>2022</v>
      </c>
      <c r="G1728" s="31">
        <f>MONTH(Order[[#This Row],[OrderDate]])</f>
        <v>2</v>
      </c>
      <c r="H1728" s="31">
        <f>WEEKDAY(Order[[#This Row],[OrderDate]])</f>
        <v>7</v>
      </c>
      <c r="I1728" s="31" t="str">
        <f>TEXT(Order[[#This Row],[WeekNumber]],"dddd")</f>
        <v>Saturday</v>
      </c>
      <c r="J1728" s="14">
        <v>20220318</v>
      </c>
      <c r="K1728" t="s">
        <v>484</v>
      </c>
      <c r="L1728" s="4">
        <v>630</v>
      </c>
      <c r="M1728" s="4">
        <v>21</v>
      </c>
      <c r="N1728" s="4">
        <v>15.75</v>
      </c>
      <c r="O1728">
        <v>40</v>
      </c>
      <c r="P1728" s="8">
        <v>0.25</v>
      </c>
      <c r="Q1728" t="s">
        <v>365</v>
      </c>
      <c r="R1728">
        <v>5</v>
      </c>
      <c r="S1728" s="4">
        <v>7.3815383533820462</v>
      </c>
      <c r="T1728" t="s">
        <v>124</v>
      </c>
      <c r="U1728" t="s">
        <v>213</v>
      </c>
      <c r="W1728" t="s">
        <v>509</v>
      </c>
      <c r="X1728" t="s">
        <v>530</v>
      </c>
      <c r="Y1728" t="s">
        <v>511</v>
      </c>
    </row>
    <row r="1729" spans="1:25" ht="15" customHeight="1" x14ac:dyDescent="0.3">
      <c r="A1729">
        <v>10912</v>
      </c>
      <c r="B1729" t="s">
        <v>35</v>
      </c>
      <c r="C1729">
        <v>29</v>
      </c>
      <c r="D1729">
        <v>2</v>
      </c>
      <c r="E1729" s="3">
        <v>44618</v>
      </c>
      <c r="F1729" s="31">
        <f>YEAR(Order[[#This Row],[OrderDate]])</f>
        <v>2022</v>
      </c>
      <c r="G1729" s="31">
        <f>MONTH(Order[[#This Row],[OrderDate]])</f>
        <v>2</v>
      </c>
      <c r="H1729" s="31">
        <f>WEEKDAY(Order[[#This Row],[OrderDate]])</f>
        <v>7</v>
      </c>
      <c r="I1729" s="31" t="str">
        <f>TEXT(Order[[#This Row],[WeekNumber]],"dddd")</f>
        <v>Saturday</v>
      </c>
      <c r="J1729" s="14">
        <v>20220304</v>
      </c>
      <c r="K1729" t="s">
        <v>484</v>
      </c>
      <c r="L1729" s="4">
        <v>5570.55</v>
      </c>
      <c r="M1729" s="4">
        <v>123.79</v>
      </c>
      <c r="N1729" s="4">
        <v>92.842500000000001</v>
      </c>
      <c r="O1729">
        <v>60</v>
      </c>
      <c r="P1729" s="8">
        <v>0.25</v>
      </c>
      <c r="Q1729" t="s">
        <v>383</v>
      </c>
      <c r="R1729">
        <v>12</v>
      </c>
      <c r="S1729" s="4">
        <v>78.453085124436214</v>
      </c>
      <c r="T1729" t="s">
        <v>124</v>
      </c>
      <c r="U1729" t="s">
        <v>213</v>
      </c>
      <c r="W1729" t="s">
        <v>509</v>
      </c>
      <c r="X1729" t="s">
        <v>530</v>
      </c>
      <c r="Y1729" t="s">
        <v>518</v>
      </c>
    </row>
    <row r="1730" spans="1:25" ht="15" customHeight="1" x14ac:dyDescent="0.3">
      <c r="A1730">
        <v>10913</v>
      </c>
      <c r="B1730" t="s">
        <v>59</v>
      </c>
      <c r="C1730">
        <v>4</v>
      </c>
      <c r="D1730">
        <v>4</v>
      </c>
      <c r="E1730" s="3">
        <v>44618</v>
      </c>
      <c r="F1730" s="31">
        <f>YEAR(Order[[#This Row],[OrderDate]])</f>
        <v>2022</v>
      </c>
      <c r="G1730" s="31">
        <f>MONTH(Order[[#This Row],[OrderDate]])</f>
        <v>2</v>
      </c>
      <c r="H1730" s="31">
        <f>WEEKDAY(Order[[#This Row],[OrderDate]])</f>
        <v>7</v>
      </c>
      <c r="I1730" s="31" t="str">
        <f>TEXT(Order[[#This Row],[WeekNumber]],"dddd")</f>
        <v>Saturday</v>
      </c>
      <c r="J1730" s="14">
        <v>20220304</v>
      </c>
      <c r="K1730" t="s">
        <v>486</v>
      </c>
      <c r="L1730" s="4">
        <v>495</v>
      </c>
      <c r="M1730" s="4">
        <v>22</v>
      </c>
      <c r="N1730" s="4">
        <v>16.5</v>
      </c>
      <c r="O1730">
        <v>30</v>
      </c>
      <c r="P1730" s="8">
        <v>0.25</v>
      </c>
      <c r="Q1730" t="s">
        <v>358</v>
      </c>
      <c r="R1730">
        <v>2</v>
      </c>
      <c r="S1730" s="4">
        <v>13.396192586104789</v>
      </c>
      <c r="T1730" t="s">
        <v>148</v>
      </c>
      <c r="U1730" t="s">
        <v>237</v>
      </c>
      <c r="V1730" t="s">
        <v>323</v>
      </c>
      <c r="W1730" t="s">
        <v>510</v>
      </c>
      <c r="X1730" t="s">
        <v>521</v>
      </c>
      <c r="Y1730" t="s">
        <v>515</v>
      </c>
    </row>
    <row r="1731" spans="1:25" ht="15" customHeight="1" x14ac:dyDescent="0.3">
      <c r="A1731">
        <v>10913</v>
      </c>
      <c r="B1731" t="s">
        <v>59</v>
      </c>
      <c r="C1731">
        <v>33</v>
      </c>
      <c r="D1731">
        <v>4</v>
      </c>
      <c r="E1731" s="3">
        <v>44618</v>
      </c>
      <c r="F1731" s="31">
        <f>YEAR(Order[[#This Row],[OrderDate]])</f>
        <v>2022</v>
      </c>
      <c r="G1731" s="31">
        <f>MONTH(Order[[#This Row],[OrderDate]])</f>
        <v>2</v>
      </c>
      <c r="H1731" s="31">
        <f>WEEKDAY(Order[[#This Row],[OrderDate]])</f>
        <v>7</v>
      </c>
      <c r="I1731" s="31" t="str">
        <f>TEXT(Order[[#This Row],[WeekNumber]],"dddd")</f>
        <v>Saturday</v>
      </c>
      <c r="J1731" s="14">
        <v>20220304</v>
      </c>
      <c r="K1731" t="s">
        <v>486</v>
      </c>
      <c r="L1731" s="4">
        <v>75</v>
      </c>
      <c r="M1731" s="4">
        <v>2.5</v>
      </c>
      <c r="N1731" s="4">
        <v>1.875</v>
      </c>
      <c r="O1731">
        <v>40</v>
      </c>
      <c r="P1731" s="8">
        <v>0.25</v>
      </c>
      <c r="Q1731" t="s">
        <v>387</v>
      </c>
      <c r="R1731">
        <v>15</v>
      </c>
      <c r="S1731" s="4">
        <v>1.3985746153494198</v>
      </c>
      <c r="T1731" t="s">
        <v>148</v>
      </c>
      <c r="U1731" t="s">
        <v>237</v>
      </c>
      <c r="V1731" t="s">
        <v>323</v>
      </c>
      <c r="W1731" t="s">
        <v>510</v>
      </c>
      <c r="X1731" t="s">
        <v>521</v>
      </c>
      <c r="Y1731" t="s">
        <v>511</v>
      </c>
    </row>
    <row r="1732" spans="1:25" ht="15" customHeight="1" x14ac:dyDescent="0.3">
      <c r="A1732">
        <v>10913</v>
      </c>
      <c r="B1732" t="s">
        <v>59</v>
      </c>
      <c r="C1732">
        <v>58</v>
      </c>
      <c r="D1732">
        <v>4</v>
      </c>
      <c r="E1732" s="3">
        <v>44618</v>
      </c>
      <c r="F1732" s="31">
        <f>YEAR(Order[[#This Row],[OrderDate]])</f>
        <v>2022</v>
      </c>
      <c r="G1732" s="31">
        <f>MONTH(Order[[#This Row],[OrderDate]])</f>
        <v>2</v>
      </c>
      <c r="H1732" s="31">
        <f>WEEKDAY(Order[[#This Row],[OrderDate]])</f>
        <v>7</v>
      </c>
      <c r="I1732" s="31" t="str">
        <f>TEXT(Order[[#This Row],[WeekNumber]],"dddd")</f>
        <v>Saturday</v>
      </c>
      <c r="J1732" s="14">
        <v>20220302</v>
      </c>
      <c r="K1732" t="s">
        <v>486</v>
      </c>
      <c r="L1732" s="4">
        <v>198.75</v>
      </c>
      <c r="M1732" s="4">
        <v>13.25</v>
      </c>
      <c r="N1732" s="4">
        <v>13.25</v>
      </c>
      <c r="O1732">
        <v>15</v>
      </c>
      <c r="P1732" s="8">
        <v>0</v>
      </c>
      <c r="Q1732" t="s">
        <v>412</v>
      </c>
      <c r="R1732">
        <v>27</v>
      </c>
      <c r="S1732" s="4">
        <v>5.9992715692376155</v>
      </c>
      <c r="T1732" t="s">
        <v>148</v>
      </c>
      <c r="U1732" t="s">
        <v>237</v>
      </c>
      <c r="V1732" t="s">
        <v>323</v>
      </c>
      <c r="W1732" t="s">
        <v>510</v>
      </c>
      <c r="X1732" t="s">
        <v>521</v>
      </c>
      <c r="Y1732" t="s">
        <v>514</v>
      </c>
    </row>
    <row r="1733" spans="1:25" x14ac:dyDescent="0.3">
      <c r="A1733">
        <v>10914</v>
      </c>
      <c r="B1733" t="s">
        <v>59</v>
      </c>
      <c r="C1733">
        <v>71</v>
      </c>
      <c r="D1733">
        <v>6</v>
      </c>
      <c r="E1733" s="3">
        <v>44619</v>
      </c>
      <c r="F1733" s="31">
        <f>YEAR(Order[[#This Row],[OrderDate]])</f>
        <v>2022</v>
      </c>
      <c r="G1733" s="31">
        <f>MONTH(Order[[#This Row],[OrderDate]])</f>
        <v>2</v>
      </c>
      <c r="H1733" s="31">
        <f>WEEKDAY(Order[[#This Row],[OrderDate]])</f>
        <v>1</v>
      </c>
      <c r="I1733" s="31" t="str">
        <f>TEXT(Order[[#This Row],[WeekNumber]],"dddd")</f>
        <v>Sunday</v>
      </c>
      <c r="J1733" s="14">
        <v>20220302</v>
      </c>
      <c r="K1733" t="s">
        <v>486</v>
      </c>
      <c r="L1733" s="4">
        <v>537.5</v>
      </c>
      <c r="M1733" s="4">
        <v>21.5</v>
      </c>
      <c r="N1733" s="4">
        <v>21.5</v>
      </c>
      <c r="O1733">
        <v>25</v>
      </c>
      <c r="P1733" s="8">
        <v>0</v>
      </c>
      <c r="Q1733" t="s">
        <v>425</v>
      </c>
      <c r="R1733">
        <v>15</v>
      </c>
      <c r="S1733" s="4">
        <v>15.813450604529082</v>
      </c>
      <c r="T1733" t="s">
        <v>148</v>
      </c>
      <c r="U1733" t="s">
        <v>237</v>
      </c>
      <c r="V1733" t="s">
        <v>323</v>
      </c>
      <c r="W1733" t="s">
        <v>510</v>
      </c>
      <c r="X1733" t="s">
        <v>521</v>
      </c>
      <c r="Y1733" t="s">
        <v>511</v>
      </c>
    </row>
    <row r="1734" spans="1:25" ht="15" customHeight="1" x14ac:dyDescent="0.3">
      <c r="A1734">
        <v>10915</v>
      </c>
      <c r="B1734" t="s">
        <v>77</v>
      </c>
      <c r="C1734">
        <v>17</v>
      </c>
      <c r="D1734">
        <v>2</v>
      </c>
      <c r="E1734" s="3">
        <v>44619</v>
      </c>
      <c r="F1734" s="31">
        <f>YEAR(Order[[#This Row],[OrderDate]])</f>
        <v>2022</v>
      </c>
      <c r="G1734" s="31">
        <f>MONTH(Order[[#This Row],[OrderDate]])</f>
        <v>2</v>
      </c>
      <c r="H1734" s="31">
        <f>WEEKDAY(Order[[#This Row],[OrderDate]])</f>
        <v>1</v>
      </c>
      <c r="I1734" s="31" t="str">
        <f>TEXT(Order[[#This Row],[WeekNumber]],"dddd")</f>
        <v>Sunday</v>
      </c>
      <c r="J1734" s="14">
        <v>20220302</v>
      </c>
      <c r="K1734" t="s">
        <v>484</v>
      </c>
      <c r="L1734" s="4">
        <v>390</v>
      </c>
      <c r="M1734" s="4">
        <v>39</v>
      </c>
      <c r="N1734" s="4">
        <v>39</v>
      </c>
      <c r="O1734">
        <v>10</v>
      </c>
      <c r="P1734" s="8">
        <v>0</v>
      </c>
      <c r="Q1734" t="s">
        <v>371</v>
      </c>
      <c r="R1734">
        <v>7</v>
      </c>
      <c r="S1734" s="4">
        <v>24.774912809223483</v>
      </c>
      <c r="T1734" t="s">
        <v>166</v>
      </c>
      <c r="U1734" t="s">
        <v>255</v>
      </c>
      <c r="V1734" t="s">
        <v>319</v>
      </c>
      <c r="W1734" t="s">
        <v>510</v>
      </c>
      <c r="X1734" t="s">
        <v>525</v>
      </c>
      <c r="Y1734" t="s">
        <v>518</v>
      </c>
    </row>
    <row r="1735" spans="1:25" ht="15" customHeight="1" x14ac:dyDescent="0.3">
      <c r="A1735">
        <v>10915</v>
      </c>
      <c r="B1735" t="s">
        <v>77</v>
      </c>
      <c r="C1735">
        <v>33</v>
      </c>
      <c r="D1735">
        <v>2</v>
      </c>
      <c r="E1735" s="3">
        <v>44619</v>
      </c>
      <c r="F1735" s="31">
        <f>YEAR(Order[[#This Row],[OrderDate]])</f>
        <v>2022</v>
      </c>
      <c r="G1735" s="31">
        <f>MONTH(Order[[#This Row],[OrderDate]])</f>
        <v>2</v>
      </c>
      <c r="H1735" s="31">
        <f>WEEKDAY(Order[[#This Row],[OrderDate]])</f>
        <v>1</v>
      </c>
      <c r="I1735" s="31" t="str">
        <f>TEXT(Order[[#This Row],[WeekNumber]],"dddd")</f>
        <v>Sunday</v>
      </c>
      <c r="J1735" s="14">
        <v>20220302</v>
      </c>
      <c r="K1735" t="s">
        <v>484</v>
      </c>
      <c r="L1735" s="4">
        <v>75</v>
      </c>
      <c r="M1735" s="4">
        <v>2.5</v>
      </c>
      <c r="N1735" s="4">
        <v>2.5</v>
      </c>
      <c r="O1735">
        <v>30</v>
      </c>
      <c r="P1735" s="8">
        <v>0</v>
      </c>
      <c r="Q1735" t="s">
        <v>387</v>
      </c>
      <c r="R1735">
        <v>15</v>
      </c>
      <c r="S1735" s="4">
        <v>1.3985746153494198</v>
      </c>
      <c r="T1735" t="s">
        <v>166</v>
      </c>
      <c r="U1735" t="s">
        <v>255</v>
      </c>
      <c r="V1735" t="s">
        <v>319</v>
      </c>
      <c r="W1735" t="s">
        <v>510</v>
      </c>
      <c r="X1735" t="s">
        <v>525</v>
      </c>
      <c r="Y1735" t="s">
        <v>511</v>
      </c>
    </row>
    <row r="1736" spans="1:25" ht="15" customHeight="1" x14ac:dyDescent="0.3">
      <c r="A1736">
        <v>10915</v>
      </c>
      <c r="B1736" t="s">
        <v>77</v>
      </c>
      <c r="C1736">
        <v>54</v>
      </c>
      <c r="D1736">
        <v>2</v>
      </c>
      <c r="E1736" s="3">
        <v>44619</v>
      </c>
      <c r="F1736" s="31">
        <f>YEAR(Order[[#This Row],[OrderDate]])</f>
        <v>2022</v>
      </c>
      <c r="G1736" s="31">
        <f>MONTH(Order[[#This Row],[OrderDate]])</f>
        <v>2</v>
      </c>
      <c r="H1736" s="31">
        <f>WEEKDAY(Order[[#This Row],[OrderDate]])</f>
        <v>1</v>
      </c>
      <c r="I1736" s="31" t="str">
        <f>TEXT(Order[[#This Row],[WeekNumber]],"dddd")</f>
        <v>Sunday</v>
      </c>
      <c r="J1736" s="14">
        <v>20220309</v>
      </c>
      <c r="K1736" t="s">
        <v>484</v>
      </c>
      <c r="L1736" s="4">
        <v>74.5</v>
      </c>
      <c r="M1736" s="4">
        <v>7.45</v>
      </c>
      <c r="N1736" s="4">
        <v>7.45</v>
      </c>
      <c r="O1736">
        <v>10</v>
      </c>
      <c r="P1736" s="8">
        <v>0</v>
      </c>
      <c r="Q1736" t="s">
        <v>408</v>
      </c>
      <c r="R1736">
        <v>25</v>
      </c>
      <c r="S1736" s="4">
        <v>5.7031720626915998</v>
      </c>
      <c r="T1736" t="s">
        <v>166</v>
      </c>
      <c r="U1736" t="s">
        <v>255</v>
      </c>
      <c r="V1736" t="s">
        <v>319</v>
      </c>
      <c r="W1736" t="s">
        <v>510</v>
      </c>
      <c r="X1736" t="s">
        <v>525</v>
      </c>
      <c r="Y1736" t="s">
        <v>518</v>
      </c>
    </row>
    <row r="1737" spans="1:25" ht="15" customHeight="1" x14ac:dyDescent="0.3">
      <c r="A1737">
        <v>10916</v>
      </c>
      <c r="B1737" t="s">
        <v>61</v>
      </c>
      <c r="C1737">
        <v>16</v>
      </c>
      <c r="D1737">
        <v>1</v>
      </c>
      <c r="E1737" s="3">
        <v>44619</v>
      </c>
      <c r="F1737" s="31">
        <f>YEAR(Order[[#This Row],[OrderDate]])</f>
        <v>2022</v>
      </c>
      <c r="G1737" s="31">
        <f>MONTH(Order[[#This Row],[OrderDate]])</f>
        <v>2</v>
      </c>
      <c r="H1737" s="31">
        <f>WEEKDAY(Order[[#This Row],[OrderDate]])</f>
        <v>1</v>
      </c>
      <c r="I1737" s="31" t="str">
        <f>TEXT(Order[[#This Row],[WeekNumber]],"dddd")</f>
        <v>Sunday</v>
      </c>
      <c r="J1737" s="14">
        <v>20220309</v>
      </c>
      <c r="K1737" t="s">
        <v>484</v>
      </c>
      <c r="L1737" s="4">
        <v>104.69999999999999</v>
      </c>
      <c r="M1737" s="4">
        <v>17.45</v>
      </c>
      <c r="N1737" s="4">
        <v>17.45</v>
      </c>
      <c r="O1737">
        <v>6</v>
      </c>
      <c r="P1737" s="8">
        <v>0</v>
      </c>
      <c r="Q1737" t="s">
        <v>370</v>
      </c>
      <c r="R1737">
        <v>7</v>
      </c>
      <c r="S1737" s="4">
        <v>12.75283918323947</v>
      </c>
      <c r="T1737" t="s">
        <v>150</v>
      </c>
      <c r="U1737" t="s">
        <v>239</v>
      </c>
      <c r="V1737" t="s">
        <v>278</v>
      </c>
      <c r="W1737" t="s">
        <v>510</v>
      </c>
      <c r="X1737">
        <v>0</v>
      </c>
      <c r="Y1737" t="s">
        <v>516</v>
      </c>
    </row>
    <row r="1738" spans="1:25" ht="15" customHeight="1" x14ac:dyDescent="0.3">
      <c r="A1738">
        <v>10916</v>
      </c>
      <c r="B1738" t="s">
        <v>61</v>
      </c>
      <c r="C1738">
        <v>32</v>
      </c>
      <c r="D1738">
        <v>1</v>
      </c>
      <c r="E1738" s="3">
        <v>44619</v>
      </c>
      <c r="F1738" s="31">
        <f>YEAR(Order[[#This Row],[OrderDate]])</f>
        <v>2022</v>
      </c>
      <c r="G1738" s="31">
        <f>MONTH(Order[[#This Row],[OrderDate]])</f>
        <v>2</v>
      </c>
      <c r="H1738" s="31">
        <f>WEEKDAY(Order[[#This Row],[OrderDate]])</f>
        <v>1</v>
      </c>
      <c r="I1738" s="31" t="str">
        <f>TEXT(Order[[#This Row],[WeekNumber]],"dddd")</f>
        <v>Sunday</v>
      </c>
      <c r="J1738" s="14">
        <v>20220309</v>
      </c>
      <c r="K1738" t="s">
        <v>484</v>
      </c>
      <c r="L1738" s="4">
        <v>192</v>
      </c>
      <c r="M1738" s="4">
        <v>32</v>
      </c>
      <c r="N1738" s="4">
        <v>32</v>
      </c>
      <c r="O1738">
        <v>6</v>
      </c>
      <c r="P1738" s="8">
        <v>0</v>
      </c>
      <c r="Q1738" t="s">
        <v>386</v>
      </c>
      <c r="R1738">
        <v>14</v>
      </c>
      <c r="S1738" s="4">
        <v>15.737004602670464</v>
      </c>
      <c r="T1738" t="s">
        <v>150</v>
      </c>
      <c r="U1738" t="s">
        <v>239</v>
      </c>
      <c r="V1738" t="s">
        <v>278</v>
      </c>
      <c r="W1738" t="s">
        <v>510</v>
      </c>
      <c r="X1738">
        <v>0</v>
      </c>
      <c r="Y1738" t="s">
        <v>511</v>
      </c>
    </row>
    <row r="1739" spans="1:25" ht="15" customHeight="1" x14ac:dyDescent="0.3">
      <c r="A1739">
        <v>10916</v>
      </c>
      <c r="B1739" t="s">
        <v>61</v>
      </c>
      <c r="C1739">
        <v>57</v>
      </c>
      <c r="D1739">
        <v>1</v>
      </c>
      <c r="E1739" s="3">
        <v>44619</v>
      </c>
      <c r="F1739" s="31">
        <f>YEAR(Order[[#This Row],[OrderDate]])</f>
        <v>2022</v>
      </c>
      <c r="G1739" s="31">
        <f>MONTH(Order[[#This Row],[OrderDate]])</f>
        <v>2</v>
      </c>
      <c r="H1739" s="31">
        <f>WEEKDAY(Order[[#This Row],[OrderDate]])</f>
        <v>1</v>
      </c>
      <c r="I1739" s="31" t="str">
        <f>TEXT(Order[[#This Row],[WeekNumber]],"dddd")</f>
        <v>Sunday</v>
      </c>
      <c r="J1739" s="14">
        <v>20220311</v>
      </c>
      <c r="K1739" t="s">
        <v>484</v>
      </c>
      <c r="L1739" s="4">
        <v>390</v>
      </c>
      <c r="M1739" s="4">
        <v>19.5</v>
      </c>
      <c r="N1739" s="4">
        <v>19.5</v>
      </c>
      <c r="O1739">
        <v>20</v>
      </c>
      <c r="P1739" s="8">
        <v>0</v>
      </c>
      <c r="Q1739" t="s">
        <v>411</v>
      </c>
      <c r="R1739">
        <v>26</v>
      </c>
      <c r="S1739" s="4">
        <v>13.98469118449494</v>
      </c>
      <c r="T1739" t="s">
        <v>150</v>
      </c>
      <c r="U1739" t="s">
        <v>239</v>
      </c>
      <c r="V1739" t="s">
        <v>278</v>
      </c>
      <c r="W1739" t="s">
        <v>510</v>
      </c>
      <c r="X1739">
        <v>0</v>
      </c>
      <c r="Y1739" t="s">
        <v>512</v>
      </c>
    </row>
    <row r="1740" spans="1:25" ht="15" customHeight="1" x14ac:dyDescent="0.3">
      <c r="A1740">
        <v>10917</v>
      </c>
      <c r="B1740" t="s">
        <v>66</v>
      </c>
      <c r="C1740">
        <v>30</v>
      </c>
      <c r="D1740">
        <v>4</v>
      </c>
      <c r="E1740" s="3">
        <v>44622</v>
      </c>
      <c r="F1740" s="31">
        <f>YEAR(Order[[#This Row],[OrderDate]])</f>
        <v>2022</v>
      </c>
      <c r="G1740" s="31">
        <f>MONTH(Order[[#This Row],[OrderDate]])</f>
        <v>3</v>
      </c>
      <c r="H1740" s="31">
        <f>WEEKDAY(Order[[#This Row],[OrderDate]])</f>
        <v>4</v>
      </c>
      <c r="I1740" s="31" t="str">
        <f>TEXT(Order[[#This Row],[WeekNumber]],"dddd")</f>
        <v>Wednesday</v>
      </c>
      <c r="J1740" s="14">
        <v>20220311</v>
      </c>
      <c r="K1740" t="s">
        <v>484</v>
      </c>
      <c r="L1740" s="4">
        <v>25.89</v>
      </c>
      <c r="M1740" s="4">
        <v>25.89</v>
      </c>
      <c r="N1740" s="4">
        <v>25.89</v>
      </c>
      <c r="O1740">
        <v>1</v>
      </c>
      <c r="P1740" s="8">
        <v>0</v>
      </c>
      <c r="Q1740" t="s">
        <v>384</v>
      </c>
      <c r="R1740">
        <v>13</v>
      </c>
      <c r="S1740" s="4">
        <v>15.141134761320492</v>
      </c>
      <c r="T1740" t="s">
        <v>155</v>
      </c>
      <c r="U1740" t="s">
        <v>244</v>
      </c>
      <c r="V1740" t="s">
        <v>329</v>
      </c>
      <c r="W1740" t="s">
        <v>509</v>
      </c>
      <c r="X1740" t="s">
        <v>529</v>
      </c>
      <c r="Y1740" t="s">
        <v>514</v>
      </c>
    </row>
    <row r="1741" spans="1:25" ht="15" customHeight="1" x14ac:dyDescent="0.3">
      <c r="A1741">
        <v>10917</v>
      </c>
      <c r="B1741" t="s">
        <v>66</v>
      </c>
      <c r="C1741">
        <v>60</v>
      </c>
      <c r="D1741">
        <v>4</v>
      </c>
      <c r="E1741" s="3">
        <v>44622</v>
      </c>
      <c r="F1741" s="31">
        <f>YEAR(Order[[#This Row],[OrderDate]])</f>
        <v>2022</v>
      </c>
      <c r="G1741" s="31">
        <f>MONTH(Order[[#This Row],[OrderDate]])</f>
        <v>3</v>
      </c>
      <c r="H1741" s="31">
        <f>WEEKDAY(Order[[#This Row],[OrderDate]])</f>
        <v>4</v>
      </c>
      <c r="I1741" s="31" t="str">
        <f>TEXT(Order[[#This Row],[WeekNumber]],"dddd")</f>
        <v>Wednesday</v>
      </c>
      <c r="J1741" s="14">
        <v>20220311</v>
      </c>
      <c r="K1741" t="s">
        <v>484</v>
      </c>
      <c r="L1741" s="4">
        <v>340</v>
      </c>
      <c r="M1741" s="4">
        <v>34</v>
      </c>
      <c r="N1741" s="4">
        <v>34</v>
      </c>
      <c r="O1741">
        <v>10</v>
      </c>
      <c r="P1741" s="8">
        <v>0</v>
      </c>
      <c r="Q1741" t="s">
        <v>414</v>
      </c>
      <c r="R1741">
        <v>28</v>
      </c>
      <c r="S1741" s="4">
        <v>17.186056815854748</v>
      </c>
      <c r="T1741" t="s">
        <v>155</v>
      </c>
      <c r="U1741" t="s">
        <v>244</v>
      </c>
      <c r="V1741" t="s">
        <v>329</v>
      </c>
      <c r="W1741" t="s">
        <v>509</v>
      </c>
      <c r="X1741" t="s">
        <v>529</v>
      </c>
      <c r="Y1741" t="s">
        <v>511</v>
      </c>
    </row>
    <row r="1742" spans="1:25" ht="15" customHeight="1" x14ac:dyDescent="0.3">
      <c r="A1742">
        <v>10918</v>
      </c>
      <c r="B1742" t="s">
        <v>9</v>
      </c>
      <c r="C1742">
        <v>1</v>
      </c>
      <c r="D1742">
        <v>3</v>
      </c>
      <c r="E1742" s="3">
        <v>44622</v>
      </c>
      <c r="F1742" s="31">
        <f>YEAR(Order[[#This Row],[OrderDate]])</f>
        <v>2022</v>
      </c>
      <c r="G1742" s="31">
        <f>MONTH(Order[[#This Row],[OrderDate]])</f>
        <v>3</v>
      </c>
      <c r="H1742" s="31">
        <f>WEEKDAY(Order[[#This Row],[OrderDate]])</f>
        <v>4</v>
      </c>
      <c r="I1742" s="31" t="str">
        <f>TEXT(Order[[#This Row],[WeekNumber]],"dddd")</f>
        <v>Wednesday</v>
      </c>
      <c r="J1742" s="14">
        <v>20220311</v>
      </c>
      <c r="K1742" t="s">
        <v>485</v>
      </c>
      <c r="L1742" s="4">
        <v>810</v>
      </c>
      <c r="M1742" s="4">
        <v>18</v>
      </c>
      <c r="N1742" s="4">
        <v>13.5</v>
      </c>
      <c r="O1742">
        <v>60</v>
      </c>
      <c r="P1742" s="8">
        <v>0.25</v>
      </c>
      <c r="Q1742" t="s">
        <v>355</v>
      </c>
      <c r="R1742">
        <v>1</v>
      </c>
      <c r="S1742" s="4">
        <v>9.9412796083453241</v>
      </c>
      <c r="T1742" t="s">
        <v>98</v>
      </c>
      <c r="U1742" t="s">
        <v>187</v>
      </c>
      <c r="V1742" t="s">
        <v>276</v>
      </c>
      <c r="W1742" t="s">
        <v>510</v>
      </c>
      <c r="X1742" t="s">
        <v>531</v>
      </c>
      <c r="Y1742" t="s">
        <v>517</v>
      </c>
    </row>
    <row r="1743" spans="1:25" ht="15" customHeight="1" x14ac:dyDescent="0.3">
      <c r="A1743">
        <v>10918</v>
      </c>
      <c r="B1743" t="s">
        <v>9</v>
      </c>
      <c r="C1743">
        <v>60</v>
      </c>
      <c r="D1743">
        <v>3</v>
      </c>
      <c r="E1743" s="3">
        <v>44622</v>
      </c>
      <c r="F1743" s="31">
        <f>YEAR(Order[[#This Row],[OrderDate]])</f>
        <v>2022</v>
      </c>
      <c r="G1743" s="31">
        <f>MONTH(Order[[#This Row],[OrderDate]])</f>
        <v>3</v>
      </c>
      <c r="H1743" s="31">
        <f>WEEKDAY(Order[[#This Row],[OrderDate]])</f>
        <v>4</v>
      </c>
      <c r="I1743" s="31" t="str">
        <f>TEXT(Order[[#This Row],[WeekNumber]],"dddd")</f>
        <v>Wednesday</v>
      </c>
      <c r="J1743" s="14">
        <v>20220304</v>
      </c>
      <c r="K1743" t="s">
        <v>485</v>
      </c>
      <c r="L1743" s="4">
        <v>637.5</v>
      </c>
      <c r="M1743" s="4">
        <v>34</v>
      </c>
      <c r="N1743" s="4">
        <v>25.5</v>
      </c>
      <c r="O1743">
        <v>25</v>
      </c>
      <c r="P1743" s="8">
        <v>0.25</v>
      </c>
      <c r="Q1743" t="s">
        <v>414</v>
      </c>
      <c r="R1743">
        <v>28</v>
      </c>
      <c r="S1743" s="4">
        <v>17.186056815854748</v>
      </c>
      <c r="T1743" t="s">
        <v>98</v>
      </c>
      <c r="U1743" t="s">
        <v>187</v>
      </c>
      <c r="V1743" t="s">
        <v>276</v>
      </c>
      <c r="W1743" t="s">
        <v>510</v>
      </c>
      <c r="X1743" t="s">
        <v>531</v>
      </c>
      <c r="Y1743" t="s">
        <v>511</v>
      </c>
    </row>
    <row r="1744" spans="1:25" ht="15" customHeight="1" x14ac:dyDescent="0.3">
      <c r="A1744">
        <v>10919</v>
      </c>
      <c r="B1744" t="s">
        <v>45</v>
      </c>
      <c r="C1744">
        <v>16</v>
      </c>
      <c r="D1744">
        <v>2</v>
      </c>
      <c r="E1744" s="3">
        <v>44622</v>
      </c>
      <c r="F1744" s="31">
        <f>YEAR(Order[[#This Row],[OrderDate]])</f>
        <v>2022</v>
      </c>
      <c r="G1744" s="31">
        <f>MONTH(Order[[#This Row],[OrderDate]])</f>
        <v>3</v>
      </c>
      <c r="H1744" s="31">
        <f>WEEKDAY(Order[[#This Row],[OrderDate]])</f>
        <v>4</v>
      </c>
      <c r="I1744" s="31" t="str">
        <f>TEXT(Order[[#This Row],[WeekNumber]],"dddd")</f>
        <v>Wednesday</v>
      </c>
      <c r="J1744" s="14">
        <v>20220304</v>
      </c>
      <c r="K1744" t="s">
        <v>484</v>
      </c>
      <c r="L1744" s="4">
        <v>418.79999999999995</v>
      </c>
      <c r="M1744" s="4">
        <v>17.45</v>
      </c>
      <c r="N1744" s="4">
        <v>17.45</v>
      </c>
      <c r="O1744">
        <v>24</v>
      </c>
      <c r="P1744" s="8">
        <v>0</v>
      </c>
      <c r="Q1744" t="s">
        <v>370</v>
      </c>
      <c r="R1744">
        <v>7</v>
      </c>
      <c r="S1744" s="4">
        <v>12.75283918323947</v>
      </c>
      <c r="T1744" t="s">
        <v>134</v>
      </c>
      <c r="U1744" t="s">
        <v>223</v>
      </c>
      <c r="V1744" t="s">
        <v>310</v>
      </c>
      <c r="W1744" t="s">
        <v>510</v>
      </c>
      <c r="X1744" t="s">
        <v>354</v>
      </c>
      <c r="Y1744" t="s">
        <v>516</v>
      </c>
    </row>
    <row r="1745" spans="1:25" ht="15" customHeight="1" x14ac:dyDescent="0.3">
      <c r="A1745">
        <v>10919</v>
      </c>
      <c r="B1745" t="s">
        <v>45</v>
      </c>
      <c r="C1745">
        <v>25</v>
      </c>
      <c r="D1745">
        <v>2</v>
      </c>
      <c r="E1745" s="3">
        <v>44622</v>
      </c>
      <c r="F1745" s="31">
        <f>YEAR(Order[[#This Row],[OrderDate]])</f>
        <v>2022</v>
      </c>
      <c r="G1745" s="31">
        <f>MONTH(Order[[#This Row],[OrderDate]])</f>
        <v>3</v>
      </c>
      <c r="H1745" s="31">
        <f>WEEKDAY(Order[[#This Row],[OrderDate]])</f>
        <v>4</v>
      </c>
      <c r="I1745" s="31" t="str">
        <f>TEXT(Order[[#This Row],[WeekNumber]],"dddd")</f>
        <v>Wednesday</v>
      </c>
      <c r="J1745" s="14">
        <v>20220304</v>
      </c>
      <c r="K1745" t="s">
        <v>484</v>
      </c>
      <c r="L1745" s="4">
        <v>336</v>
      </c>
      <c r="M1745" s="4">
        <v>14</v>
      </c>
      <c r="N1745" s="4">
        <v>14</v>
      </c>
      <c r="O1745">
        <v>24</v>
      </c>
      <c r="P1745" s="8">
        <v>0</v>
      </c>
      <c r="Q1745" t="s">
        <v>379</v>
      </c>
      <c r="R1745">
        <v>11</v>
      </c>
      <c r="S1745" s="4">
        <v>5.7552439408246228</v>
      </c>
      <c r="T1745" t="s">
        <v>134</v>
      </c>
      <c r="U1745" t="s">
        <v>223</v>
      </c>
      <c r="V1745" t="s">
        <v>310</v>
      </c>
      <c r="W1745" t="s">
        <v>510</v>
      </c>
      <c r="X1745" t="s">
        <v>354</v>
      </c>
      <c r="Y1745" t="s">
        <v>516</v>
      </c>
    </row>
    <row r="1746" spans="1:25" ht="15" customHeight="1" x14ac:dyDescent="0.3">
      <c r="A1746">
        <v>10919</v>
      </c>
      <c r="B1746" t="s">
        <v>45</v>
      </c>
      <c r="C1746">
        <v>40</v>
      </c>
      <c r="D1746">
        <v>2</v>
      </c>
      <c r="E1746" s="3">
        <v>44622</v>
      </c>
      <c r="F1746" s="31">
        <f>YEAR(Order[[#This Row],[OrderDate]])</f>
        <v>2022</v>
      </c>
      <c r="G1746" s="31">
        <f>MONTH(Order[[#This Row],[OrderDate]])</f>
        <v>3</v>
      </c>
      <c r="H1746" s="31">
        <f>WEEKDAY(Order[[#This Row],[OrderDate]])</f>
        <v>4</v>
      </c>
      <c r="I1746" s="31" t="str">
        <f>TEXT(Order[[#This Row],[WeekNumber]],"dddd")</f>
        <v>Wednesday</v>
      </c>
      <c r="J1746" s="14">
        <v>20220309</v>
      </c>
      <c r="K1746" t="s">
        <v>484</v>
      </c>
      <c r="L1746" s="4">
        <v>368</v>
      </c>
      <c r="M1746" s="4">
        <v>18.399999999999999</v>
      </c>
      <c r="N1746" s="4">
        <v>18.399999999999999</v>
      </c>
      <c r="O1746">
        <v>20</v>
      </c>
      <c r="P1746" s="8">
        <v>0</v>
      </c>
      <c r="Q1746" t="s">
        <v>394</v>
      </c>
      <c r="R1746">
        <v>19</v>
      </c>
      <c r="S1746" s="4">
        <v>11.939905659925371</v>
      </c>
      <c r="T1746" t="s">
        <v>134</v>
      </c>
      <c r="U1746" t="s">
        <v>223</v>
      </c>
      <c r="V1746" t="s">
        <v>310</v>
      </c>
      <c r="W1746" t="s">
        <v>510</v>
      </c>
      <c r="X1746" t="s">
        <v>354</v>
      </c>
      <c r="Y1746" t="s">
        <v>514</v>
      </c>
    </row>
    <row r="1747" spans="1:25" ht="15" customHeight="1" x14ac:dyDescent="0.3">
      <c r="A1747">
        <v>10920</v>
      </c>
      <c r="B1747" t="s">
        <v>3</v>
      </c>
      <c r="C1747">
        <v>50</v>
      </c>
      <c r="D1747">
        <v>4</v>
      </c>
      <c r="E1747" s="3">
        <v>44623</v>
      </c>
      <c r="F1747" s="31">
        <f>YEAR(Order[[#This Row],[OrderDate]])</f>
        <v>2022</v>
      </c>
      <c r="G1747" s="31">
        <f>MONTH(Order[[#This Row],[OrderDate]])</f>
        <v>3</v>
      </c>
      <c r="H1747" s="31">
        <f>WEEKDAY(Order[[#This Row],[OrderDate]])</f>
        <v>5</v>
      </c>
      <c r="I1747" s="31" t="str">
        <f>TEXT(Order[[#This Row],[WeekNumber]],"dddd")</f>
        <v>Thursday</v>
      </c>
      <c r="J1747" s="14">
        <v>20220309</v>
      </c>
      <c r="K1747" t="s">
        <v>484</v>
      </c>
      <c r="L1747" s="4">
        <v>390</v>
      </c>
      <c r="M1747" s="4">
        <v>16.25</v>
      </c>
      <c r="N1747" s="4">
        <v>16.25</v>
      </c>
      <c r="O1747">
        <v>24</v>
      </c>
      <c r="P1747" s="8">
        <v>0</v>
      </c>
      <c r="Q1747" t="s">
        <v>404</v>
      </c>
      <c r="R1747">
        <v>23</v>
      </c>
      <c r="S1747" s="4">
        <v>6.542170529867021</v>
      </c>
      <c r="T1747" t="s">
        <v>92</v>
      </c>
      <c r="U1747" t="s">
        <v>181</v>
      </c>
      <c r="V1747" t="s">
        <v>270</v>
      </c>
      <c r="W1747" t="s">
        <v>509</v>
      </c>
      <c r="X1747" t="s">
        <v>351</v>
      </c>
      <c r="Y1747" t="s">
        <v>516</v>
      </c>
    </row>
    <row r="1748" spans="1:25" ht="15" customHeight="1" x14ac:dyDescent="0.3">
      <c r="A1748">
        <v>10921</v>
      </c>
      <c r="B1748" t="s">
        <v>80</v>
      </c>
      <c r="C1748">
        <v>35</v>
      </c>
      <c r="D1748">
        <v>1</v>
      </c>
      <c r="E1748" s="3">
        <v>44623</v>
      </c>
      <c r="F1748" s="31">
        <f>YEAR(Order[[#This Row],[OrderDate]])</f>
        <v>2022</v>
      </c>
      <c r="G1748" s="31">
        <f>MONTH(Order[[#This Row],[OrderDate]])</f>
        <v>3</v>
      </c>
      <c r="H1748" s="31">
        <f>WEEKDAY(Order[[#This Row],[OrderDate]])</f>
        <v>5</v>
      </c>
      <c r="I1748" s="31" t="str">
        <f>TEXT(Order[[#This Row],[WeekNumber]],"dddd")</f>
        <v>Thursday</v>
      </c>
      <c r="J1748" s="14">
        <v>20220309</v>
      </c>
      <c r="K1748" t="s">
        <v>486</v>
      </c>
      <c r="L1748" s="4">
        <v>180</v>
      </c>
      <c r="M1748" s="4">
        <v>18</v>
      </c>
      <c r="N1748" s="4">
        <v>18</v>
      </c>
      <c r="O1748">
        <v>10</v>
      </c>
      <c r="P1748" s="8">
        <v>0</v>
      </c>
      <c r="Q1748" t="s">
        <v>389</v>
      </c>
      <c r="R1748">
        <v>16</v>
      </c>
      <c r="S1748" s="4">
        <v>11.144616765926688</v>
      </c>
      <c r="T1748" t="s">
        <v>169</v>
      </c>
      <c r="U1748" t="s">
        <v>258</v>
      </c>
      <c r="V1748" t="s">
        <v>342</v>
      </c>
      <c r="W1748" t="s">
        <v>509</v>
      </c>
      <c r="X1748" t="s">
        <v>532</v>
      </c>
      <c r="Y1748" t="s">
        <v>517</v>
      </c>
    </row>
    <row r="1749" spans="1:25" ht="15" customHeight="1" x14ac:dyDescent="0.3">
      <c r="A1749">
        <v>10921</v>
      </c>
      <c r="B1749" t="s">
        <v>80</v>
      </c>
      <c r="C1749">
        <v>63</v>
      </c>
      <c r="D1749">
        <v>1</v>
      </c>
      <c r="E1749" s="3">
        <v>44623</v>
      </c>
      <c r="F1749" s="31">
        <f>YEAR(Order[[#This Row],[OrderDate]])</f>
        <v>2022</v>
      </c>
      <c r="G1749" s="31">
        <f>MONTH(Order[[#This Row],[OrderDate]])</f>
        <v>3</v>
      </c>
      <c r="H1749" s="31">
        <f>WEEKDAY(Order[[#This Row],[OrderDate]])</f>
        <v>5</v>
      </c>
      <c r="I1749" s="31" t="str">
        <f>TEXT(Order[[#This Row],[WeekNumber]],"dddd")</f>
        <v>Thursday</v>
      </c>
      <c r="J1749" s="14">
        <v>20220305</v>
      </c>
      <c r="K1749" t="s">
        <v>486</v>
      </c>
      <c r="L1749" s="4">
        <v>1756</v>
      </c>
      <c r="M1749" s="4">
        <v>43.9</v>
      </c>
      <c r="N1749" s="4">
        <v>43.9</v>
      </c>
      <c r="O1749">
        <v>40</v>
      </c>
      <c r="P1749" s="8">
        <v>0</v>
      </c>
      <c r="Q1749" t="s">
        <v>417</v>
      </c>
      <c r="R1749">
        <v>7</v>
      </c>
      <c r="S1749" s="4">
        <v>26.405205149492534</v>
      </c>
      <c r="T1749" t="s">
        <v>169</v>
      </c>
      <c r="U1749" t="s">
        <v>258</v>
      </c>
      <c r="V1749" t="s">
        <v>342</v>
      </c>
      <c r="W1749" t="s">
        <v>509</v>
      </c>
      <c r="X1749" t="s">
        <v>532</v>
      </c>
      <c r="Y1749" t="s">
        <v>515</v>
      </c>
    </row>
    <row r="1750" spans="1:25" ht="15" customHeight="1" x14ac:dyDescent="0.3">
      <c r="A1750">
        <v>10922</v>
      </c>
      <c r="B1750" t="s">
        <v>32</v>
      </c>
      <c r="C1750">
        <v>17</v>
      </c>
      <c r="D1750">
        <v>5</v>
      </c>
      <c r="E1750" s="3">
        <v>44623</v>
      </c>
      <c r="F1750" s="31">
        <f>YEAR(Order[[#This Row],[OrderDate]])</f>
        <v>2022</v>
      </c>
      <c r="G1750" s="31">
        <f>MONTH(Order[[#This Row],[OrderDate]])</f>
        <v>3</v>
      </c>
      <c r="H1750" s="31">
        <f>WEEKDAY(Order[[#This Row],[OrderDate]])</f>
        <v>5</v>
      </c>
      <c r="I1750" s="31" t="str">
        <f>TEXT(Order[[#This Row],[WeekNumber]],"dddd")</f>
        <v>Thursday</v>
      </c>
      <c r="J1750" s="14">
        <v>20220305</v>
      </c>
      <c r="K1750" t="s">
        <v>485</v>
      </c>
      <c r="L1750" s="4">
        <v>585</v>
      </c>
      <c r="M1750" s="4">
        <v>39</v>
      </c>
      <c r="N1750" s="4">
        <v>39</v>
      </c>
      <c r="O1750">
        <v>15</v>
      </c>
      <c r="P1750" s="8">
        <v>0</v>
      </c>
      <c r="Q1750" t="s">
        <v>371</v>
      </c>
      <c r="R1750">
        <v>7</v>
      </c>
      <c r="S1750" s="4">
        <v>24.774912809223483</v>
      </c>
      <c r="T1750" t="s">
        <v>121</v>
      </c>
      <c r="U1750" t="s">
        <v>210</v>
      </c>
      <c r="V1750" t="s">
        <v>298</v>
      </c>
      <c r="W1750" t="s">
        <v>510</v>
      </c>
      <c r="X1750" t="s">
        <v>521</v>
      </c>
      <c r="Y1750" t="s">
        <v>518</v>
      </c>
    </row>
    <row r="1751" spans="1:25" ht="15" customHeight="1" x14ac:dyDescent="0.3">
      <c r="A1751">
        <v>10922</v>
      </c>
      <c r="B1751" t="s">
        <v>32</v>
      </c>
      <c r="C1751">
        <v>24</v>
      </c>
      <c r="D1751">
        <v>5</v>
      </c>
      <c r="E1751" s="3">
        <v>44623</v>
      </c>
      <c r="F1751" s="31">
        <f>YEAR(Order[[#This Row],[OrderDate]])</f>
        <v>2022</v>
      </c>
      <c r="G1751" s="31">
        <f>MONTH(Order[[#This Row],[OrderDate]])</f>
        <v>3</v>
      </c>
      <c r="H1751" s="31">
        <f>WEEKDAY(Order[[#This Row],[OrderDate]])</f>
        <v>5</v>
      </c>
      <c r="I1751" s="31" t="str">
        <f>TEXT(Order[[#This Row],[WeekNumber]],"dddd")</f>
        <v>Thursday</v>
      </c>
      <c r="J1751" s="14">
        <v>20220313</v>
      </c>
      <c r="K1751" t="s">
        <v>485</v>
      </c>
      <c r="L1751" s="4">
        <v>157.5</v>
      </c>
      <c r="M1751" s="4">
        <v>4.5</v>
      </c>
      <c r="N1751" s="4">
        <v>4.5</v>
      </c>
      <c r="O1751">
        <v>35</v>
      </c>
      <c r="P1751" s="8">
        <v>0</v>
      </c>
      <c r="Q1751" t="s">
        <v>378</v>
      </c>
      <c r="R1751">
        <v>10</v>
      </c>
      <c r="S1751" s="4">
        <v>2.1230577042655105</v>
      </c>
      <c r="T1751" t="s">
        <v>121</v>
      </c>
      <c r="U1751" t="s">
        <v>210</v>
      </c>
      <c r="V1751" t="s">
        <v>298</v>
      </c>
      <c r="W1751" t="s">
        <v>510</v>
      </c>
      <c r="X1751" t="s">
        <v>521</v>
      </c>
      <c r="Y1751" t="s">
        <v>517</v>
      </c>
    </row>
    <row r="1752" spans="1:25" x14ac:dyDescent="0.3">
      <c r="A1752">
        <v>10923</v>
      </c>
      <c r="B1752" t="s">
        <v>39</v>
      </c>
      <c r="C1752">
        <v>42</v>
      </c>
      <c r="D1752">
        <v>7</v>
      </c>
      <c r="E1752" s="3">
        <v>44623</v>
      </c>
      <c r="F1752" s="31">
        <f>YEAR(Order[[#This Row],[OrderDate]])</f>
        <v>2022</v>
      </c>
      <c r="G1752" s="31">
        <f>MONTH(Order[[#This Row],[OrderDate]])</f>
        <v>3</v>
      </c>
      <c r="H1752" s="31">
        <f>WEEKDAY(Order[[#This Row],[OrderDate]])</f>
        <v>5</v>
      </c>
      <c r="I1752" s="31" t="str">
        <f>TEXT(Order[[#This Row],[WeekNumber]],"dddd")</f>
        <v>Thursday</v>
      </c>
      <c r="J1752" s="14">
        <v>20220313</v>
      </c>
      <c r="K1752" t="s">
        <v>485</v>
      </c>
      <c r="L1752" s="4">
        <v>111.99999958276749</v>
      </c>
      <c r="M1752" s="4">
        <v>14</v>
      </c>
      <c r="N1752" s="4">
        <v>11.199999958276749</v>
      </c>
      <c r="O1752">
        <v>10</v>
      </c>
      <c r="P1752" s="8">
        <v>0.20000000298023221</v>
      </c>
      <c r="Q1752" t="s">
        <v>396</v>
      </c>
      <c r="R1752">
        <v>20</v>
      </c>
      <c r="S1752" s="4">
        <v>10.762412487567216</v>
      </c>
      <c r="T1752" t="s">
        <v>128</v>
      </c>
      <c r="U1752" t="s">
        <v>217</v>
      </c>
      <c r="V1752" t="s">
        <v>304</v>
      </c>
      <c r="W1752" t="s">
        <v>509</v>
      </c>
      <c r="X1752" t="s">
        <v>519</v>
      </c>
      <c r="Y1752" t="s">
        <v>512</v>
      </c>
    </row>
    <row r="1753" spans="1:25" x14ac:dyDescent="0.3">
      <c r="A1753">
        <v>10923</v>
      </c>
      <c r="B1753" t="s">
        <v>39</v>
      </c>
      <c r="C1753">
        <v>43</v>
      </c>
      <c r="D1753">
        <v>7</v>
      </c>
      <c r="E1753" s="3">
        <v>44623</v>
      </c>
      <c r="F1753" s="31">
        <f>YEAR(Order[[#This Row],[OrderDate]])</f>
        <v>2022</v>
      </c>
      <c r="G1753" s="31">
        <f>MONTH(Order[[#This Row],[OrderDate]])</f>
        <v>3</v>
      </c>
      <c r="H1753" s="31">
        <f>WEEKDAY(Order[[#This Row],[OrderDate]])</f>
        <v>5</v>
      </c>
      <c r="I1753" s="31" t="str">
        <f>TEXT(Order[[#This Row],[WeekNumber]],"dddd")</f>
        <v>Thursday</v>
      </c>
      <c r="J1753" s="14">
        <v>20220313</v>
      </c>
      <c r="K1753" t="s">
        <v>485</v>
      </c>
      <c r="L1753" s="4">
        <v>367.99999862909317</v>
      </c>
      <c r="M1753" s="4">
        <v>46</v>
      </c>
      <c r="N1753" s="4">
        <v>36.799999862909317</v>
      </c>
      <c r="O1753">
        <v>10</v>
      </c>
      <c r="P1753" s="8">
        <v>0.20000000298023221</v>
      </c>
      <c r="Q1753" t="s">
        <v>397</v>
      </c>
      <c r="R1753">
        <v>20</v>
      </c>
      <c r="S1753" s="4">
        <v>33.719701744549674</v>
      </c>
      <c r="T1753" t="s">
        <v>128</v>
      </c>
      <c r="U1753" t="s">
        <v>217</v>
      </c>
      <c r="V1753" t="s">
        <v>304</v>
      </c>
      <c r="W1753" t="s">
        <v>509</v>
      </c>
      <c r="X1753" t="s">
        <v>519</v>
      </c>
      <c r="Y1753" t="s">
        <v>517</v>
      </c>
    </row>
    <row r="1754" spans="1:25" x14ac:dyDescent="0.3">
      <c r="A1754">
        <v>10923</v>
      </c>
      <c r="B1754" t="s">
        <v>39</v>
      </c>
      <c r="C1754">
        <v>67</v>
      </c>
      <c r="D1754">
        <v>7</v>
      </c>
      <c r="E1754" s="3">
        <v>44623</v>
      </c>
      <c r="F1754" s="31">
        <f>YEAR(Order[[#This Row],[OrderDate]])</f>
        <v>2022</v>
      </c>
      <c r="G1754" s="31">
        <f>MONTH(Order[[#This Row],[OrderDate]])</f>
        <v>3</v>
      </c>
      <c r="H1754" s="31">
        <f>WEEKDAY(Order[[#This Row],[OrderDate]])</f>
        <v>5</v>
      </c>
      <c r="I1754" s="31" t="str">
        <f>TEXT(Order[[#This Row],[WeekNumber]],"dddd")</f>
        <v>Thursday</v>
      </c>
      <c r="J1754" s="14">
        <v>20220408</v>
      </c>
      <c r="K1754" t="s">
        <v>485</v>
      </c>
      <c r="L1754" s="4">
        <v>268.79999899864197</v>
      </c>
      <c r="M1754" s="4">
        <v>14</v>
      </c>
      <c r="N1754" s="4">
        <v>11.199999958276749</v>
      </c>
      <c r="O1754">
        <v>24</v>
      </c>
      <c r="P1754" s="8">
        <v>0.20000000298023221</v>
      </c>
      <c r="Q1754" t="s">
        <v>421</v>
      </c>
      <c r="R1754">
        <v>16</v>
      </c>
      <c r="S1754" s="4">
        <v>8.0791143090423496</v>
      </c>
      <c r="T1754" t="s">
        <v>128</v>
      </c>
      <c r="U1754" t="s">
        <v>217</v>
      </c>
      <c r="V1754" t="s">
        <v>304</v>
      </c>
      <c r="W1754" t="s">
        <v>509</v>
      </c>
      <c r="X1754" t="s">
        <v>519</v>
      </c>
      <c r="Y1754" t="s">
        <v>517</v>
      </c>
    </row>
    <row r="1755" spans="1:25" ht="15" customHeight="1" x14ac:dyDescent="0.3">
      <c r="A1755">
        <v>10924</v>
      </c>
      <c r="B1755" t="s">
        <v>4</v>
      </c>
      <c r="C1755">
        <v>10</v>
      </c>
      <c r="D1755">
        <v>3</v>
      </c>
      <c r="E1755" s="3">
        <v>44624</v>
      </c>
      <c r="F1755" s="31">
        <f>YEAR(Order[[#This Row],[OrderDate]])</f>
        <v>2022</v>
      </c>
      <c r="G1755" s="31">
        <f>MONTH(Order[[#This Row],[OrderDate]])</f>
        <v>3</v>
      </c>
      <c r="H1755" s="31">
        <f>WEEKDAY(Order[[#This Row],[OrderDate]])</f>
        <v>6</v>
      </c>
      <c r="I1755" s="31" t="str">
        <f>TEXT(Order[[#This Row],[WeekNumber]],"dddd")</f>
        <v>Friday</v>
      </c>
      <c r="J1755" s="14">
        <v>20220408</v>
      </c>
      <c r="K1755" t="s">
        <v>484</v>
      </c>
      <c r="L1755" s="4">
        <v>557.99999907612801</v>
      </c>
      <c r="M1755" s="4">
        <v>31</v>
      </c>
      <c r="N1755" s="4">
        <v>27.8999999538064</v>
      </c>
      <c r="O1755">
        <v>20</v>
      </c>
      <c r="P1755" s="8">
        <v>0.10000000149011611</v>
      </c>
      <c r="Q1755" t="s">
        <v>364</v>
      </c>
      <c r="R1755">
        <v>4</v>
      </c>
      <c r="S1755" s="4">
        <v>11.047328272500083</v>
      </c>
      <c r="T1755" t="s">
        <v>93</v>
      </c>
      <c r="U1755" t="s">
        <v>182</v>
      </c>
      <c r="V1755" t="s">
        <v>271</v>
      </c>
      <c r="W1755" t="s">
        <v>509</v>
      </c>
      <c r="X1755" t="s">
        <v>526</v>
      </c>
      <c r="Y1755" t="s">
        <v>514</v>
      </c>
    </row>
    <row r="1756" spans="1:25" ht="15" customHeight="1" x14ac:dyDescent="0.3">
      <c r="A1756">
        <v>10924</v>
      </c>
      <c r="B1756" t="s">
        <v>4</v>
      </c>
      <c r="C1756">
        <v>28</v>
      </c>
      <c r="D1756">
        <v>3</v>
      </c>
      <c r="E1756" s="3">
        <v>44624</v>
      </c>
      <c r="F1756" s="31">
        <f>YEAR(Order[[#This Row],[OrderDate]])</f>
        <v>2022</v>
      </c>
      <c r="G1756" s="31">
        <f>MONTH(Order[[#This Row],[OrderDate]])</f>
        <v>3</v>
      </c>
      <c r="H1756" s="31">
        <f>WEEKDAY(Order[[#This Row],[OrderDate]])</f>
        <v>6</v>
      </c>
      <c r="I1756" s="31" t="str">
        <f>TEXT(Order[[#This Row],[WeekNumber]],"dddd")</f>
        <v>Friday</v>
      </c>
      <c r="J1756" s="14">
        <v>20220408</v>
      </c>
      <c r="K1756" t="s">
        <v>484</v>
      </c>
      <c r="L1756" s="4">
        <v>1231.1999979615211</v>
      </c>
      <c r="M1756" s="4">
        <v>45.6</v>
      </c>
      <c r="N1756" s="4">
        <v>41.039999932050705</v>
      </c>
      <c r="O1756">
        <v>30</v>
      </c>
      <c r="P1756" s="8">
        <v>0.10000000149011611</v>
      </c>
      <c r="Q1756" t="s">
        <v>382</v>
      </c>
      <c r="R1756">
        <v>12</v>
      </c>
      <c r="S1756" s="4">
        <v>23.763027335506571</v>
      </c>
      <c r="T1756" t="s">
        <v>93</v>
      </c>
      <c r="U1756" t="s">
        <v>182</v>
      </c>
      <c r="V1756" t="s">
        <v>271</v>
      </c>
      <c r="W1756" t="s">
        <v>509</v>
      </c>
      <c r="X1756" t="s">
        <v>526</v>
      </c>
      <c r="Y1756" t="s">
        <v>513</v>
      </c>
    </row>
    <row r="1757" spans="1:25" ht="15" customHeight="1" x14ac:dyDescent="0.3">
      <c r="A1757">
        <v>10924</v>
      </c>
      <c r="B1757" t="s">
        <v>4</v>
      </c>
      <c r="C1757">
        <v>75</v>
      </c>
      <c r="D1757">
        <v>3</v>
      </c>
      <c r="E1757" s="3">
        <v>44624</v>
      </c>
      <c r="F1757" s="31">
        <f>YEAR(Order[[#This Row],[OrderDate]])</f>
        <v>2022</v>
      </c>
      <c r="G1757" s="31">
        <f>MONTH(Order[[#This Row],[OrderDate]])</f>
        <v>3</v>
      </c>
      <c r="H1757" s="31">
        <f>WEEKDAY(Order[[#This Row],[OrderDate]])</f>
        <v>6</v>
      </c>
      <c r="I1757" s="31" t="str">
        <f>TEXT(Order[[#This Row],[WeekNumber]],"dddd")</f>
        <v>Friday</v>
      </c>
      <c r="J1757" s="14">
        <v>20220313</v>
      </c>
      <c r="K1757" t="s">
        <v>484</v>
      </c>
      <c r="L1757" s="4">
        <v>46.5</v>
      </c>
      <c r="M1757" s="4">
        <v>7.75</v>
      </c>
      <c r="N1757" s="4">
        <v>7.75</v>
      </c>
      <c r="O1757">
        <v>6</v>
      </c>
      <c r="P1757" s="8">
        <v>0</v>
      </c>
      <c r="Q1757" t="s">
        <v>429</v>
      </c>
      <c r="R1757">
        <v>12</v>
      </c>
      <c r="S1757" s="4">
        <v>3.8495729671919596</v>
      </c>
      <c r="T1757" t="s">
        <v>93</v>
      </c>
      <c r="U1757" t="s">
        <v>182</v>
      </c>
      <c r="V1757" t="s">
        <v>271</v>
      </c>
      <c r="W1757" t="s">
        <v>509</v>
      </c>
      <c r="X1757" t="s">
        <v>526</v>
      </c>
      <c r="Y1757" t="s">
        <v>517</v>
      </c>
    </row>
    <row r="1758" spans="1:25" ht="15" customHeight="1" x14ac:dyDescent="0.3">
      <c r="A1758">
        <v>10925</v>
      </c>
      <c r="B1758" t="s">
        <v>32</v>
      </c>
      <c r="C1758">
        <v>36</v>
      </c>
      <c r="D1758">
        <v>3</v>
      </c>
      <c r="E1758" s="3">
        <v>44624</v>
      </c>
      <c r="F1758" s="31">
        <f>YEAR(Order[[#This Row],[OrderDate]])</f>
        <v>2022</v>
      </c>
      <c r="G1758" s="31">
        <f>MONTH(Order[[#This Row],[OrderDate]])</f>
        <v>3</v>
      </c>
      <c r="H1758" s="31">
        <f>WEEKDAY(Order[[#This Row],[OrderDate]])</f>
        <v>6</v>
      </c>
      <c r="I1758" s="31" t="str">
        <f>TEXT(Order[[#This Row],[WeekNumber]],"dddd")</f>
        <v>Friday</v>
      </c>
      <c r="J1758" s="14">
        <v>20220313</v>
      </c>
      <c r="K1758" t="s">
        <v>486</v>
      </c>
      <c r="L1758" s="4">
        <v>403.74999716877937</v>
      </c>
      <c r="M1758" s="4">
        <v>19</v>
      </c>
      <c r="N1758" s="4">
        <v>16.149999886751175</v>
      </c>
      <c r="O1758">
        <v>25</v>
      </c>
      <c r="P1758" s="8">
        <v>0.15000000596046451</v>
      </c>
      <c r="Q1758" t="s">
        <v>390</v>
      </c>
      <c r="R1758">
        <v>17</v>
      </c>
      <c r="S1758" s="4">
        <v>14.515505674132482</v>
      </c>
      <c r="T1758" t="s">
        <v>121</v>
      </c>
      <c r="U1758" t="s">
        <v>210</v>
      </c>
      <c r="V1758" t="s">
        <v>298</v>
      </c>
      <c r="W1758" t="s">
        <v>510</v>
      </c>
      <c r="X1758" t="s">
        <v>521</v>
      </c>
      <c r="Y1758" t="s">
        <v>514</v>
      </c>
    </row>
    <row r="1759" spans="1:25" ht="15" customHeight="1" x14ac:dyDescent="0.3">
      <c r="A1759">
        <v>10925</v>
      </c>
      <c r="B1759" t="s">
        <v>32</v>
      </c>
      <c r="C1759">
        <v>52</v>
      </c>
      <c r="D1759">
        <v>3</v>
      </c>
      <c r="E1759" s="3">
        <v>44624</v>
      </c>
      <c r="F1759" s="31">
        <f>YEAR(Order[[#This Row],[OrderDate]])</f>
        <v>2022</v>
      </c>
      <c r="G1759" s="31">
        <f>MONTH(Order[[#This Row],[OrderDate]])</f>
        <v>3</v>
      </c>
      <c r="H1759" s="31">
        <f>WEEKDAY(Order[[#This Row],[OrderDate]])</f>
        <v>6</v>
      </c>
      <c r="I1759" s="31" t="str">
        <f>TEXT(Order[[#This Row],[WeekNumber]],"dddd")</f>
        <v>Friday</v>
      </c>
      <c r="J1759" s="14">
        <v>20220311</v>
      </c>
      <c r="K1759" t="s">
        <v>486</v>
      </c>
      <c r="L1759" s="4">
        <v>71.399999499320984</v>
      </c>
      <c r="M1759" s="4">
        <v>7</v>
      </c>
      <c r="N1759" s="4">
        <v>5.9499999582767487</v>
      </c>
      <c r="O1759">
        <v>12</v>
      </c>
      <c r="P1759" s="8">
        <v>0.15000000596046451</v>
      </c>
      <c r="Q1759" t="s">
        <v>406</v>
      </c>
      <c r="R1759">
        <v>24</v>
      </c>
      <c r="S1759" s="4">
        <v>2.7531089859539</v>
      </c>
      <c r="T1759" t="s">
        <v>121</v>
      </c>
      <c r="U1759" t="s">
        <v>210</v>
      </c>
      <c r="V1759" t="s">
        <v>298</v>
      </c>
      <c r="W1759" t="s">
        <v>510</v>
      </c>
      <c r="X1759" t="s">
        <v>521</v>
      </c>
      <c r="Y1759" t="s">
        <v>512</v>
      </c>
    </row>
    <row r="1760" spans="1:25" ht="15" customHeight="1" x14ac:dyDescent="0.3">
      <c r="A1760">
        <v>10926</v>
      </c>
      <c r="B1760" t="s">
        <v>1</v>
      </c>
      <c r="C1760">
        <v>11</v>
      </c>
      <c r="D1760">
        <v>4</v>
      </c>
      <c r="E1760" s="3">
        <v>44624</v>
      </c>
      <c r="F1760" s="31">
        <f>YEAR(Order[[#This Row],[OrderDate]])</f>
        <v>2022</v>
      </c>
      <c r="G1760" s="31">
        <f>MONTH(Order[[#This Row],[OrderDate]])</f>
        <v>3</v>
      </c>
      <c r="H1760" s="31">
        <f>WEEKDAY(Order[[#This Row],[OrderDate]])</f>
        <v>6</v>
      </c>
      <c r="I1760" s="31" t="str">
        <f>TEXT(Order[[#This Row],[WeekNumber]],"dddd")</f>
        <v>Friday</v>
      </c>
      <c r="J1760" s="14">
        <v>20220311</v>
      </c>
      <c r="K1760" t="s">
        <v>485</v>
      </c>
      <c r="L1760" s="4">
        <v>42</v>
      </c>
      <c r="M1760" s="4">
        <v>21</v>
      </c>
      <c r="N1760" s="4">
        <v>21</v>
      </c>
      <c r="O1760">
        <v>2</v>
      </c>
      <c r="P1760" s="8">
        <v>0</v>
      </c>
      <c r="Q1760" t="s">
        <v>365</v>
      </c>
      <c r="R1760">
        <v>5</v>
      </c>
      <c r="S1760" s="4">
        <v>7.3815383533820462</v>
      </c>
      <c r="T1760" t="s">
        <v>90</v>
      </c>
      <c r="U1760" t="s">
        <v>179</v>
      </c>
      <c r="V1760" t="s">
        <v>268</v>
      </c>
      <c r="W1760" t="s">
        <v>510</v>
      </c>
      <c r="X1760" t="s">
        <v>525</v>
      </c>
      <c r="Y1760" t="s">
        <v>511</v>
      </c>
    </row>
    <row r="1761" spans="1:25" ht="15" customHeight="1" x14ac:dyDescent="0.3">
      <c r="A1761">
        <v>10926</v>
      </c>
      <c r="B1761" t="s">
        <v>1</v>
      </c>
      <c r="C1761">
        <v>13</v>
      </c>
      <c r="D1761">
        <v>4</v>
      </c>
      <c r="E1761" s="3">
        <v>44624</v>
      </c>
      <c r="F1761" s="31">
        <f>YEAR(Order[[#This Row],[OrderDate]])</f>
        <v>2022</v>
      </c>
      <c r="G1761" s="31">
        <f>MONTH(Order[[#This Row],[OrderDate]])</f>
        <v>3</v>
      </c>
      <c r="H1761" s="31">
        <f>WEEKDAY(Order[[#This Row],[OrderDate]])</f>
        <v>6</v>
      </c>
      <c r="I1761" s="31" t="str">
        <f>TEXT(Order[[#This Row],[WeekNumber]],"dddd")</f>
        <v>Friday</v>
      </c>
      <c r="J1761" s="14">
        <v>20220311</v>
      </c>
      <c r="K1761" t="s">
        <v>485</v>
      </c>
      <c r="L1761" s="4">
        <v>60</v>
      </c>
      <c r="M1761" s="4">
        <v>6</v>
      </c>
      <c r="N1761" s="4">
        <v>6</v>
      </c>
      <c r="O1761">
        <v>10</v>
      </c>
      <c r="P1761" s="8">
        <v>0</v>
      </c>
      <c r="Q1761" t="s">
        <v>367</v>
      </c>
      <c r="R1761">
        <v>6</v>
      </c>
      <c r="S1761" s="4">
        <v>2.1837851755325639</v>
      </c>
      <c r="T1761" t="s">
        <v>90</v>
      </c>
      <c r="U1761" t="s">
        <v>179</v>
      </c>
      <c r="V1761" t="s">
        <v>268</v>
      </c>
      <c r="W1761" t="s">
        <v>510</v>
      </c>
      <c r="X1761" t="s">
        <v>525</v>
      </c>
      <c r="Y1761" t="s">
        <v>514</v>
      </c>
    </row>
    <row r="1762" spans="1:25" ht="15" customHeight="1" x14ac:dyDescent="0.3">
      <c r="A1762">
        <v>10926</v>
      </c>
      <c r="B1762" t="s">
        <v>1</v>
      </c>
      <c r="C1762">
        <v>19</v>
      </c>
      <c r="D1762">
        <v>4</v>
      </c>
      <c r="E1762" s="3">
        <v>44624</v>
      </c>
      <c r="F1762" s="31">
        <f>YEAR(Order[[#This Row],[OrderDate]])</f>
        <v>2022</v>
      </c>
      <c r="G1762" s="31">
        <f>MONTH(Order[[#This Row],[OrderDate]])</f>
        <v>3</v>
      </c>
      <c r="H1762" s="31">
        <f>WEEKDAY(Order[[#This Row],[OrderDate]])</f>
        <v>6</v>
      </c>
      <c r="I1762" s="31" t="str">
        <f>TEXT(Order[[#This Row],[WeekNumber]],"dddd")</f>
        <v>Friday</v>
      </c>
      <c r="J1762" s="14">
        <v>20220311</v>
      </c>
      <c r="K1762" t="s">
        <v>485</v>
      </c>
      <c r="L1762" s="4">
        <v>64.399999999999991</v>
      </c>
      <c r="M1762" s="4">
        <v>9.1999999999999993</v>
      </c>
      <c r="N1762" s="4">
        <v>9.1999999999999993</v>
      </c>
      <c r="O1762">
        <v>7</v>
      </c>
      <c r="P1762" s="8">
        <v>0</v>
      </c>
      <c r="Q1762" t="s">
        <v>373</v>
      </c>
      <c r="R1762">
        <v>8</v>
      </c>
      <c r="S1762" s="4">
        <v>7.994614939930428</v>
      </c>
      <c r="T1762" t="s">
        <v>90</v>
      </c>
      <c r="U1762" t="s">
        <v>179</v>
      </c>
      <c r="V1762" t="s">
        <v>268</v>
      </c>
      <c r="W1762" t="s">
        <v>510</v>
      </c>
      <c r="X1762" t="s">
        <v>525</v>
      </c>
      <c r="Y1762" t="s">
        <v>516</v>
      </c>
    </row>
    <row r="1763" spans="1:25" ht="15" customHeight="1" x14ac:dyDescent="0.3">
      <c r="A1763">
        <v>10926</v>
      </c>
      <c r="B1763" t="s">
        <v>1</v>
      </c>
      <c r="C1763">
        <v>72</v>
      </c>
      <c r="D1763">
        <v>4</v>
      </c>
      <c r="E1763" s="3">
        <v>44624</v>
      </c>
      <c r="F1763" s="31">
        <f>YEAR(Order[[#This Row],[OrderDate]])</f>
        <v>2022</v>
      </c>
      <c r="G1763" s="31">
        <f>MONTH(Order[[#This Row],[OrderDate]])</f>
        <v>3</v>
      </c>
      <c r="H1763" s="31">
        <f>WEEKDAY(Order[[#This Row],[OrderDate]])</f>
        <v>6</v>
      </c>
      <c r="I1763" s="31" t="str">
        <f>TEXT(Order[[#This Row],[WeekNumber]],"dddd")</f>
        <v>Friday</v>
      </c>
      <c r="J1763" s="14">
        <v>20220408</v>
      </c>
      <c r="K1763" t="s">
        <v>485</v>
      </c>
      <c r="L1763" s="4">
        <v>348</v>
      </c>
      <c r="M1763" s="4">
        <v>34.799999999999997</v>
      </c>
      <c r="N1763" s="4">
        <v>34.799999999999997</v>
      </c>
      <c r="O1763">
        <v>10</v>
      </c>
      <c r="P1763" s="8">
        <v>0</v>
      </c>
      <c r="Q1763" t="s">
        <v>426</v>
      </c>
      <c r="R1763">
        <v>14</v>
      </c>
      <c r="S1763" s="4">
        <v>14.902797245173618</v>
      </c>
      <c r="T1763" t="s">
        <v>90</v>
      </c>
      <c r="U1763" t="s">
        <v>179</v>
      </c>
      <c r="V1763" t="s">
        <v>268</v>
      </c>
      <c r="W1763" t="s">
        <v>510</v>
      </c>
      <c r="X1763" t="s">
        <v>525</v>
      </c>
      <c r="Y1763" t="s">
        <v>511</v>
      </c>
    </row>
    <row r="1764" spans="1:25" ht="15" customHeight="1" x14ac:dyDescent="0.3">
      <c r="A1764">
        <v>10927</v>
      </c>
      <c r="B1764" t="s">
        <v>38</v>
      </c>
      <c r="C1764">
        <v>20</v>
      </c>
      <c r="D1764">
        <v>4</v>
      </c>
      <c r="E1764" s="3">
        <v>44625</v>
      </c>
      <c r="F1764" s="31">
        <f>YEAR(Order[[#This Row],[OrderDate]])</f>
        <v>2022</v>
      </c>
      <c r="G1764" s="31">
        <f>MONTH(Order[[#This Row],[OrderDate]])</f>
        <v>3</v>
      </c>
      <c r="H1764" s="31">
        <f>WEEKDAY(Order[[#This Row],[OrderDate]])</f>
        <v>7</v>
      </c>
      <c r="I1764" s="31" t="str">
        <f>TEXT(Order[[#This Row],[WeekNumber]],"dddd")</f>
        <v>Saturday</v>
      </c>
      <c r="J1764" s="14">
        <v>20220408</v>
      </c>
      <c r="K1764" t="s">
        <v>486</v>
      </c>
      <c r="L1764" s="4">
        <v>405</v>
      </c>
      <c r="M1764" s="4">
        <v>81</v>
      </c>
      <c r="N1764" s="4">
        <v>81</v>
      </c>
      <c r="O1764">
        <v>5</v>
      </c>
      <c r="P1764" s="8">
        <v>0</v>
      </c>
      <c r="Q1764" t="s">
        <v>374</v>
      </c>
      <c r="R1764">
        <v>8</v>
      </c>
      <c r="S1764" s="4">
        <v>57.815472307491099</v>
      </c>
      <c r="T1764" t="s">
        <v>127</v>
      </c>
      <c r="U1764" t="s">
        <v>216</v>
      </c>
      <c r="V1764" t="s">
        <v>303</v>
      </c>
      <c r="W1764" t="s">
        <v>509</v>
      </c>
      <c r="X1764" t="s">
        <v>519</v>
      </c>
      <c r="Y1764" t="s">
        <v>516</v>
      </c>
    </row>
    <row r="1765" spans="1:25" ht="15" customHeight="1" x14ac:dyDescent="0.3">
      <c r="A1765">
        <v>10927</v>
      </c>
      <c r="B1765" t="s">
        <v>38</v>
      </c>
      <c r="C1765">
        <v>52</v>
      </c>
      <c r="D1765">
        <v>4</v>
      </c>
      <c r="E1765" s="3">
        <v>44625</v>
      </c>
      <c r="F1765" s="31">
        <f>YEAR(Order[[#This Row],[OrderDate]])</f>
        <v>2022</v>
      </c>
      <c r="G1765" s="31">
        <f>MONTH(Order[[#This Row],[OrderDate]])</f>
        <v>3</v>
      </c>
      <c r="H1765" s="31">
        <f>WEEKDAY(Order[[#This Row],[OrderDate]])</f>
        <v>7</v>
      </c>
      <c r="I1765" s="31" t="str">
        <f>TEXT(Order[[#This Row],[WeekNumber]],"dddd")</f>
        <v>Saturday</v>
      </c>
      <c r="J1765" s="14">
        <v>20220408</v>
      </c>
      <c r="K1765" t="s">
        <v>486</v>
      </c>
      <c r="L1765" s="4">
        <v>35</v>
      </c>
      <c r="M1765" s="4">
        <v>7</v>
      </c>
      <c r="N1765" s="4">
        <v>7</v>
      </c>
      <c r="O1765">
        <v>5</v>
      </c>
      <c r="P1765" s="8">
        <v>0</v>
      </c>
      <c r="Q1765" t="s">
        <v>406</v>
      </c>
      <c r="R1765">
        <v>24</v>
      </c>
      <c r="S1765" s="4">
        <v>2.7531089859539</v>
      </c>
      <c r="T1765" t="s">
        <v>127</v>
      </c>
      <c r="U1765" t="s">
        <v>216</v>
      </c>
      <c r="V1765" t="s">
        <v>303</v>
      </c>
      <c r="W1765" t="s">
        <v>509</v>
      </c>
      <c r="X1765" t="s">
        <v>519</v>
      </c>
      <c r="Y1765" t="s">
        <v>512</v>
      </c>
    </row>
    <row r="1766" spans="1:25" ht="15" customHeight="1" x14ac:dyDescent="0.3">
      <c r="A1766">
        <v>10927</v>
      </c>
      <c r="B1766" t="s">
        <v>38</v>
      </c>
      <c r="C1766">
        <v>76</v>
      </c>
      <c r="D1766">
        <v>4</v>
      </c>
      <c r="E1766" s="3">
        <v>44625</v>
      </c>
      <c r="F1766" s="31">
        <f>YEAR(Order[[#This Row],[OrderDate]])</f>
        <v>2022</v>
      </c>
      <c r="G1766" s="31">
        <f>MONTH(Order[[#This Row],[OrderDate]])</f>
        <v>3</v>
      </c>
      <c r="H1766" s="31">
        <f>WEEKDAY(Order[[#This Row],[OrderDate]])</f>
        <v>7</v>
      </c>
      <c r="I1766" s="31" t="str">
        <f>TEXT(Order[[#This Row],[WeekNumber]],"dddd")</f>
        <v>Saturday</v>
      </c>
      <c r="J1766" s="14">
        <v>20220318</v>
      </c>
      <c r="K1766" t="s">
        <v>486</v>
      </c>
      <c r="L1766" s="4">
        <v>360</v>
      </c>
      <c r="M1766" s="4">
        <v>18</v>
      </c>
      <c r="N1766" s="4">
        <v>18</v>
      </c>
      <c r="O1766">
        <v>20</v>
      </c>
      <c r="P1766" s="8">
        <v>0</v>
      </c>
      <c r="Q1766" t="s">
        <v>430</v>
      </c>
      <c r="R1766">
        <v>23</v>
      </c>
      <c r="S1766" s="4">
        <v>11.35067307451974</v>
      </c>
      <c r="T1766" t="s">
        <v>127</v>
      </c>
      <c r="U1766" t="s">
        <v>216</v>
      </c>
      <c r="V1766" t="s">
        <v>303</v>
      </c>
      <c r="W1766" t="s">
        <v>509</v>
      </c>
      <c r="X1766" t="s">
        <v>519</v>
      </c>
      <c r="Y1766" t="s">
        <v>517</v>
      </c>
    </row>
    <row r="1767" spans="1:25" ht="15" customHeight="1" x14ac:dyDescent="0.3">
      <c r="A1767">
        <v>10928</v>
      </c>
      <c r="B1767" t="s">
        <v>27</v>
      </c>
      <c r="C1767">
        <v>47</v>
      </c>
      <c r="D1767">
        <v>1</v>
      </c>
      <c r="E1767" s="3">
        <v>44625</v>
      </c>
      <c r="F1767" s="31">
        <f>YEAR(Order[[#This Row],[OrderDate]])</f>
        <v>2022</v>
      </c>
      <c r="G1767" s="31">
        <f>MONTH(Order[[#This Row],[OrderDate]])</f>
        <v>3</v>
      </c>
      <c r="H1767" s="31">
        <f>WEEKDAY(Order[[#This Row],[OrderDate]])</f>
        <v>7</v>
      </c>
      <c r="I1767" s="31" t="str">
        <f>TEXT(Order[[#This Row],[WeekNumber]],"dddd")</f>
        <v>Saturday</v>
      </c>
      <c r="J1767" s="14">
        <v>20220318</v>
      </c>
      <c r="K1767" t="s">
        <v>486</v>
      </c>
      <c r="L1767" s="4">
        <v>47.5</v>
      </c>
      <c r="M1767" s="4">
        <v>9.5</v>
      </c>
      <c r="N1767" s="4">
        <v>9.5</v>
      </c>
      <c r="O1767">
        <v>5</v>
      </c>
      <c r="P1767" s="8">
        <v>0</v>
      </c>
      <c r="Q1767" t="s">
        <v>401</v>
      </c>
      <c r="R1767">
        <v>22</v>
      </c>
      <c r="S1767" s="4">
        <v>6.92246398648025</v>
      </c>
      <c r="T1767" t="s">
        <v>116</v>
      </c>
      <c r="U1767" t="s">
        <v>205</v>
      </c>
      <c r="V1767" t="s">
        <v>293</v>
      </c>
      <c r="W1767" t="s">
        <v>509</v>
      </c>
      <c r="X1767" t="s">
        <v>529</v>
      </c>
      <c r="Y1767" t="s">
        <v>516</v>
      </c>
    </row>
    <row r="1768" spans="1:25" ht="15" customHeight="1" x14ac:dyDescent="0.3">
      <c r="A1768">
        <v>10928</v>
      </c>
      <c r="B1768" t="s">
        <v>27</v>
      </c>
      <c r="C1768">
        <v>76</v>
      </c>
      <c r="D1768">
        <v>1</v>
      </c>
      <c r="E1768" s="3">
        <v>44625</v>
      </c>
      <c r="F1768" s="31">
        <f>YEAR(Order[[#This Row],[OrderDate]])</f>
        <v>2022</v>
      </c>
      <c r="G1768" s="31">
        <f>MONTH(Order[[#This Row],[OrderDate]])</f>
        <v>3</v>
      </c>
      <c r="H1768" s="31">
        <f>WEEKDAY(Order[[#This Row],[OrderDate]])</f>
        <v>7</v>
      </c>
      <c r="I1768" s="31" t="str">
        <f>TEXT(Order[[#This Row],[WeekNumber]],"dddd")</f>
        <v>Saturday</v>
      </c>
      <c r="J1768" s="14">
        <v>20220312</v>
      </c>
      <c r="K1768" t="s">
        <v>486</v>
      </c>
      <c r="L1768" s="4">
        <v>90</v>
      </c>
      <c r="M1768" s="4">
        <v>18</v>
      </c>
      <c r="N1768" s="4">
        <v>18</v>
      </c>
      <c r="O1768">
        <v>5</v>
      </c>
      <c r="P1768" s="8">
        <v>0</v>
      </c>
      <c r="Q1768" t="s">
        <v>430</v>
      </c>
      <c r="R1768">
        <v>23</v>
      </c>
      <c r="S1768" s="4">
        <v>11.35067307451974</v>
      </c>
      <c r="T1768" t="s">
        <v>116</v>
      </c>
      <c r="U1768" t="s">
        <v>205</v>
      </c>
      <c r="V1768" t="s">
        <v>293</v>
      </c>
      <c r="W1768" t="s">
        <v>509</v>
      </c>
      <c r="X1768" t="s">
        <v>529</v>
      </c>
      <c r="Y1768" t="s">
        <v>517</v>
      </c>
    </row>
    <row r="1769" spans="1:25" x14ac:dyDescent="0.3">
      <c r="A1769">
        <v>10929</v>
      </c>
      <c r="B1769" t="s">
        <v>23</v>
      </c>
      <c r="C1769">
        <v>21</v>
      </c>
      <c r="D1769">
        <v>6</v>
      </c>
      <c r="E1769" s="3">
        <v>44625</v>
      </c>
      <c r="F1769" s="31">
        <f>YEAR(Order[[#This Row],[OrderDate]])</f>
        <v>2022</v>
      </c>
      <c r="G1769" s="31">
        <f>MONTH(Order[[#This Row],[OrderDate]])</f>
        <v>3</v>
      </c>
      <c r="H1769" s="31">
        <f>WEEKDAY(Order[[#This Row],[OrderDate]])</f>
        <v>7</v>
      </c>
      <c r="I1769" s="31" t="str">
        <f>TEXT(Order[[#This Row],[WeekNumber]],"dddd")</f>
        <v>Saturday</v>
      </c>
      <c r="J1769" s="14">
        <v>20220312</v>
      </c>
      <c r="K1769" t="s">
        <v>486</v>
      </c>
      <c r="L1769" s="4">
        <v>600</v>
      </c>
      <c r="M1769" s="4">
        <v>10</v>
      </c>
      <c r="N1769" s="4">
        <v>10</v>
      </c>
      <c r="O1769">
        <v>60</v>
      </c>
      <c r="P1769" s="8">
        <v>0</v>
      </c>
      <c r="Q1769" t="s">
        <v>375</v>
      </c>
      <c r="R1769">
        <v>8</v>
      </c>
      <c r="S1769" s="4">
        <v>8.5451596278118238</v>
      </c>
      <c r="T1769" t="s">
        <v>112</v>
      </c>
      <c r="U1769" t="s">
        <v>201</v>
      </c>
      <c r="V1769" t="s">
        <v>290</v>
      </c>
      <c r="W1769" t="s">
        <v>509</v>
      </c>
      <c r="X1769" t="s">
        <v>520</v>
      </c>
      <c r="Y1769" t="s">
        <v>516</v>
      </c>
    </row>
    <row r="1770" spans="1:25" x14ac:dyDescent="0.3">
      <c r="A1770">
        <v>10929</v>
      </c>
      <c r="B1770" t="s">
        <v>23</v>
      </c>
      <c r="C1770">
        <v>75</v>
      </c>
      <c r="D1770">
        <v>6</v>
      </c>
      <c r="E1770" s="3">
        <v>44625</v>
      </c>
      <c r="F1770" s="31">
        <f>YEAR(Order[[#This Row],[OrderDate]])</f>
        <v>2022</v>
      </c>
      <c r="G1770" s="31">
        <f>MONTH(Order[[#This Row],[OrderDate]])</f>
        <v>3</v>
      </c>
      <c r="H1770" s="31">
        <f>WEEKDAY(Order[[#This Row],[OrderDate]])</f>
        <v>7</v>
      </c>
      <c r="I1770" s="31" t="str">
        <f>TEXT(Order[[#This Row],[WeekNumber]],"dddd")</f>
        <v>Saturday</v>
      </c>
      <c r="J1770" s="14">
        <v>20220312</v>
      </c>
      <c r="K1770" t="s">
        <v>486</v>
      </c>
      <c r="L1770" s="4">
        <v>379.75</v>
      </c>
      <c r="M1770" s="4">
        <v>7.75</v>
      </c>
      <c r="N1770" s="4">
        <v>7.75</v>
      </c>
      <c r="O1770">
        <v>49</v>
      </c>
      <c r="P1770" s="8">
        <v>0</v>
      </c>
      <c r="Q1770" t="s">
        <v>429</v>
      </c>
      <c r="R1770">
        <v>12</v>
      </c>
      <c r="S1770" s="4">
        <v>3.8495729671919596</v>
      </c>
      <c r="T1770" t="s">
        <v>112</v>
      </c>
      <c r="U1770" t="s">
        <v>201</v>
      </c>
      <c r="V1770" t="s">
        <v>290</v>
      </c>
      <c r="W1770" t="s">
        <v>509</v>
      </c>
      <c r="X1770" t="s">
        <v>520</v>
      </c>
      <c r="Y1770" t="s">
        <v>517</v>
      </c>
    </row>
    <row r="1771" spans="1:25" x14ac:dyDescent="0.3">
      <c r="A1771">
        <v>10929</v>
      </c>
      <c r="B1771" t="s">
        <v>23</v>
      </c>
      <c r="C1771">
        <v>77</v>
      </c>
      <c r="D1771">
        <v>6</v>
      </c>
      <c r="E1771" s="3">
        <v>44625</v>
      </c>
      <c r="F1771" s="31">
        <f>YEAR(Order[[#This Row],[OrderDate]])</f>
        <v>2022</v>
      </c>
      <c r="G1771" s="31">
        <f>MONTH(Order[[#This Row],[OrderDate]])</f>
        <v>3</v>
      </c>
      <c r="H1771" s="31">
        <f>WEEKDAY(Order[[#This Row],[OrderDate]])</f>
        <v>7</v>
      </c>
      <c r="I1771" s="31" t="str">
        <f>TEXT(Order[[#This Row],[WeekNumber]],"dddd")</f>
        <v>Saturday</v>
      </c>
      <c r="J1771" s="14">
        <v>20220318</v>
      </c>
      <c r="K1771" t="s">
        <v>486</v>
      </c>
      <c r="L1771" s="4">
        <v>195</v>
      </c>
      <c r="M1771" s="4">
        <v>13</v>
      </c>
      <c r="N1771" s="4">
        <v>13</v>
      </c>
      <c r="O1771">
        <v>15</v>
      </c>
      <c r="P1771" s="8">
        <v>0</v>
      </c>
      <c r="Q1771" t="s">
        <v>431</v>
      </c>
      <c r="R1771">
        <v>12</v>
      </c>
      <c r="S1771" s="4">
        <v>9.7871799999999993</v>
      </c>
      <c r="T1771" t="s">
        <v>112</v>
      </c>
      <c r="U1771" t="s">
        <v>201</v>
      </c>
      <c r="V1771" t="s">
        <v>290</v>
      </c>
      <c r="W1771" t="s">
        <v>509</v>
      </c>
      <c r="X1771" t="s">
        <v>520</v>
      </c>
      <c r="Y1771" t="s">
        <v>515</v>
      </c>
    </row>
    <row r="1772" spans="1:25" ht="15" customHeight="1" x14ac:dyDescent="0.3">
      <c r="A1772">
        <v>10930</v>
      </c>
      <c r="B1772" t="s">
        <v>73</v>
      </c>
      <c r="C1772">
        <v>21</v>
      </c>
      <c r="D1772">
        <v>4</v>
      </c>
      <c r="E1772" s="3">
        <v>44626</v>
      </c>
      <c r="F1772" s="31">
        <f>YEAR(Order[[#This Row],[OrderDate]])</f>
        <v>2022</v>
      </c>
      <c r="G1772" s="31">
        <f>MONTH(Order[[#This Row],[OrderDate]])</f>
        <v>3</v>
      </c>
      <c r="H1772" s="31">
        <f>WEEKDAY(Order[[#This Row],[OrderDate]])</f>
        <v>1</v>
      </c>
      <c r="I1772" s="31" t="str">
        <f>TEXT(Order[[#This Row],[WeekNumber]],"dddd")</f>
        <v>Sunday</v>
      </c>
      <c r="J1772" s="14">
        <v>20220318</v>
      </c>
      <c r="K1772" t="s">
        <v>485</v>
      </c>
      <c r="L1772" s="4">
        <v>360</v>
      </c>
      <c r="M1772" s="4">
        <v>10</v>
      </c>
      <c r="N1772" s="4">
        <v>10</v>
      </c>
      <c r="O1772">
        <v>36</v>
      </c>
      <c r="P1772" s="8">
        <v>0</v>
      </c>
      <c r="Q1772" t="s">
        <v>375</v>
      </c>
      <c r="R1772">
        <v>8</v>
      </c>
      <c r="S1772" s="4">
        <v>8.5451596278118238</v>
      </c>
      <c r="T1772" t="s">
        <v>162</v>
      </c>
      <c r="U1772" t="s">
        <v>251</v>
      </c>
      <c r="V1772" t="s">
        <v>336</v>
      </c>
      <c r="W1772" t="s">
        <v>509</v>
      </c>
      <c r="X1772" t="s">
        <v>522</v>
      </c>
      <c r="Y1772" t="s">
        <v>516</v>
      </c>
    </row>
    <row r="1773" spans="1:25" ht="15" customHeight="1" x14ac:dyDescent="0.3">
      <c r="A1773">
        <v>10930</v>
      </c>
      <c r="B1773" t="s">
        <v>73</v>
      </c>
      <c r="C1773">
        <v>27</v>
      </c>
      <c r="D1773">
        <v>4</v>
      </c>
      <c r="E1773" s="3">
        <v>44626</v>
      </c>
      <c r="F1773" s="31">
        <f>YEAR(Order[[#This Row],[OrderDate]])</f>
        <v>2022</v>
      </c>
      <c r="G1773" s="31">
        <f>MONTH(Order[[#This Row],[OrderDate]])</f>
        <v>3</v>
      </c>
      <c r="H1773" s="31">
        <f>WEEKDAY(Order[[#This Row],[OrderDate]])</f>
        <v>1</v>
      </c>
      <c r="I1773" s="31" t="str">
        <f>TEXT(Order[[#This Row],[WeekNumber]],"dddd")</f>
        <v>Sunday</v>
      </c>
      <c r="J1773" s="14">
        <v>20220318</v>
      </c>
      <c r="K1773" t="s">
        <v>485</v>
      </c>
      <c r="L1773" s="4">
        <v>1097.5</v>
      </c>
      <c r="M1773" s="4">
        <v>43.9</v>
      </c>
      <c r="N1773" s="4">
        <v>43.9</v>
      </c>
      <c r="O1773">
        <v>25</v>
      </c>
      <c r="P1773" s="8">
        <v>0</v>
      </c>
      <c r="Q1773" t="s">
        <v>381</v>
      </c>
      <c r="R1773">
        <v>11</v>
      </c>
      <c r="S1773" s="4">
        <v>33.234373496604114</v>
      </c>
      <c r="T1773" t="s">
        <v>162</v>
      </c>
      <c r="U1773" t="s">
        <v>251</v>
      </c>
      <c r="V1773" t="s">
        <v>336</v>
      </c>
      <c r="W1773" t="s">
        <v>509</v>
      </c>
      <c r="X1773" t="s">
        <v>522</v>
      </c>
      <c r="Y1773" t="s">
        <v>516</v>
      </c>
    </row>
    <row r="1774" spans="1:25" ht="15" customHeight="1" x14ac:dyDescent="0.3">
      <c r="A1774">
        <v>10930</v>
      </c>
      <c r="B1774" t="s">
        <v>73</v>
      </c>
      <c r="C1774">
        <v>55</v>
      </c>
      <c r="D1774">
        <v>4</v>
      </c>
      <c r="E1774" s="3">
        <v>44626</v>
      </c>
      <c r="F1774" s="31">
        <f>YEAR(Order[[#This Row],[OrderDate]])</f>
        <v>2022</v>
      </c>
      <c r="G1774" s="31">
        <f>MONTH(Order[[#This Row],[OrderDate]])</f>
        <v>3</v>
      </c>
      <c r="H1774" s="31">
        <f>WEEKDAY(Order[[#This Row],[OrderDate]])</f>
        <v>1</v>
      </c>
      <c r="I1774" s="31" t="str">
        <f>TEXT(Order[[#This Row],[WeekNumber]],"dddd")</f>
        <v>Sunday</v>
      </c>
      <c r="J1774" s="14">
        <v>20220318</v>
      </c>
      <c r="K1774" t="s">
        <v>485</v>
      </c>
      <c r="L1774" s="4">
        <v>479.99999821186066</v>
      </c>
      <c r="M1774" s="4">
        <v>24</v>
      </c>
      <c r="N1774" s="4">
        <v>19.199999928474426</v>
      </c>
      <c r="O1774">
        <v>25</v>
      </c>
      <c r="P1774" s="8">
        <v>0.20000000298023221</v>
      </c>
      <c r="Q1774" t="s">
        <v>409</v>
      </c>
      <c r="R1774">
        <v>25</v>
      </c>
      <c r="S1774" s="4">
        <v>18.144678468561601</v>
      </c>
      <c r="T1774" t="s">
        <v>162</v>
      </c>
      <c r="U1774" t="s">
        <v>251</v>
      </c>
      <c r="V1774" t="s">
        <v>336</v>
      </c>
      <c r="W1774" t="s">
        <v>509</v>
      </c>
      <c r="X1774" t="s">
        <v>522</v>
      </c>
      <c r="Y1774" t="s">
        <v>518</v>
      </c>
    </row>
    <row r="1775" spans="1:25" ht="15" customHeight="1" x14ac:dyDescent="0.3">
      <c r="A1775">
        <v>10930</v>
      </c>
      <c r="B1775" t="s">
        <v>73</v>
      </c>
      <c r="C1775">
        <v>58</v>
      </c>
      <c r="D1775">
        <v>4</v>
      </c>
      <c r="E1775" s="3">
        <v>44626</v>
      </c>
      <c r="F1775" s="31">
        <f>YEAR(Order[[#This Row],[OrderDate]])</f>
        <v>2022</v>
      </c>
      <c r="G1775" s="31">
        <f>MONTH(Order[[#This Row],[OrderDate]])</f>
        <v>3</v>
      </c>
      <c r="H1775" s="31">
        <f>WEEKDAY(Order[[#This Row],[OrderDate]])</f>
        <v>1</v>
      </c>
      <c r="I1775" s="31" t="str">
        <f>TEXT(Order[[#This Row],[WeekNumber]],"dddd")</f>
        <v>Sunday</v>
      </c>
      <c r="J1775" s="14">
        <v>20220319</v>
      </c>
      <c r="K1775" t="s">
        <v>485</v>
      </c>
      <c r="L1775" s="4">
        <v>317.99999881535769</v>
      </c>
      <c r="M1775" s="4">
        <v>13.25</v>
      </c>
      <c r="N1775" s="4">
        <v>10.599999960511923</v>
      </c>
      <c r="O1775">
        <v>30</v>
      </c>
      <c r="P1775" s="8">
        <v>0.20000000298023221</v>
      </c>
      <c r="Q1775" t="s">
        <v>412</v>
      </c>
      <c r="R1775">
        <v>27</v>
      </c>
      <c r="S1775" s="4">
        <v>5.9992715692376155</v>
      </c>
      <c r="T1775" t="s">
        <v>162</v>
      </c>
      <c r="U1775" t="s">
        <v>251</v>
      </c>
      <c r="V1775" t="s">
        <v>336</v>
      </c>
      <c r="W1775" t="s">
        <v>509</v>
      </c>
      <c r="X1775" t="s">
        <v>522</v>
      </c>
      <c r="Y1775" t="s">
        <v>514</v>
      </c>
    </row>
    <row r="1776" spans="1:25" ht="15" customHeight="1" x14ac:dyDescent="0.3">
      <c r="A1776">
        <v>10931</v>
      </c>
      <c r="B1776" t="s">
        <v>65</v>
      </c>
      <c r="C1776">
        <v>13</v>
      </c>
      <c r="D1776">
        <v>4</v>
      </c>
      <c r="E1776" s="3">
        <v>44626</v>
      </c>
      <c r="F1776" s="31">
        <f>YEAR(Order[[#This Row],[OrderDate]])</f>
        <v>2022</v>
      </c>
      <c r="G1776" s="31">
        <f>MONTH(Order[[#This Row],[OrderDate]])</f>
        <v>3</v>
      </c>
      <c r="H1776" s="31">
        <f>WEEKDAY(Order[[#This Row],[OrderDate]])</f>
        <v>1</v>
      </c>
      <c r="I1776" s="31" t="str">
        <f>TEXT(Order[[#This Row],[WeekNumber]],"dddd")</f>
        <v>Sunday</v>
      </c>
      <c r="J1776" s="14">
        <v>20220319</v>
      </c>
      <c r="K1776" t="s">
        <v>484</v>
      </c>
      <c r="L1776" s="4">
        <v>214.19999849796295</v>
      </c>
      <c r="M1776" s="4">
        <v>6</v>
      </c>
      <c r="N1776" s="4">
        <v>5.0999999642372131</v>
      </c>
      <c r="O1776">
        <v>42</v>
      </c>
      <c r="P1776" s="8">
        <v>0.15000000596046451</v>
      </c>
      <c r="Q1776" t="s">
        <v>367</v>
      </c>
      <c r="R1776">
        <v>6</v>
      </c>
      <c r="S1776" s="4">
        <v>2.1837851755325639</v>
      </c>
      <c r="T1776" t="s">
        <v>154</v>
      </c>
      <c r="U1776" t="s">
        <v>243</v>
      </c>
      <c r="V1776" t="s">
        <v>328</v>
      </c>
      <c r="W1776" t="s">
        <v>509</v>
      </c>
      <c r="X1776" t="s">
        <v>523</v>
      </c>
      <c r="Y1776" t="s">
        <v>514</v>
      </c>
    </row>
    <row r="1777" spans="1:25" ht="15" customHeight="1" x14ac:dyDescent="0.3">
      <c r="A1777">
        <v>10931</v>
      </c>
      <c r="B1777" t="s">
        <v>65</v>
      </c>
      <c r="C1777">
        <v>57</v>
      </c>
      <c r="D1777">
        <v>4</v>
      </c>
      <c r="E1777" s="3">
        <v>44626</v>
      </c>
      <c r="F1777" s="31">
        <f>YEAR(Order[[#This Row],[OrderDate]])</f>
        <v>2022</v>
      </c>
      <c r="G1777" s="31">
        <f>MONTH(Order[[#This Row],[OrderDate]])</f>
        <v>3</v>
      </c>
      <c r="H1777" s="31">
        <f>WEEKDAY(Order[[#This Row],[OrderDate]])</f>
        <v>1</v>
      </c>
      <c r="I1777" s="31" t="str">
        <f>TEXT(Order[[#This Row],[WeekNumber]],"dddd")</f>
        <v>Sunday</v>
      </c>
      <c r="J1777" s="14">
        <v>20220324</v>
      </c>
      <c r="K1777" t="s">
        <v>484</v>
      </c>
      <c r="L1777" s="4">
        <v>585</v>
      </c>
      <c r="M1777" s="4">
        <v>19.5</v>
      </c>
      <c r="N1777" s="4">
        <v>19.5</v>
      </c>
      <c r="O1777">
        <v>30</v>
      </c>
      <c r="P1777" s="8">
        <v>0</v>
      </c>
      <c r="Q1777" t="s">
        <v>411</v>
      </c>
      <c r="R1777">
        <v>26</v>
      </c>
      <c r="S1777" s="4">
        <v>13.98469118449494</v>
      </c>
      <c r="T1777" t="s">
        <v>154</v>
      </c>
      <c r="U1777" t="s">
        <v>243</v>
      </c>
      <c r="V1777" t="s">
        <v>328</v>
      </c>
      <c r="W1777" t="s">
        <v>509</v>
      </c>
      <c r="X1777" t="s">
        <v>523</v>
      </c>
      <c r="Y1777" t="s">
        <v>512</v>
      </c>
    </row>
    <row r="1778" spans="1:25" ht="15" customHeight="1" x14ac:dyDescent="0.3">
      <c r="A1778">
        <v>10932</v>
      </c>
      <c r="B1778" t="s">
        <v>8</v>
      </c>
      <c r="C1778">
        <v>16</v>
      </c>
      <c r="D1778">
        <v>8</v>
      </c>
      <c r="E1778" s="3">
        <v>44626</v>
      </c>
      <c r="F1778" s="31">
        <f>YEAR(Order[[#This Row],[OrderDate]])</f>
        <v>2022</v>
      </c>
      <c r="G1778" s="31">
        <f>MONTH(Order[[#This Row],[OrderDate]])</f>
        <v>3</v>
      </c>
      <c r="H1778" s="31">
        <f>WEEKDAY(Order[[#This Row],[OrderDate]])</f>
        <v>1</v>
      </c>
      <c r="I1778" s="31" t="str">
        <f>TEXT(Order[[#This Row],[WeekNumber]],"dddd")</f>
        <v>Sunday</v>
      </c>
      <c r="J1778" s="14">
        <v>20220324</v>
      </c>
      <c r="K1778" t="s">
        <v>486</v>
      </c>
      <c r="L1778" s="4">
        <v>471.14999921992421</v>
      </c>
      <c r="M1778" s="4">
        <v>17.45</v>
      </c>
      <c r="N1778" s="4">
        <v>15.704999973997474</v>
      </c>
      <c r="O1778">
        <v>30</v>
      </c>
      <c r="P1778" s="8">
        <v>0.10000000149011611</v>
      </c>
      <c r="Q1778" t="s">
        <v>370</v>
      </c>
      <c r="R1778">
        <v>7</v>
      </c>
      <c r="S1778" s="4">
        <v>12.75283918323947</v>
      </c>
      <c r="T1778" t="s">
        <v>97</v>
      </c>
      <c r="U1778" t="s">
        <v>186</v>
      </c>
      <c r="V1778" t="s">
        <v>275</v>
      </c>
      <c r="W1778" t="s">
        <v>509</v>
      </c>
      <c r="X1778" t="s">
        <v>519</v>
      </c>
      <c r="Y1778" t="s">
        <v>516</v>
      </c>
    </row>
    <row r="1779" spans="1:25" ht="15" customHeight="1" x14ac:dyDescent="0.3">
      <c r="A1779">
        <v>10932</v>
      </c>
      <c r="B1779" t="s">
        <v>8</v>
      </c>
      <c r="C1779">
        <v>62</v>
      </c>
      <c r="D1779">
        <v>8</v>
      </c>
      <c r="E1779" s="3">
        <v>44626</v>
      </c>
      <c r="F1779" s="31">
        <f>YEAR(Order[[#This Row],[OrderDate]])</f>
        <v>2022</v>
      </c>
      <c r="G1779" s="31">
        <f>MONTH(Order[[#This Row],[OrderDate]])</f>
        <v>3</v>
      </c>
      <c r="H1779" s="31">
        <f>WEEKDAY(Order[[#This Row],[OrderDate]])</f>
        <v>1</v>
      </c>
      <c r="I1779" s="31" t="str">
        <f>TEXT(Order[[#This Row],[WeekNumber]],"dddd")</f>
        <v>Sunday</v>
      </c>
      <c r="J1779" s="14">
        <v>20220324</v>
      </c>
      <c r="K1779" t="s">
        <v>486</v>
      </c>
      <c r="L1779" s="4">
        <v>621.17999897152185</v>
      </c>
      <c r="M1779" s="4">
        <v>49.3</v>
      </c>
      <c r="N1779" s="4">
        <v>44.369999926537275</v>
      </c>
      <c r="O1779">
        <v>14</v>
      </c>
      <c r="P1779" s="8">
        <v>0.10000000149011611</v>
      </c>
      <c r="Q1779" t="s">
        <v>416</v>
      </c>
      <c r="R1779">
        <v>29</v>
      </c>
      <c r="S1779" s="4">
        <v>34.868075459270003</v>
      </c>
      <c r="T1779" t="s">
        <v>97</v>
      </c>
      <c r="U1779" t="s">
        <v>186</v>
      </c>
      <c r="V1779" t="s">
        <v>275</v>
      </c>
      <c r="W1779" t="s">
        <v>509</v>
      </c>
      <c r="X1779" t="s">
        <v>519</v>
      </c>
      <c r="Y1779" t="s">
        <v>516</v>
      </c>
    </row>
    <row r="1780" spans="1:25" ht="15" customHeight="1" x14ac:dyDescent="0.3">
      <c r="A1780">
        <v>10932</v>
      </c>
      <c r="B1780" t="s">
        <v>8</v>
      </c>
      <c r="C1780">
        <v>72</v>
      </c>
      <c r="D1780">
        <v>8</v>
      </c>
      <c r="E1780" s="3">
        <v>44626</v>
      </c>
      <c r="F1780" s="31">
        <f>YEAR(Order[[#This Row],[OrderDate]])</f>
        <v>2022</v>
      </c>
      <c r="G1780" s="31">
        <f>MONTH(Order[[#This Row],[OrderDate]])</f>
        <v>3</v>
      </c>
      <c r="H1780" s="31">
        <f>WEEKDAY(Order[[#This Row],[OrderDate]])</f>
        <v>1</v>
      </c>
      <c r="I1780" s="31" t="str">
        <f>TEXT(Order[[#This Row],[WeekNumber]],"dddd")</f>
        <v>Sunday</v>
      </c>
      <c r="J1780" s="14">
        <v>20220324</v>
      </c>
      <c r="K1780" t="s">
        <v>486</v>
      </c>
      <c r="L1780" s="4">
        <v>556.79999999999995</v>
      </c>
      <c r="M1780" s="4">
        <v>34.799999999999997</v>
      </c>
      <c r="N1780" s="4">
        <v>34.799999999999997</v>
      </c>
      <c r="O1780">
        <v>16</v>
      </c>
      <c r="P1780" s="8">
        <v>0</v>
      </c>
      <c r="Q1780" t="s">
        <v>426</v>
      </c>
      <c r="R1780">
        <v>14</v>
      </c>
      <c r="S1780" s="4">
        <v>14.902797245173618</v>
      </c>
      <c r="T1780" t="s">
        <v>97</v>
      </c>
      <c r="U1780" t="s">
        <v>186</v>
      </c>
      <c r="V1780" t="s">
        <v>275</v>
      </c>
      <c r="W1780" t="s">
        <v>509</v>
      </c>
      <c r="X1780" t="s">
        <v>519</v>
      </c>
      <c r="Y1780" t="s">
        <v>511</v>
      </c>
    </row>
    <row r="1781" spans="1:25" ht="15" customHeight="1" x14ac:dyDescent="0.3">
      <c r="A1781">
        <v>10932</v>
      </c>
      <c r="B1781" t="s">
        <v>8</v>
      </c>
      <c r="C1781">
        <v>75</v>
      </c>
      <c r="D1781">
        <v>8</v>
      </c>
      <c r="E1781" s="3">
        <v>44626</v>
      </c>
      <c r="F1781" s="31">
        <f>YEAR(Order[[#This Row],[OrderDate]])</f>
        <v>2022</v>
      </c>
      <c r="G1781" s="31">
        <f>MONTH(Order[[#This Row],[OrderDate]])</f>
        <v>3</v>
      </c>
      <c r="H1781" s="31">
        <f>WEEKDAY(Order[[#This Row],[OrderDate]])</f>
        <v>1</v>
      </c>
      <c r="I1781" s="31" t="str">
        <f>TEXT(Order[[#This Row],[WeekNumber]],"dddd")</f>
        <v>Sunday</v>
      </c>
      <c r="J1781" s="14">
        <v>20220316</v>
      </c>
      <c r="K1781" t="s">
        <v>486</v>
      </c>
      <c r="L1781" s="4">
        <v>139.499999769032</v>
      </c>
      <c r="M1781" s="4">
        <v>7.75</v>
      </c>
      <c r="N1781" s="4">
        <v>6.9749999884516001</v>
      </c>
      <c r="O1781">
        <v>20</v>
      </c>
      <c r="P1781" s="8">
        <v>0.10000000149011611</v>
      </c>
      <c r="Q1781" t="s">
        <v>429</v>
      </c>
      <c r="R1781">
        <v>12</v>
      </c>
      <c r="S1781" s="4">
        <v>3.8495729671919596</v>
      </c>
      <c r="T1781" t="s">
        <v>97</v>
      </c>
      <c r="U1781" t="s">
        <v>186</v>
      </c>
      <c r="V1781" t="s">
        <v>275</v>
      </c>
      <c r="W1781" t="s">
        <v>509</v>
      </c>
      <c r="X1781" t="s">
        <v>519</v>
      </c>
      <c r="Y1781" t="s">
        <v>517</v>
      </c>
    </row>
    <row r="1782" spans="1:25" x14ac:dyDescent="0.3">
      <c r="A1782">
        <v>10933</v>
      </c>
      <c r="B1782" t="s">
        <v>36</v>
      </c>
      <c r="C1782">
        <v>53</v>
      </c>
      <c r="D1782">
        <v>6</v>
      </c>
      <c r="E1782" s="3">
        <v>44626</v>
      </c>
      <c r="F1782" s="31">
        <f>YEAR(Order[[#This Row],[OrderDate]])</f>
        <v>2022</v>
      </c>
      <c r="G1782" s="31">
        <f>MONTH(Order[[#This Row],[OrderDate]])</f>
        <v>3</v>
      </c>
      <c r="H1782" s="31">
        <f>WEEKDAY(Order[[#This Row],[OrderDate]])</f>
        <v>1</v>
      </c>
      <c r="I1782" s="31" t="str">
        <f>TEXT(Order[[#This Row],[WeekNumber]],"dddd")</f>
        <v>Sunday</v>
      </c>
      <c r="J1782" s="14">
        <v>20220316</v>
      </c>
      <c r="K1782" t="s">
        <v>485</v>
      </c>
      <c r="L1782" s="4">
        <v>65.599999999999994</v>
      </c>
      <c r="M1782" s="4">
        <v>32.799999999999997</v>
      </c>
      <c r="N1782" s="4">
        <v>32.799999999999997</v>
      </c>
      <c r="O1782">
        <v>2</v>
      </c>
      <c r="P1782" s="8">
        <v>0</v>
      </c>
      <c r="Q1782" t="s">
        <v>407</v>
      </c>
      <c r="R1782">
        <v>24</v>
      </c>
      <c r="S1782" s="4">
        <v>11.283141843590998</v>
      </c>
      <c r="T1782" t="s">
        <v>125</v>
      </c>
      <c r="U1782" t="s">
        <v>214</v>
      </c>
      <c r="V1782" t="s">
        <v>301</v>
      </c>
      <c r="W1782" t="s">
        <v>509</v>
      </c>
      <c r="X1782" t="s">
        <v>351</v>
      </c>
      <c r="Y1782" t="s">
        <v>518</v>
      </c>
    </row>
    <row r="1783" spans="1:25" x14ac:dyDescent="0.3">
      <c r="A1783">
        <v>10933</v>
      </c>
      <c r="B1783" t="s">
        <v>36</v>
      </c>
      <c r="C1783">
        <v>61</v>
      </c>
      <c r="D1783">
        <v>6</v>
      </c>
      <c r="E1783" s="3">
        <v>44626</v>
      </c>
      <c r="F1783" s="31">
        <f>YEAR(Order[[#This Row],[OrderDate]])</f>
        <v>2022</v>
      </c>
      <c r="G1783" s="31">
        <f>MONTH(Order[[#This Row],[OrderDate]])</f>
        <v>3</v>
      </c>
      <c r="H1783" s="31">
        <f>WEEKDAY(Order[[#This Row],[OrderDate]])</f>
        <v>1</v>
      </c>
      <c r="I1783" s="31" t="str">
        <f>TEXT(Order[[#This Row],[WeekNumber]],"dddd")</f>
        <v>Sunday</v>
      </c>
      <c r="J1783" s="14">
        <v>20220312</v>
      </c>
      <c r="K1783" t="s">
        <v>485</v>
      </c>
      <c r="L1783" s="4">
        <v>855</v>
      </c>
      <c r="M1783" s="4">
        <v>28.5</v>
      </c>
      <c r="N1783" s="4">
        <v>28.5</v>
      </c>
      <c r="O1783">
        <v>30</v>
      </c>
      <c r="P1783" s="8">
        <v>0</v>
      </c>
      <c r="Q1783" t="s">
        <v>415</v>
      </c>
      <c r="R1783">
        <v>29</v>
      </c>
      <c r="S1783" s="4">
        <v>10.457549197381082</v>
      </c>
      <c r="T1783" t="s">
        <v>125</v>
      </c>
      <c r="U1783" t="s">
        <v>214</v>
      </c>
      <c r="V1783" t="s">
        <v>301</v>
      </c>
      <c r="W1783" t="s">
        <v>509</v>
      </c>
      <c r="X1783" t="s">
        <v>351</v>
      </c>
      <c r="Y1783" t="s">
        <v>515</v>
      </c>
    </row>
    <row r="1784" spans="1:25" ht="15" customHeight="1" x14ac:dyDescent="0.3">
      <c r="A1784">
        <v>10934</v>
      </c>
      <c r="B1784" t="s">
        <v>42</v>
      </c>
      <c r="C1784">
        <v>6</v>
      </c>
      <c r="D1784">
        <v>3</v>
      </c>
      <c r="E1784" s="3">
        <v>44629</v>
      </c>
      <c r="F1784" s="31">
        <f>YEAR(Order[[#This Row],[OrderDate]])</f>
        <v>2022</v>
      </c>
      <c r="G1784" s="31">
        <f>MONTH(Order[[#This Row],[OrderDate]])</f>
        <v>3</v>
      </c>
      <c r="H1784" s="31">
        <f>WEEKDAY(Order[[#This Row],[OrderDate]])</f>
        <v>4</v>
      </c>
      <c r="I1784" s="31" t="str">
        <f>TEXT(Order[[#This Row],[WeekNumber]],"dddd")</f>
        <v>Wednesday</v>
      </c>
      <c r="J1784" s="14">
        <v>20220318</v>
      </c>
      <c r="K1784" t="s">
        <v>485</v>
      </c>
      <c r="L1784" s="4">
        <v>500</v>
      </c>
      <c r="M1784" s="4">
        <v>25</v>
      </c>
      <c r="N1784" s="4">
        <v>25</v>
      </c>
      <c r="O1784">
        <v>20</v>
      </c>
      <c r="P1784" s="8">
        <v>0</v>
      </c>
      <c r="Q1784" t="s">
        <v>360</v>
      </c>
      <c r="R1784">
        <v>3</v>
      </c>
      <c r="S1784" s="4">
        <v>17.141683844381447</v>
      </c>
      <c r="T1784" t="s">
        <v>131</v>
      </c>
      <c r="U1784" t="s">
        <v>220</v>
      </c>
      <c r="V1784" t="s">
        <v>307</v>
      </c>
      <c r="W1784" t="s">
        <v>509</v>
      </c>
      <c r="X1784" t="s">
        <v>520</v>
      </c>
      <c r="Y1784" t="s">
        <v>515</v>
      </c>
    </row>
    <row r="1785" spans="1:25" ht="15" customHeight="1" x14ac:dyDescent="0.3">
      <c r="A1785">
        <v>10935</v>
      </c>
      <c r="B1785" t="s">
        <v>85</v>
      </c>
      <c r="C1785">
        <v>1</v>
      </c>
      <c r="D1785">
        <v>4</v>
      </c>
      <c r="E1785" s="3">
        <v>44629</v>
      </c>
      <c r="F1785" s="31">
        <f>YEAR(Order[[#This Row],[OrderDate]])</f>
        <v>2022</v>
      </c>
      <c r="G1785" s="31">
        <f>MONTH(Order[[#This Row],[OrderDate]])</f>
        <v>3</v>
      </c>
      <c r="H1785" s="31">
        <f>WEEKDAY(Order[[#This Row],[OrderDate]])</f>
        <v>4</v>
      </c>
      <c r="I1785" s="31" t="str">
        <f>TEXT(Order[[#This Row],[WeekNumber]],"dddd")</f>
        <v>Wednesday</v>
      </c>
      <c r="J1785" s="14">
        <v>20220318</v>
      </c>
      <c r="K1785" t="s">
        <v>485</v>
      </c>
      <c r="L1785" s="4">
        <v>378</v>
      </c>
      <c r="M1785" s="4">
        <v>18</v>
      </c>
      <c r="N1785" s="4">
        <v>18</v>
      </c>
      <c r="O1785">
        <v>21</v>
      </c>
      <c r="P1785" s="8">
        <v>0</v>
      </c>
      <c r="Q1785" t="s">
        <v>355</v>
      </c>
      <c r="R1785">
        <v>1</v>
      </c>
      <c r="S1785" s="4">
        <v>9.9412796083453241</v>
      </c>
      <c r="T1785" t="s">
        <v>174</v>
      </c>
      <c r="U1785" t="s">
        <v>263</v>
      </c>
      <c r="V1785" t="s">
        <v>347</v>
      </c>
      <c r="W1785" t="s">
        <v>510</v>
      </c>
      <c r="X1785" t="s">
        <v>521</v>
      </c>
      <c r="Y1785" t="s">
        <v>517</v>
      </c>
    </row>
    <row r="1786" spans="1:25" ht="15" customHeight="1" x14ac:dyDescent="0.3">
      <c r="A1786">
        <v>10935</v>
      </c>
      <c r="B1786" t="s">
        <v>85</v>
      </c>
      <c r="C1786">
        <v>18</v>
      </c>
      <c r="D1786">
        <v>4</v>
      </c>
      <c r="E1786" s="3">
        <v>44629</v>
      </c>
      <c r="F1786" s="31">
        <f>YEAR(Order[[#This Row],[OrderDate]])</f>
        <v>2022</v>
      </c>
      <c r="G1786" s="31">
        <f>MONTH(Order[[#This Row],[OrderDate]])</f>
        <v>3</v>
      </c>
      <c r="H1786" s="31">
        <f>WEEKDAY(Order[[#This Row],[OrderDate]])</f>
        <v>4</v>
      </c>
      <c r="I1786" s="31" t="str">
        <f>TEXT(Order[[#This Row],[WeekNumber]],"dddd")</f>
        <v>Wednesday</v>
      </c>
      <c r="J1786" s="14">
        <v>20220318</v>
      </c>
      <c r="K1786" t="s">
        <v>485</v>
      </c>
      <c r="L1786" s="4">
        <v>187.5</v>
      </c>
      <c r="M1786" s="4">
        <v>62.5</v>
      </c>
      <c r="N1786" s="4">
        <v>46.875</v>
      </c>
      <c r="O1786">
        <v>4</v>
      </c>
      <c r="P1786" s="8">
        <v>0.25</v>
      </c>
      <c r="Q1786" t="s">
        <v>372</v>
      </c>
      <c r="R1786">
        <v>7</v>
      </c>
      <c r="S1786" s="4">
        <v>20.144415838276313</v>
      </c>
      <c r="T1786" t="s">
        <v>174</v>
      </c>
      <c r="U1786" t="s">
        <v>263</v>
      </c>
      <c r="V1786" t="s">
        <v>347</v>
      </c>
      <c r="W1786" t="s">
        <v>510</v>
      </c>
      <c r="X1786" t="s">
        <v>521</v>
      </c>
      <c r="Y1786" t="s">
        <v>514</v>
      </c>
    </row>
    <row r="1787" spans="1:25" ht="15" customHeight="1" x14ac:dyDescent="0.3">
      <c r="A1787">
        <v>10935</v>
      </c>
      <c r="B1787" t="s">
        <v>85</v>
      </c>
      <c r="C1787">
        <v>23</v>
      </c>
      <c r="D1787">
        <v>4</v>
      </c>
      <c r="E1787" s="3">
        <v>44629</v>
      </c>
      <c r="F1787" s="31">
        <f>YEAR(Order[[#This Row],[OrderDate]])</f>
        <v>2022</v>
      </c>
      <c r="G1787" s="31">
        <f>MONTH(Order[[#This Row],[OrderDate]])</f>
        <v>3</v>
      </c>
      <c r="H1787" s="31">
        <f>WEEKDAY(Order[[#This Row],[OrderDate]])</f>
        <v>4</v>
      </c>
      <c r="I1787" s="31" t="str">
        <f>TEXT(Order[[#This Row],[WeekNumber]],"dddd")</f>
        <v>Wednesday</v>
      </c>
      <c r="J1787" s="14">
        <v>20220318</v>
      </c>
      <c r="K1787" t="s">
        <v>485</v>
      </c>
      <c r="L1787" s="4">
        <v>54</v>
      </c>
      <c r="M1787" s="4">
        <v>9</v>
      </c>
      <c r="N1787" s="4">
        <v>6.75</v>
      </c>
      <c r="O1787">
        <v>8</v>
      </c>
      <c r="P1787" s="8">
        <v>0.25</v>
      </c>
      <c r="Q1787" t="s">
        <v>377</v>
      </c>
      <c r="R1787">
        <v>9</v>
      </c>
      <c r="S1787" s="4">
        <v>5.2140991742329925</v>
      </c>
      <c r="T1787" t="s">
        <v>174</v>
      </c>
      <c r="U1787" t="s">
        <v>263</v>
      </c>
      <c r="V1787" t="s">
        <v>347</v>
      </c>
      <c r="W1787" t="s">
        <v>510</v>
      </c>
      <c r="X1787" t="s">
        <v>521</v>
      </c>
      <c r="Y1787" t="s">
        <v>512</v>
      </c>
    </row>
    <row r="1788" spans="1:25" ht="15" customHeight="1" x14ac:dyDescent="0.3">
      <c r="A1788">
        <v>10936</v>
      </c>
      <c r="B1788" t="s">
        <v>30</v>
      </c>
      <c r="C1788">
        <v>36</v>
      </c>
      <c r="D1788">
        <v>3</v>
      </c>
      <c r="E1788" s="3">
        <v>44629</v>
      </c>
      <c r="F1788" s="31">
        <f>YEAR(Order[[#This Row],[OrderDate]])</f>
        <v>2022</v>
      </c>
      <c r="G1788" s="31">
        <f>MONTH(Order[[#This Row],[OrderDate]])</f>
        <v>3</v>
      </c>
      <c r="H1788" s="31">
        <f>WEEKDAY(Order[[#This Row],[OrderDate]])</f>
        <v>4</v>
      </c>
      <c r="I1788" s="31" t="str">
        <f>TEXT(Order[[#This Row],[WeekNumber]],"dddd")</f>
        <v>Wednesday</v>
      </c>
      <c r="J1788" s="14">
        <v>20220313</v>
      </c>
      <c r="K1788" t="s">
        <v>484</v>
      </c>
      <c r="L1788" s="4">
        <v>455.99999830126762</v>
      </c>
      <c r="M1788" s="4">
        <v>19</v>
      </c>
      <c r="N1788" s="4">
        <v>15.199999943375587</v>
      </c>
      <c r="O1788">
        <v>30</v>
      </c>
      <c r="P1788" s="8">
        <v>0.20000000298023221</v>
      </c>
      <c r="Q1788" t="s">
        <v>390</v>
      </c>
      <c r="R1788">
        <v>17</v>
      </c>
      <c r="S1788" s="4">
        <v>14.515505674132482</v>
      </c>
      <c r="T1788" t="s">
        <v>119</v>
      </c>
      <c r="U1788" t="s">
        <v>208</v>
      </c>
      <c r="V1788" t="s">
        <v>296</v>
      </c>
      <c r="W1788" t="s">
        <v>510</v>
      </c>
      <c r="X1788" t="s">
        <v>353</v>
      </c>
      <c r="Y1788" t="s">
        <v>514</v>
      </c>
    </row>
    <row r="1789" spans="1:25" x14ac:dyDescent="0.3">
      <c r="A1789">
        <v>10937</v>
      </c>
      <c r="B1789" t="s">
        <v>11</v>
      </c>
      <c r="C1789">
        <v>28</v>
      </c>
      <c r="D1789">
        <v>7</v>
      </c>
      <c r="E1789" s="3">
        <v>44630</v>
      </c>
      <c r="F1789" s="31">
        <f>YEAR(Order[[#This Row],[OrderDate]])</f>
        <v>2022</v>
      </c>
      <c r="G1789" s="31">
        <f>MONTH(Order[[#This Row],[OrderDate]])</f>
        <v>3</v>
      </c>
      <c r="H1789" s="31">
        <f>WEEKDAY(Order[[#This Row],[OrderDate]])</f>
        <v>5</v>
      </c>
      <c r="I1789" s="31" t="str">
        <f>TEXT(Order[[#This Row],[WeekNumber]],"dddd")</f>
        <v>Thursday</v>
      </c>
      <c r="J1789" s="14">
        <v>20220313</v>
      </c>
      <c r="K1789" t="s">
        <v>485</v>
      </c>
      <c r="L1789" s="4">
        <v>364.8</v>
      </c>
      <c r="M1789" s="4">
        <v>45.6</v>
      </c>
      <c r="N1789" s="4">
        <v>45.6</v>
      </c>
      <c r="O1789">
        <v>8</v>
      </c>
      <c r="P1789" s="8">
        <v>0</v>
      </c>
      <c r="Q1789" t="s">
        <v>382</v>
      </c>
      <c r="R1789">
        <v>12</v>
      </c>
      <c r="S1789" s="4">
        <v>23.763027335506571</v>
      </c>
      <c r="T1789" t="s">
        <v>100</v>
      </c>
      <c r="U1789" t="s">
        <v>189</v>
      </c>
      <c r="V1789" t="s">
        <v>278</v>
      </c>
      <c r="W1789" t="s">
        <v>510</v>
      </c>
      <c r="X1789">
        <v>0</v>
      </c>
      <c r="Y1789" t="s">
        <v>513</v>
      </c>
    </row>
    <row r="1790" spans="1:25" x14ac:dyDescent="0.3">
      <c r="A1790">
        <v>10937</v>
      </c>
      <c r="B1790" t="s">
        <v>11</v>
      </c>
      <c r="C1790">
        <v>34</v>
      </c>
      <c r="D1790">
        <v>7</v>
      </c>
      <c r="E1790" s="3">
        <v>44630</v>
      </c>
      <c r="F1790" s="31">
        <f>YEAR(Order[[#This Row],[OrderDate]])</f>
        <v>2022</v>
      </c>
      <c r="G1790" s="31">
        <f>MONTH(Order[[#This Row],[OrderDate]])</f>
        <v>3</v>
      </c>
      <c r="H1790" s="31">
        <f>WEEKDAY(Order[[#This Row],[OrderDate]])</f>
        <v>5</v>
      </c>
      <c r="I1790" s="31" t="str">
        <f>TEXT(Order[[#This Row],[WeekNumber]],"dddd")</f>
        <v>Thursday</v>
      </c>
      <c r="J1790" s="14">
        <v>20220316</v>
      </c>
      <c r="K1790" t="s">
        <v>485</v>
      </c>
      <c r="L1790" s="4">
        <v>280</v>
      </c>
      <c r="M1790" s="4">
        <v>14</v>
      </c>
      <c r="N1790" s="4">
        <v>14</v>
      </c>
      <c r="O1790">
        <v>20</v>
      </c>
      <c r="P1790" s="8">
        <v>0</v>
      </c>
      <c r="Q1790" t="s">
        <v>388</v>
      </c>
      <c r="R1790">
        <v>16</v>
      </c>
      <c r="S1790" s="4">
        <v>9.0738672986425506</v>
      </c>
      <c r="T1790" t="s">
        <v>100</v>
      </c>
      <c r="U1790" t="s">
        <v>189</v>
      </c>
      <c r="V1790" t="s">
        <v>278</v>
      </c>
      <c r="W1790" t="s">
        <v>510</v>
      </c>
      <c r="X1790">
        <v>0</v>
      </c>
      <c r="Y1790" t="s">
        <v>517</v>
      </c>
    </row>
    <row r="1791" spans="1:25" ht="15" customHeight="1" x14ac:dyDescent="0.3">
      <c r="A1791">
        <v>10938</v>
      </c>
      <c r="B1791" t="s">
        <v>60</v>
      </c>
      <c r="C1791">
        <v>13</v>
      </c>
      <c r="D1791">
        <v>3</v>
      </c>
      <c r="E1791" s="3">
        <v>44630</v>
      </c>
      <c r="F1791" s="31">
        <f>YEAR(Order[[#This Row],[OrderDate]])</f>
        <v>2022</v>
      </c>
      <c r="G1791" s="31">
        <f>MONTH(Order[[#This Row],[OrderDate]])</f>
        <v>3</v>
      </c>
      <c r="H1791" s="31">
        <f>WEEKDAY(Order[[#This Row],[OrderDate]])</f>
        <v>5</v>
      </c>
      <c r="I1791" s="31" t="str">
        <f>TEXT(Order[[#This Row],[WeekNumber]],"dddd")</f>
        <v>Thursday</v>
      </c>
      <c r="J1791" s="14">
        <v>20220316</v>
      </c>
      <c r="K1791" t="s">
        <v>484</v>
      </c>
      <c r="L1791" s="4">
        <v>90</v>
      </c>
      <c r="M1791" s="4">
        <v>6</v>
      </c>
      <c r="N1791" s="4">
        <v>4.5</v>
      </c>
      <c r="O1791">
        <v>20</v>
      </c>
      <c r="P1791" s="8">
        <v>0.25</v>
      </c>
      <c r="Q1791" t="s">
        <v>367</v>
      </c>
      <c r="R1791">
        <v>6</v>
      </c>
      <c r="S1791" s="4">
        <v>2.1837851755325639</v>
      </c>
      <c r="T1791" t="s">
        <v>149</v>
      </c>
      <c r="U1791" t="s">
        <v>238</v>
      </c>
      <c r="V1791" t="s">
        <v>324</v>
      </c>
      <c r="W1791" t="s">
        <v>509</v>
      </c>
      <c r="X1791" t="s">
        <v>520</v>
      </c>
      <c r="Y1791" t="s">
        <v>514</v>
      </c>
    </row>
    <row r="1792" spans="1:25" ht="15" customHeight="1" x14ac:dyDescent="0.3">
      <c r="A1792">
        <v>10938</v>
      </c>
      <c r="B1792" t="s">
        <v>60</v>
      </c>
      <c r="C1792">
        <v>43</v>
      </c>
      <c r="D1792">
        <v>3</v>
      </c>
      <c r="E1792" s="3">
        <v>44630</v>
      </c>
      <c r="F1792" s="31">
        <f>YEAR(Order[[#This Row],[OrderDate]])</f>
        <v>2022</v>
      </c>
      <c r="G1792" s="31">
        <f>MONTH(Order[[#This Row],[OrderDate]])</f>
        <v>3</v>
      </c>
      <c r="H1792" s="31">
        <f>WEEKDAY(Order[[#This Row],[OrderDate]])</f>
        <v>5</v>
      </c>
      <c r="I1792" s="31" t="str">
        <f>TEXT(Order[[#This Row],[WeekNumber]],"dddd")</f>
        <v>Thursday</v>
      </c>
      <c r="J1792" s="14">
        <v>20220316</v>
      </c>
      <c r="K1792" t="s">
        <v>484</v>
      </c>
      <c r="L1792" s="4">
        <v>828</v>
      </c>
      <c r="M1792" s="4">
        <v>46</v>
      </c>
      <c r="N1792" s="4">
        <v>34.5</v>
      </c>
      <c r="O1792">
        <v>24</v>
      </c>
      <c r="P1792" s="8">
        <v>0.25</v>
      </c>
      <c r="Q1792" t="s">
        <v>397</v>
      </c>
      <c r="R1792">
        <v>20</v>
      </c>
      <c r="S1792" s="4">
        <v>33.719701744549674</v>
      </c>
      <c r="T1792" t="s">
        <v>149</v>
      </c>
      <c r="U1792" t="s">
        <v>238</v>
      </c>
      <c r="V1792" t="s">
        <v>324</v>
      </c>
      <c r="W1792" t="s">
        <v>509</v>
      </c>
      <c r="X1792" t="s">
        <v>520</v>
      </c>
      <c r="Y1792" t="s">
        <v>517</v>
      </c>
    </row>
    <row r="1793" spans="1:25" ht="15" customHeight="1" x14ac:dyDescent="0.3">
      <c r="A1793">
        <v>10938</v>
      </c>
      <c r="B1793" t="s">
        <v>60</v>
      </c>
      <c r="C1793">
        <v>60</v>
      </c>
      <c r="D1793">
        <v>3</v>
      </c>
      <c r="E1793" s="3">
        <v>44630</v>
      </c>
      <c r="F1793" s="31">
        <f>YEAR(Order[[#This Row],[OrderDate]])</f>
        <v>2022</v>
      </c>
      <c r="G1793" s="31">
        <f>MONTH(Order[[#This Row],[OrderDate]])</f>
        <v>3</v>
      </c>
      <c r="H1793" s="31">
        <f>WEEKDAY(Order[[#This Row],[OrderDate]])</f>
        <v>5</v>
      </c>
      <c r="I1793" s="31" t="str">
        <f>TEXT(Order[[#This Row],[WeekNumber]],"dddd")</f>
        <v>Thursday</v>
      </c>
      <c r="J1793" s="14">
        <v>20220316</v>
      </c>
      <c r="K1793" t="s">
        <v>484</v>
      </c>
      <c r="L1793" s="4">
        <v>1249.5</v>
      </c>
      <c r="M1793" s="4">
        <v>34</v>
      </c>
      <c r="N1793" s="4">
        <v>25.5</v>
      </c>
      <c r="O1793">
        <v>49</v>
      </c>
      <c r="P1793" s="8">
        <v>0.25</v>
      </c>
      <c r="Q1793" t="s">
        <v>414</v>
      </c>
      <c r="R1793">
        <v>28</v>
      </c>
      <c r="S1793" s="4">
        <v>17.186056815854748</v>
      </c>
      <c r="T1793" t="s">
        <v>149</v>
      </c>
      <c r="U1793" t="s">
        <v>238</v>
      </c>
      <c r="V1793" t="s">
        <v>324</v>
      </c>
      <c r="W1793" t="s">
        <v>509</v>
      </c>
      <c r="X1793" t="s">
        <v>520</v>
      </c>
      <c r="Y1793" t="s">
        <v>511</v>
      </c>
    </row>
    <row r="1794" spans="1:25" ht="15" customHeight="1" x14ac:dyDescent="0.3">
      <c r="A1794">
        <v>10938</v>
      </c>
      <c r="B1794" t="s">
        <v>60</v>
      </c>
      <c r="C1794">
        <v>71</v>
      </c>
      <c r="D1794">
        <v>3</v>
      </c>
      <c r="E1794" s="3">
        <v>44630</v>
      </c>
      <c r="F1794" s="31">
        <f>YEAR(Order[[#This Row],[OrderDate]])</f>
        <v>2022</v>
      </c>
      <c r="G1794" s="31">
        <f>MONTH(Order[[#This Row],[OrderDate]])</f>
        <v>3</v>
      </c>
      <c r="H1794" s="31">
        <f>WEEKDAY(Order[[#This Row],[OrderDate]])</f>
        <v>5</v>
      </c>
      <c r="I1794" s="31" t="str">
        <f>TEXT(Order[[#This Row],[WeekNumber]],"dddd")</f>
        <v>Thursday</v>
      </c>
      <c r="J1794" s="14">
        <v>20220313</v>
      </c>
      <c r="K1794" t="s">
        <v>484</v>
      </c>
      <c r="L1794" s="4">
        <v>564.375</v>
      </c>
      <c r="M1794" s="4">
        <v>21.5</v>
      </c>
      <c r="N1794" s="4">
        <v>16.125</v>
      </c>
      <c r="O1794">
        <v>35</v>
      </c>
      <c r="P1794" s="8">
        <v>0.25</v>
      </c>
      <c r="Q1794" t="s">
        <v>425</v>
      </c>
      <c r="R1794">
        <v>15</v>
      </c>
      <c r="S1794" s="4">
        <v>15.813450604529082</v>
      </c>
      <c r="T1794" t="s">
        <v>149</v>
      </c>
      <c r="U1794" t="s">
        <v>238</v>
      </c>
      <c r="V1794" t="s">
        <v>324</v>
      </c>
      <c r="W1794" t="s">
        <v>509</v>
      </c>
      <c r="X1794" t="s">
        <v>520</v>
      </c>
      <c r="Y1794" t="s">
        <v>511</v>
      </c>
    </row>
    <row r="1795" spans="1:25" ht="15" customHeight="1" x14ac:dyDescent="0.3">
      <c r="A1795">
        <v>10939</v>
      </c>
      <c r="B1795" t="s">
        <v>47</v>
      </c>
      <c r="C1795">
        <v>2</v>
      </c>
      <c r="D1795">
        <v>2</v>
      </c>
      <c r="E1795" s="3">
        <v>44630</v>
      </c>
      <c r="F1795" s="31">
        <f>YEAR(Order[[#This Row],[OrderDate]])</f>
        <v>2022</v>
      </c>
      <c r="G1795" s="31">
        <f>MONTH(Order[[#This Row],[OrderDate]])</f>
        <v>3</v>
      </c>
      <c r="H1795" s="31">
        <f>WEEKDAY(Order[[#This Row],[OrderDate]])</f>
        <v>5</v>
      </c>
      <c r="I1795" s="31" t="str">
        <f>TEXT(Order[[#This Row],[WeekNumber]],"dddd")</f>
        <v>Thursday</v>
      </c>
      <c r="J1795" s="14">
        <v>20220313</v>
      </c>
      <c r="K1795" t="s">
        <v>484</v>
      </c>
      <c r="L1795" s="4">
        <v>161.49999886751175</v>
      </c>
      <c r="M1795" s="4">
        <v>19</v>
      </c>
      <c r="N1795" s="4">
        <v>16.149999886751175</v>
      </c>
      <c r="O1795">
        <v>10</v>
      </c>
      <c r="P1795" s="8">
        <v>0.15000000596046451</v>
      </c>
      <c r="Q1795" t="s">
        <v>356</v>
      </c>
      <c r="R1795">
        <v>1</v>
      </c>
      <c r="S1795" s="4">
        <v>9.9064127385757743</v>
      </c>
      <c r="T1795" t="s">
        <v>136</v>
      </c>
      <c r="U1795" t="s">
        <v>225</v>
      </c>
      <c r="V1795" t="s">
        <v>312</v>
      </c>
      <c r="W1795" t="s">
        <v>509</v>
      </c>
      <c r="X1795" t="s">
        <v>528</v>
      </c>
      <c r="Y1795" t="s">
        <v>517</v>
      </c>
    </row>
    <row r="1796" spans="1:25" ht="15" customHeight="1" x14ac:dyDescent="0.3">
      <c r="A1796">
        <v>10939</v>
      </c>
      <c r="B1796" t="s">
        <v>47</v>
      </c>
      <c r="C1796">
        <v>67</v>
      </c>
      <c r="D1796">
        <v>2</v>
      </c>
      <c r="E1796" s="3">
        <v>44630</v>
      </c>
      <c r="F1796" s="31">
        <f>YEAR(Order[[#This Row],[OrderDate]])</f>
        <v>2022</v>
      </c>
      <c r="G1796" s="31">
        <f>MONTH(Order[[#This Row],[OrderDate]])</f>
        <v>3</v>
      </c>
      <c r="H1796" s="31">
        <f>WEEKDAY(Order[[#This Row],[OrderDate]])</f>
        <v>5</v>
      </c>
      <c r="I1796" s="31" t="str">
        <f>TEXT(Order[[#This Row],[WeekNumber]],"dddd")</f>
        <v>Thursday</v>
      </c>
      <c r="J1796" s="14">
        <v>20220323</v>
      </c>
      <c r="K1796" t="s">
        <v>484</v>
      </c>
      <c r="L1796" s="4">
        <v>475.99999666213989</v>
      </c>
      <c r="M1796" s="4">
        <v>14</v>
      </c>
      <c r="N1796" s="4">
        <v>11.899999916553497</v>
      </c>
      <c r="O1796">
        <v>40</v>
      </c>
      <c r="P1796" s="8">
        <v>0.15000000596046451</v>
      </c>
      <c r="Q1796" t="s">
        <v>421</v>
      </c>
      <c r="R1796">
        <v>16</v>
      </c>
      <c r="S1796" s="4">
        <v>8.0791143090423496</v>
      </c>
      <c r="T1796" t="s">
        <v>136</v>
      </c>
      <c r="U1796" t="s">
        <v>225</v>
      </c>
      <c r="V1796" t="s">
        <v>312</v>
      </c>
      <c r="W1796" t="s">
        <v>509</v>
      </c>
      <c r="X1796" t="s">
        <v>528</v>
      </c>
      <c r="Y1796" t="s">
        <v>517</v>
      </c>
    </row>
    <row r="1797" spans="1:25" ht="15" customHeight="1" x14ac:dyDescent="0.3">
      <c r="A1797">
        <v>10940</v>
      </c>
      <c r="B1797" t="s">
        <v>8</v>
      </c>
      <c r="C1797">
        <v>7</v>
      </c>
      <c r="D1797">
        <v>8</v>
      </c>
      <c r="E1797" s="3">
        <v>44631</v>
      </c>
      <c r="F1797" s="31">
        <f>YEAR(Order[[#This Row],[OrderDate]])</f>
        <v>2022</v>
      </c>
      <c r="G1797" s="31">
        <f>MONTH(Order[[#This Row],[OrderDate]])</f>
        <v>3</v>
      </c>
      <c r="H1797" s="31">
        <f>WEEKDAY(Order[[#This Row],[OrderDate]])</f>
        <v>6</v>
      </c>
      <c r="I1797" s="31" t="str">
        <f>TEXT(Order[[#This Row],[WeekNumber]],"dddd")</f>
        <v>Friday</v>
      </c>
      <c r="J1797" s="14">
        <v>20220323</v>
      </c>
      <c r="K1797" t="s">
        <v>485</v>
      </c>
      <c r="L1797" s="4">
        <v>240</v>
      </c>
      <c r="M1797" s="4">
        <v>30</v>
      </c>
      <c r="N1797" s="4">
        <v>30</v>
      </c>
      <c r="O1797">
        <v>8</v>
      </c>
      <c r="P1797" s="8">
        <v>0</v>
      </c>
      <c r="Q1797" t="s">
        <v>361</v>
      </c>
      <c r="R1797">
        <v>3</v>
      </c>
      <c r="S1797" s="4">
        <v>16.995648153812226</v>
      </c>
      <c r="T1797" t="s">
        <v>97</v>
      </c>
      <c r="U1797" t="s">
        <v>186</v>
      </c>
      <c r="V1797" t="s">
        <v>275</v>
      </c>
      <c r="W1797" t="s">
        <v>509</v>
      </c>
      <c r="X1797" t="s">
        <v>519</v>
      </c>
      <c r="Y1797" t="s">
        <v>513</v>
      </c>
    </row>
    <row r="1798" spans="1:25" ht="15" customHeight="1" x14ac:dyDescent="0.3">
      <c r="A1798">
        <v>10940</v>
      </c>
      <c r="B1798" t="s">
        <v>8</v>
      </c>
      <c r="C1798">
        <v>13</v>
      </c>
      <c r="D1798">
        <v>8</v>
      </c>
      <c r="E1798" s="3">
        <v>44631</v>
      </c>
      <c r="F1798" s="31">
        <f>YEAR(Order[[#This Row],[OrderDate]])</f>
        <v>2022</v>
      </c>
      <c r="G1798" s="31">
        <f>MONTH(Order[[#This Row],[OrderDate]])</f>
        <v>3</v>
      </c>
      <c r="H1798" s="31">
        <f>WEEKDAY(Order[[#This Row],[OrderDate]])</f>
        <v>6</v>
      </c>
      <c r="I1798" s="31" t="str">
        <f>TEXT(Order[[#This Row],[WeekNumber]],"dddd")</f>
        <v>Friday</v>
      </c>
      <c r="J1798" s="14">
        <v>20220320</v>
      </c>
      <c r="K1798" t="s">
        <v>485</v>
      </c>
      <c r="L1798" s="4">
        <v>120</v>
      </c>
      <c r="M1798" s="4">
        <v>6</v>
      </c>
      <c r="N1798" s="4">
        <v>6</v>
      </c>
      <c r="O1798">
        <v>20</v>
      </c>
      <c r="P1798" s="8">
        <v>0</v>
      </c>
      <c r="Q1798" t="s">
        <v>367</v>
      </c>
      <c r="R1798">
        <v>6</v>
      </c>
      <c r="S1798" s="4">
        <v>2.1837851755325639</v>
      </c>
      <c r="T1798" t="s">
        <v>97</v>
      </c>
      <c r="U1798" t="s">
        <v>186</v>
      </c>
      <c r="V1798" t="s">
        <v>275</v>
      </c>
      <c r="W1798" t="s">
        <v>509</v>
      </c>
      <c r="X1798" t="s">
        <v>519</v>
      </c>
      <c r="Y1798" t="s">
        <v>514</v>
      </c>
    </row>
    <row r="1799" spans="1:25" x14ac:dyDescent="0.3">
      <c r="A1799">
        <v>10941</v>
      </c>
      <c r="B1799" t="s">
        <v>68</v>
      </c>
      <c r="C1799">
        <v>31</v>
      </c>
      <c r="D1799">
        <v>7</v>
      </c>
      <c r="E1799" s="3">
        <v>44631</v>
      </c>
      <c r="F1799" s="31">
        <f>YEAR(Order[[#This Row],[OrderDate]])</f>
        <v>2022</v>
      </c>
      <c r="G1799" s="31">
        <f>MONTH(Order[[#This Row],[OrderDate]])</f>
        <v>3</v>
      </c>
      <c r="H1799" s="31">
        <f>WEEKDAY(Order[[#This Row],[OrderDate]])</f>
        <v>6</v>
      </c>
      <c r="I1799" s="31" t="str">
        <f>TEXT(Order[[#This Row],[WeekNumber]],"dddd")</f>
        <v>Friday</v>
      </c>
      <c r="J1799" s="14">
        <v>20220320</v>
      </c>
      <c r="K1799" t="s">
        <v>484</v>
      </c>
      <c r="L1799" s="4">
        <v>412.5</v>
      </c>
      <c r="M1799" s="4">
        <v>12.5</v>
      </c>
      <c r="N1799" s="4">
        <v>9.375</v>
      </c>
      <c r="O1799">
        <v>44</v>
      </c>
      <c r="P1799" s="8">
        <v>0.25</v>
      </c>
      <c r="Q1799" t="s">
        <v>385</v>
      </c>
      <c r="R1799">
        <v>14</v>
      </c>
      <c r="S1799" s="4">
        <v>8.9210025428745876</v>
      </c>
      <c r="T1799" t="s">
        <v>157</v>
      </c>
      <c r="U1799" t="s">
        <v>246</v>
      </c>
      <c r="V1799" t="s">
        <v>331</v>
      </c>
      <c r="W1799" t="s">
        <v>510</v>
      </c>
      <c r="X1799" t="s">
        <v>353</v>
      </c>
      <c r="Y1799" t="s">
        <v>511</v>
      </c>
    </row>
    <row r="1800" spans="1:25" x14ac:dyDescent="0.3">
      <c r="A1800">
        <v>10941</v>
      </c>
      <c r="B1800" t="s">
        <v>68</v>
      </c>
      <c r="C1800">
        <v>62</v>
      </c>
      <c r="D1800">
        <v>7</v>
      </c>
      <c r="E1800" s="3">
        <v>44631</v>
      </c>
      <c r="F1800" s="31">
        <f>YEAR(Order[[#This Row],[OrderDate]])</f>
        <v>2022</v>
      </c>
      <c r="G1800" s="31">
        <f>MONTH(Order[[#This Row],[OrderDate]])</f>
        <v>3</v>
      </c>
      <c r="H1800" s="31">
        <f>WEEKDAY(Order[[#This Row],[OrderDate]])</f>
        <v>6</v>
      </c>
      <c r="I1800" s="31" t="str">
        <f>TEXT(Order[[#This Row],[WeekNumber]],"dddd")</f>
        <v>Friday</v>
      </c>
      <c r="J1800" s="14">
        <v>20220320</v>
      </c>
      <c r="K1800" t="s">
        <v>484</v>
      </c>
      <c r="L1800" s="4">
        <v>1109.2499999999998</v>
      </c>
      <c r="M1800" s="4">
        <v>49.3</v>
      </c>
      <c r="N1800" s="4">
        <v>36.974999999999994</v>
      </c>
      <c r="O1800">
        <v>30</v>
      </c>
      <c r="P1800" s="8">
        <v>0.25</v>
      </c>
      <c r="Q1800" t="s">
        <v>416</v>
      </c>
      <c r="R1800">
        <v>29</v>
      </c>
      <c r="S1800" s="4">
        <v>34.868075459270003</v>
      </c>
      <c r="T1800" t="s">
        <v>157</v>
      </c>
      <c r="U1800" t="s">
        <v>246</v>
      </c>
      <c r="V1800" t="s">
        <v>331</v>
      </c>
      <c r="W1800" t="s">
        <v>510</v>
      </c>
      <c r="X1800" t="s">
        <v>353</v>
      </c>
      <c r="Y1800" t="s">
        <v>516</v>
      </c>
    </row>
    <row r="1801" spans="1:25" x14ac:dyDescent="0.3">
      <c r="A1801">
        <v>10941</v>
      </c>
      <c r="B1801" t="s">
        <v>68</v>
      </c>
      <c r="C1801">
        <v>68</v>
      </c>
      <c r="D1801">
        <v>7</v>
      </c>
      <c r="E1801" s="3">
        <v>44631</v>
      </c>
      <c r="F1801" s="31">
        <f>YEAR(Order[[#This Row],[OrderDate]])</f>
        <v>2022</v>
      </c>
      <c r="G1801" s="31">
        <f>MONTH(Order[[#This Row],[OrderDate]])</f>
        <v>3</v>
      </c>
      <c r="H1801" s="31">
        <f>WEEKDAY(Order[[#This Row],[OrderDate]])</f>
        <v>6</v>
      </c>
      <c r="I1801" s="31" t="str">
        <f>TEXT(Order[[#This Row],[WeekNumber]],"dddd")</f>
        <v>Friday</v>
      </c>
      <c r="J1801" s="14">
        <v>20220320</v>
      </c>
      <c r="K1801" t="s">
        <v>484</v>
      </c>
      <c r="L1801" s="4">
        <v>750</v>
      </c>
      <c r="M1801" s="4">
        <v>12.5</v>
      </c>
      <c r="N1801" s="4">
        <v>9.375</v>
      </c>
      <c r="O1801">
        <v>80</v>
      </c>
      <c r="P1801" s="8">
        <v>0.25</v>
      </c>
      <c r="Q1801" t="s">
        <v>422</v>
      </c>
      <c r="R1801">
        <v>8</v>
      </c>
      <c r="S1801" s="4">
        <v>9.881917469522989</v>
      </c>
      <c r="T1801" t="s">
        <v>157</v>
      </c>
      <c r="U1801" t="s">
        <v>246</v>
      </c>
      <c r="V1801" t="s">
        <v>331</v>
      </c>
      <c r="W1801" t="s">
        <v>510</v>
      </c>
      <c r="X1801" t="s">
        <v>353</v>
      </c>
      <c r="Y1801" t="s">
        <v>516</v>
      </c>
    </row>
    <row r="1802" spans="1:25" x14ac:dyDescent="0.3">
      <c r="A1802">
        <v>10941</v>
      </c>
      <c r="B1802" t="s">
        <v>68</v>
      </c>
      <c r="C1802">
        <v>72</v>
      </c>
      <c r="D1802">
        <v>7</v>
      </c>
      <c r="E1802" s="3">
        <v>44631</v>
      </c>
      <c r="F1802" s="31">
        <f>YEAR(Order[[#This Row],[OrderDate]])</f>
        <v>2022</v>
      </c>
      <c r="G1802" s="31">
        <f>MONTH(Order[[#This Row],[OrderDate]])</f>
        <v>3</v>
      </c>
      <c r="H1802" s="31">
        <f>WEEKDAY(Order[[#This Row],[OrderDate]])</f>
        <v>6</v>
      </c>
      <c r="I1802" s="31" t="str">
        <f>TEXT(Order[[#This Row],[WeekNumber]],"dddd")</f>
        <v>Friday</v>
      </c>
      <c r="J1802" s="14">
        <v>20220318</v>
      </c>
      <c r="K1802" t="s">
        <v>484</v>
      </c>
      <c r="L1802" s="4">
        <v>1739.9999999999998</v>
      </c>
      <c r="M1802" s="4">
        <v>34.799999999999997</v>
      </c>
      <c r="N1802" s="4">
        <v>34.799999999999997</v>
      </c>
      <c r="O1802">
        <v>50</v>
      </c>
      <c r="P1802" s="8">
        <v>0</v>
      </c>
      <c r="Q1802" t="s">
        <v>426</v>
      </c>
      <c r="R1802">
        <v>14</v>
      </c>
      <c r="S1802" s="4">
        <v>14.902797245173618</v>
      </c>
      <c r="T1802" t="s">
        <v>157</v>
      </c>
      <c r="U1802" t="s">
        <v>246</v>
      </c>
      <c r="V1802" t="s">
        <v>331</v>
      </c>
      <c r="W1802" t="s">
        <v>510</v>
      </c>
      <c r="X1802" t="s">
        <v>353</v>
      </c>
      <c r="Y1802" t="s">
        <v>511</v>
      </c>
    </row>
    <row r="1803" spans="1:25" ht="15" customHeight="1" x14ac:dyDescent="0.3">
      <c r="A1803">
        <v>10942</v>
      </c>
      <c r="B1803" t="s">
        <v>63</v>
      </c>
      <c r="C1803">
        <v>49</v>
      </c>
      <c r="D1803">
        <v>9</v>
      </c>
      <c r="E1803" s="3">
        <v>44631</v>
      </c>
      <c r="F1803" s="31">
        <f>YEAR(Order[[#This Row],[OrderDate]])</f>
        <v>2022</v>
      </c>
      <c r="G1803" s="31">
        <f>MONTH(Order[[#This Row],[OrderDate]])</f>
        <v>3</v>
      </c>
      <c r="H1803" s="31">
        <f>WEEKDAY(Order[[#This Row],[OrderDate]])</f>
        <v>6</v>
      </c>
      <c r="I1803" s="31" t="str">
        <f>TEXT(Order[[#This Row],[WeekNumber]],"dddd")</f>
        <v>Friday</v>
      </c>
      <c r="J1803" s="14">
        <v>20220319</v>
      </c>
      <c r="K1803" t="s">
        <v>485</v>
      </c>
      <c r="L1803" s="4">
        <v>560</v>
      </c>
      <c r="M1803" s="4">
        <v>20</v>
      </c>
      <c r="N1803" s="4">
        <v>20</v>
      </c>
      <c r="O1803">
        <v>28</v>
      </c>
      <c r="P1803" s="8">
        <v>0</v>
      </c>
      <c r="Q1803" t="s">
        <v>403</v>
      </c>
      <c r="R1803">
        <v>23</v>
      </c>
      <c r="S1803" s="4">
        <v>12.545683485741497</v>
      </c>
      <c r="T1803" t="s">
        <v>152</v>
      </c>
      <c r="U1803" t="s">
        <v>241</v>
      </c>
      <c r="V1803" t="s">
        <v>326</v>
      </c>
      <c r="W1803" t="s">
        <v>509</v>
      </c>
      <c r="X1803" t="s">
        <v>528</v>
      </c>
      <c r="Y1803" t="s">
        <v>516</v>
      </c>
    </row>
    <row r="1804" spans="1:25" ht="15" customHeight="1" x14ac:dyDescent="0.3">
      <c r="A1804">
        <v>10943</v>
      </c>
      <c r="B1804" t="s">
        <v>10</v>
      </c>
      <c r="C1804">
        <v>13</v>
      </c>
      <c r="D1804">
        <v>4</v>
      </c>
      <c r="E1804" s="3">
        <v>44631</v>
      </c>
      <c r="F1804" s="31">
        <f>YEAR(Order[[#This Row],[OrderDate]])</f>
        <v>2022</v>
      </c>
      <c r="G1804" s="31">
        <f>MONTH(Order[[#This Row],[OrderDate]])</f>
        <v>3</v>
      </c>
      <c r="H1804" s="31">
        <f>WEEKDAY(Order[[#This Row],[OrderDate]])</f>
        <v>6</v>
      </c>
      <c r="I1804" s="31" t="str">
        <f>TEXT(Order[[#This Row],[WeekNumber]],"dddd")</f>
        <v>Friday</v>
      </c>
      <c r="J1804" s="14">
        <v>20220319</v>
      </c>
      <c r="K1804" t="s">
        <v>484</v>
      </c>
      <c r="L1804" s="4">
        <v>90</v>
      </c>
      <c r="M1804" s="4">
        <v>6</v>
      </c>
      <c r="N1804" s="4">
        <v>6</v>
      </c>
      <c r="O1804">
        <v>15</v>
      </c>
      <c r="P1804" s="8">
        <v>0</v>
      </c>
      <c r="Q1804" t="s">
        <v>367</v>
      </c>
      <c r="R1804">
        <v>6</v>
      </c>
      <c r="S1804" s="4">
        <v>2.1837851755325639</v>
      </c>
      <c r="T1804" t="s">
        <v>99</v>
      </c>
      <c r="U1804" t="s">
        <v>188</v>
      </c>
      <c r="V1804" t="s">
        <v>277</v>
      </c>
      <c r="W1804" t="s">
        <v>509</v>
      </c>
      <c r="X1804" t="s">
        <v>351</v>
      </c>
      <c r="Y1804" t="s">
        <v>514</v>
      </c>
    </row>
    <row r="1805" spans="1:25" ht="15" customHeight="1" x14ac:dyDescent="0.3">
      <c r="A1805">
        <v>10943</v>
      </c>
      <c r="B1805" t="s">
        <v>10</v>
      </c>
      <c r="C1805">
        <v>22</v>
      </c>
      <c r="D1805">
        <v>4</v>
      </c>
      <c r="E1805" s="3">
        <v>44631</v>
      </c>
      <c r="F1805" s="31">
        <f>YEAR(Order[[#This Row],[OrderDate]])</f>
        <v>2022</v>
      </c>
      <c r="G1805" s="31">
        <f>MONTH(Order[[#This Row],[OrderDate]])</f>
        <v>3</v>
      </c>
      <c r="H1805" s="31">
        <f>WEEKDAY(Order[[#This Row],[OrderDate]])</f>
        <v>6</v>
      </c>
      <c r="I1805" s="31" t="str">
        <f>TEXT(Order[[#This Row],[WeekNumber]],"dddd")</f>
        <v>Friday</v>
      </c>
      <c r="J1805" s="14">
        <v>20220319</v>
      </c>
      <c r="K1805" t="s">
        <v>484</v>
      </c>
      <c r="L1805" s="4">
        <v>441</v>
      </c>
      <c r="M1805" s="4">
        <v>21</v>
      </c>
      <c r="N1805" s="4">
        <v>21</v>
      </c>
      <c r="O1805">
        <v>21</v>
      </c>
      <c r="P1805" s="8">
        <v>0</v>
      </c>
      <c r="Q1805" t="s">
        <v>376</v>
      </c>
      <c r="R1805">
        <v>9</v>
      </c>
      <c r="S1805" s="4">
        <v>6.5214240951904641</v>
      </c>
      <c r="T1805" t="s">
        <v>99</v>
      </c>
      <c r="U1805" t="s">
        <v>188</v>
      </c>
      <c r="V1805" t="s">
        <v>277</v>
      </c>
      <c r="W1805" t="s">
        <v>509</v>
      </c>
      <c r="X1805" t="s">
        <v>351</v>
      </c>
      <c r="Y1805" t="s">
        <v>512</v>
      </c>
    </row>
    <row r="1806" spans="1:25" ht="15" customHeight="1" x14ac:dyDescent="0.3">
      <c r="A1806">
        <v>10943</v>
      </c>
      <c r="B1806" t="s">
        <v>10</v>
      </c>
      <c r="C1806">
        <v>46</v>
      </c>
      <c r="D1806">
        <v>4</v>
      </c>
      <c r="E1806" s="3">
        <v>44631</v>
      </c>
      <c r="F1806" s="31">
        <f>YEAR(Order[[#This Row],[OrderDate]])</f>
        <v>2022</v>
      </c>
      <c r="G1806" s="31">
        <f>MONTH(Order[[#This Row],[OrderDate]])</f>
        <v>3</v>
      </c>
      <c r="H1806" s="31">
        <f>WEEKDAY(Order[[#This Row],[OrderDate]])</f>
        <v>6</v>
      </c>
      <c r="I1806" s="31" t="str">
        <f>TEXT(Order[[#This Row],[WeekNumber]],"dddd")</f>
        <v>Friday</v>
      </c>
      <c r="J1806" s="14">
        <v>20220313</v>
      </c>
      <c r="K1806" t="s">
        <v>484</v>
      </c>
      <c r="L1806" s="4">
        <v>180</v>
      </c>
      <c r="M1806" s="4">
        <v>12</v>
      </c>
      <c r="N1806" s="4">
        <v>12</v>
      </c>
      <c r="O1806">
        <v>15</v>
      </c>
      <c r="P1806" s="8">
        <v>0</v>
      </c>
      <c r="Q1806" t="s">
        <v>400</v>
      </c>
      <c r="R1806">
        <v>21</v>
      </c>
      <c r="S1806" s="4">
        <v>5.504627786254181</v>
      </c>
      <c r="T1806" t="s">
        <v>99</v>
      </c>
      <c r="U1806" t="s">
        <v>188</v>
      </c>
      <c r="V1806" t="s">
        <v>277</v>
      </c>
      <c r="W1806" t="s">
        <v>509</v>
      </c>
      <c r="X1806" t="s">
        <v>351</v>
      </c>
      <c r="Y1806" t="s">
        <v>514</v>
      </c>
    </row>
    <row r="1807" spans="1:25" x14ac:dyDescent="0.3">
      <c r="A1807">
        <v>10944</v>
      </c>
      <c r="B1807" t="s">
        <v>9</v>
      </c>
      <c r="C1807">
        <v>11</v>
      </c>
      <c r="D1807">
        <v>6</v>
      </c>
      <c r="E1807" s="3">
        <v>44632</v>
      </c>
      <c r="F1807" s="31">
        <f>YEAR(Order[[#This Row],[OrderDate]])</f>
        <v>2022</v>
      </c>
      <c r="G1807" s="31">
        <f>MONTH(Order[[#This Row],[OrderDate]])</f>
        <v>3</v>
      </c>
      <c r="H1807" s="31">
        <f>WEEKDAY(Order[[#This Row],[OrderDate]])</f>
        <v>7</v>
      </c>
      <c r="I1807" s="31" t="str">
        <f>TEXT(Order[[#This Row],[WeekNumber]],"dddd")</f>
        <v>Saturday</v>
      </c>
      <c r="J1807" s="14">
        <v>20220313</v>
      </c>
      <c r="K1807" t="s">
        <v>485</v>
      </c>
      <c r="L1807" s="4">
        <v>78.75</v>
      </c>
      <c r="M1807" s="4">
        <v>21</v>
      </c>
      <c r="N1807" s="4">
        <v>15.75</v>
      </c>
      <c r="O1807">
        <v>5</v>
      </c>
      <c r="P1807" s="8">
        <v>0.25</v>
      </c>
      <c r="Q1807" t="s">
        <v>365</v>
      </c>
      <c r="R1807">
        <v>5</v>
      </c>
      <c r="S1807" s="4">
        <v>7.3815383533820462</v>
      </c>
      <c r="T1807" t="s">
        <v>98</v>
      </c>
      <c r="U1807" t="s">
        <v>187</v>
      </c>
      <c r="V1807" t="s">
        <v>276</v>
      </c>
      <c r="W1807" t="s">
        <v>510</v>
      </c>
      <c r="X1807" t="s">
        <v>531</v>
      </c>
      <c r="Y1807" t="s">
        <v>511</v>
      </c>
    </row>
    <row r="1808" spans="1:25" x14ac:dyDescent="0.3">
      <c r="A1808">
        <v>10944</v>
      </c>
      <c r="B1808" t="s">
        <v>9</v>
      </c>
      <c r="C1808">
        <v>44</v>
      </c>
      <c r="D1808">
        <v>6</v>
      </c>
      <c r="E1808" s="3">
        <v>44632</v>
      </c>
      <c r="F1808" s="31">
        <f>YEAR(Order[[#This Row],[OrderDate]])</f>
        <v>2022</v>
      </c>
      <c r="G1808" s="31">
        <f>MONTH(Order[[#This Row],[OrderDate]])</f>
        <v>3</v>
      </c>
      <c r="H1808" s="31">
        <f>WEEKDAY(Order[[#This Row],[OrderDate]])</f>
        <v>7</v>
      </c>
      <c r="I1808" s="31" t="str">
        <f>TEXT(Order[[#This Row],[WeekNumber]],"dddd")</f>
        <v>Saturday</v>
      </c>
      <c r="J1808" s="14">
        <v>20220313</v>
      </c>
      <c r="K1808" t="s">
        <v>485</v>
      </c>
      <c r="L1808" s="4">
        <v>262.57499999999999</v>
      </c>
      <c r="M1808" s="4">
        <v>19.45</v>
      </c>
      <c r="N1808" s="4">
        <v>14.587499999999999</v>
      </c>
      <c r="O1808">
        <v>18</v>
      </c>
      <c r="P1808" s="8">
        <v>0.25</v>
      </c>
      <c r="Q1808" t="s">
        <v>398</v>
      </c>
      <c r="R1808">
        <v>20</v>
      </c>
      <c r="S1808" s="4">
        <v>10.842050263532254</v>
      </c>
      <c r="T1808" t="s">
        <v>98</v>
      </c>
      <c r="U1808" t="s">
        <v>187</v>
      </c>
      <c r="V1808" t="s">
        <v>276</v>
      </c>
      <c r="W1808" t="s">
        <v>510</v>
      </c>
      <c r="X1808" t="s">
        <v>531</v>
      </c>
      <c r="Y1808" t="s">
        <v>515</v>
      </c>
    </row>
    <row r="1809" spans="1:25" x14ac:dyDescent="0.3">
      <c r="A1809">
        <v>10944</v>
      </c>
      <c r="B1809" t="s">
        <v>9</v>
      </c>
      <c r="C1809">
        <v>56</v>
      </c>
      <c r="D1809">
        <v>6</v>
      </c>
      <c r="E1809" s="3">
        <v>44632</v>
      </c>
      <c r="F1809" s="31">
        <f>YEAR(Order[[#This Row],[OrderDate]])</f>
        <v>2022</v>
      </c>
      <c r="G1809" s="31">
        <f>MONTH(Order[[#This Row],[OrderDate]])</f>
        <v>3</v>
      </c>
      <c r="H1809" s="31">
        <f>WEEKDAY(Order[[#This Row],[OrderDate]])</f>
        <v>7</v>
      </c>
      <c r="I1809" s="31" t="str">
        <f>TEXT(Order[[#This Row],[WeekNumber]],"dddd")</f>
        <v>Saturday</v>
      </c>
      <c r="J1809" s="14">
        <v>20220318</v>
      </c>
      <c r="K1809" t="s">
        <v>485</v>
      </c>
      <c r="L1809" s="4">
        <v>684</v>
      </c>
      <c r="M1809" s="4">
        <v>38</v>
      </c>
      <c r="N1809" s="4">
        <v>38</v>
      </c>
      <c r="O1809">
        <v>18</v>
      </c>
      <c r="P1809" s="8">
        <v>0</v>
      </c>
      <c r="Q1809" t="s">
        <v>410</v>
      </c>
      <c r="R1809">
        <v>26</v>
      </c>
      <c r="S1809" s="4">
        <v>12.985049050340091</v>
      </c>
      <c r="T1809" t="s">
        <v>98</v>
      </c>
      <c r="U1809" t="s">
        <v>187</v>
      </c>
      <c r="V1809" t="s">
        <v>276</v>
      </c>
      <c r="W1809" t="s">
        <v>510</v>
      </c>
      <c r="X1809" t="s">
        <v>531</v>
      </c>
      <c r="Y1809" t="s">
        <v>512</v>
      </c>
    </row>
    <row r="1810" spans="1:25" ht="15" customHeight="1" x14ac:dyDescent="0.3">
      <c r="A1810">
        <v>10945</v>
      </c>
      <c r="B1810" t="s">
        <v>50</v>
      </c>
      <c r="C1810">
        <v>13</v>
      </c>
      <c r="D1810">
        <v>4</v>
      </c>
      <c r="E1810" s="3">
        <v>44632</v>
      </c>
      <c r="F1810" s="31">
        <f>YEAR(Order[[#This Row],[OrderDate]])</f>
        <v>2022</v>
      </c>
      <c r="G1810" s="31">
        <f>MONTH(Order[[#This Row],[OrderDate]])</f>
        <v>3</v>
      </c>
      <c r="H1810" s="31">
        <f>WEEKDAY(Order[[#This Row],[OrderDate]])</f>
        <v>7</v>
      </c>
      <c r="I1810" s="31" t="str">
        <f>TEXT(Order[[#This Row],[WeekNumber]],"dddd")</f>
        <v>Saturday</v>
      </c>
      <c r="J1810" s="14">
        <v>20220318</v>
      </c>
      <c r="K1810" t="s">
        <v>486</v>
      </c>
      <c r="L1810" s="4">
        <v>120</v>
      </c>
      <c r="M1810" s="4">
        <v>6</v>
      </c>
      <c r="N1810" s="4">
        <v>6</v>
      </c>
      <c r="O1810">
        <v>20</v>
      </c>
      <c r="P1810" s="8">
        <v>0</v>
      </c>
      <c r="Q1810" t="s">
        <v>367</v>
      </c>
      <c r="R1810">
        <v>6</v>
      </c>
      <c r="S1810" s="4">
        <v>2.1837851755325639</v>
      </c>
      <c r="T1810" t="s">
        <v>139</v>
      </c>
      <c r="U1810" t="s">
        <v>228</v>
      </c>
      <c r="V1810" t="s">
        <v>315</v>
      </c>
      <c r="W1810" t="s">
        <v>509</v>
      </c>
      <c r="X1810" t="s">
        <v>520</v>
      </c>
      <c r="Y1810" t="s">
        <v>514</v>
      </c>
    </row>
    <row r="1811" spans="1:25" ht="15" customHeight="1" x14ac:dyDescent="0.3">
      <c r="A1811">
        <v>10945</v>
      </c>
      <c r="B1811" t="s">
        <v>50</v>
      </c>
      <c r="C1811">
        <v>31</v>
      </c>
      <c r="D1811">
        <v>4</v>
      </c>
      <c r="E1811" s="3">
        <v>44632</v>
      </c>
      <c r="F1811" s="31">
        <f>YEAR(Order[[#This Row],[OrderDate]])</f>
        <v>2022</v>
      </c>
      <c r="G1811" s="31">
        <f>MONTH(Order[[#This Row],[OrderDate]])</f>
        <v>3</v>
      </c>
      <c r="H1811" s="31">
        <f>WEEKDAY(Order[[#This Row],[OrderDate]])</f>
        <v>7</v>
      </c>
      <c r="I1811" s="31" t="str">
        <f>TEXT(Order[[#This Row],[WeekNumber]],"dddd")</f>
        <v>Saturday</v>
      </c>
      <c r="J1811" s="14">
        <v>20220319</v>
      </c>
      <c r="K1811" t="s">
        <v>486</v>
      </c>
      <c r="L1811" s="4">
        <v>125</v>
      </c>
      <c r="M1811" s="4">
        <v>12.5</v>
      </c>
      <c r="N1811" s="4">
        <v>12.5</v>
      </c>
      <c r="O1811">
        <v>10</v>
      </c>
      <c r="P1811" s="8">
        <v>0</v>
      </c>
      <c r="Q1811" t="s">
        <v>385</v>
      </c>
      <c r="R1811">
        <v>14</v>
      </c>
      <c r="S1811" s="4">
        <v>8.9210025428745876</v>
      </c>
      <c r="T1811" t="s">
        <v>139</v>
      </c>
      <c r="U1811" t="s">
        <v>228</v>
      </c>
      <c r="V1811" t="s">
        <v>315</v>
      </c>
      <c r="W1811" t="s">
        <v>509</v>
      </c>
      <c r="X1811" t="s">
        <v>520</v>
      </c>
      <c r="Y1811" t="s">
        <v>511</v>
      </c>
    </row>
    <row r="1812" spans="1:25" ht="15" customHeight="1" x14ac:dyDescent="0.3">
      <c r="A1812">
        <v>10946</v>
      </c>
      <c r="B1812" t="s">
        <v>80</v>
      </c>
      <c r="C1812">
        <v>10</v>
      </c>
      <c r="D1812">
        <v>1</v>
      </c>
      <c r="E1812" s="3">
        <v>44632</v>
      </c>
      <c r="F1812" s="31">
        <f>YEAR(Order[[#This Row],[OrderDate]])</f>
        <v>2022</v>
      </c>
      <c r="G1812" s="31">
        <f>MONTH(Order[[#This Row],[OrderDate]])</f>
        <v>3</v>
      </c>
      <c r="H1812" s="31">
        <f>WEEKDAY(Order[[#This Row],[OrderDate]])</f>
        <v>7</v>
      </c>
      <c r="I1812" s="31" t="str">
        <f>TEXT(Order[[#This Row],[WeekNumber]],"dddd")</f>
        <v>Saturday</v>
      </c>
      <c r="J1812" s="14">
        <v>20220319</v>
      </c>
      <c r="K1812" t="s">
        <v>484</v>
      </c>
      <c r="L1812" s="4">
        <v>775</v>
      </c>
      <c r="M1812" s="4">
        <v>31</v>
      </c>
      <c r="N1812" s="4">
        <v>31</v>
      </c>
      <c r="O1812">
        <v>25</v>
      </c>
      <c r="P1812" s="8">
        <v>0</v>
      </c>
      <c r="Q1812" t="s">
        <v>364</v>
      </c>
      <c r="R1812">
        <v>4</v>
      </c>
      <c r="S1812" s="4">
        <v>11.047328272500083</v>
      </c>
      <c r="T1812" t="s">
        <v>169</v>
      </c>
      <c r="U1812" t="s">
        <v>258</v>
      </c>
      <c r="V1812" t="s">
        <v>342</v>
      </c>
      <c r="W1812" t="s">
        <v>509</v>
      </c>
      <c r="X1812" t="s">
        <v>532</v>
      </c>
      <c r="Y1812" t="s">
        <v>514</v>
      </c>
    </row>
    <row r="1813" spans="1:25" ht="15" customHeight="1" x14ac:dyDescent="0.3">
      <c r="A1813">
        <v>10946</v>
      </c>
      <c r="B1813" t="s">
        <v>80</v>
      </c>
      <c r="C1813">
        <v>24</v>
      </c>
      <c r="D1813">
        <v>1</v>
      </c>
      <c r="E1813" s="3">
        <v>44632</v>
      </c>
      <c r="F1813" s="31">
        <f>YEAR(Order[[#This Row],[OrderDate]])</f>
        <v>2022</v>
      </c>
      <c r="G1813" s="31">
        <f>MONTH(Order[[#This Row],[OrderDate]])</f>
        <v>3</v>
      </c>
      <c r="H1813" s="31">
        <f>WEEKDAY(Order[[#This Row],[OrderDate]])</f>
        <v>7</v>
      </c>
      <c r="I1813" s="31" t="str">
        <f>TEXT(Order[[#This Row],[WeekNumber]],"dddd")</f>
        <v>Saturday</v>
      </c>
      <c r="J1813" s="14">
        <v>20220319</v>
      </c>
      <c r="K1813" t="s">
        <v>484</v>
      </c>
      <c r="L1813" s="4">
        <v>112.5</v>
      </c>
      <c r="M1813" s="4">
        <v>4.5</v>
      </c>
      <c r="N1813" s="4">
        <v>4.5</v>
      </c>
      <c r="O1813">
        <v>25</v>
      </c>
      <c r="P1813" s="8">
        <v>0</v>
      </c>
      <c r="Q1813" t="s">
        <v>378</v>
      </c>
      <c r="R1813">
        <v>10</v>
      </c>
      <c r="S1813" s="4">
        <v>2.1230577042655105</v>
      </c>
      <c r="T1813" t="s">
        <v>169</v>
      </c>
      <c r="U1813" t="s">
        <v>258</v>
      </c>
      <c r="V1813" t="s">
        <v>342</v>
      </c>
      <c r="W1813" t="s">
        <v>509</v>
      </c>
      <c r="X1813" t="s">
        <v>532</v>
      </c>
      <c r="Y1813" t="s">
        <v>517</v>
      </c>
    </row>
    <row r="1814" spans="1:25" ht="15" customHeight="1" x14ac:dyDescent="0.3">
      <c r="A1814">
        <v>10946</v>
      </c>
      <c r="B1814" t="s">
        <v>80</v>
      </c>
      <c r="C1814">
        <v>77</v>
      </c>
      <c r="D1814">
        <v>1</v>
      </c>
      <c r="E1814" s="3">
        <v>44632</v>
      </c>
      <c r="F1814" s="31">
        <f>YEAR(Order[[#This Row],[OrderDate]])</f>
        <v>2022</v>
      </c>
      <c r="G1814" s="31">
        <f>MONTH(Order[[#This Row],[OrderDate]])</f>
        <v>3</v>
      </c>
      <c r="H1814" s="31">
        <f>WEEKDAY(Order[[#This Row],[OrderDate]])</f>
        <v>7</v>
      </c>
      <c r="I1814" s="31" t="str">
        <f>TEXT(Order[[#This Row],[WeekNumber]],"dddd")</f>
        <v>Saturday</v>
      </c>
      <c r="J1814" s="14">
        <v>20220316</v>
      </c>
      <c r="K1814" t="s">
        <v>484</v>
      </c>
      <c r="L1814" s="4">
        <v>520</v>
      </c>
      <c r="M1814" s="4">
        <v>13</v>
      </c>
      <c r="N1814" s="4">
        <v>13</v>
      </c>
      <c r="O1814">
        <v>40</v>
      </c>
      <c r="P1814" s="8">
        <v>0</v>
      </c>
      <c r="Q1814" t="s">
        <v>431</v>
      </c>
      <c r="R1814">
        <v>12</v>
      </c>
      <c r="S1814" s="4">
        <v>9.7871799999999993</v>
      </c>
      <c r="T1814" t="s">
        <v>169</v>
      </c>
      <c r="U1814" t="s">
        <v>258</v>
      </c>
      <c r="V1814" t="s">
        <v>342</v>
      </c>
      <c r="W1814" t="s">
        <v>509</v>
      </c>
      <c r="X1814" t="s">
        <v>532</v>
      </c>
      <c r="Y1814" t="s">
        <v>515</v>
      </c>
    </row>
    <row r="1815" spans="1:25" ht="15" customHeight="1" x14ac:dyDescent="0.3">
      <c r="A1815">
        <v>10947</v>
      </c>
      <c r="B1815" t="s">
        <v>10</v>
      </c>
      <c r="C1815">
        <v>59</v>
      </c>
      <c r="D1815">
        <v>3</v>
      </c>
      <c r="E1815" s="3">
        <v>44633</v>
      </c>
      <c r="F1815" s="31">
        <f>YEAR(Order[[#This Row],[OrderDate]])</f>
        <v>2022</v>
      </c>
      <c r="G1815" s="31">
        <f>MONTH(Order[[#This Row],[OrderDate]])</f>
        <v>3</v>
      </c>
      <c r="H1815" s="31">
        <f>WEEKDAY(Order[[#This Row],[OrderDate]])</f>
        <v>1</v>
      </c>
      <c r="I1815" s="31" t="str">
        <f>TEXT(Order[[#This Row],[WeekNumber]],"dddd")</f>
        <v>Sunday</v>
      </c>
      <c r="J1815" s="14">
        <v>20220319</v>
      </c>
      <c r="K1815" t="s">
        <v>484</v>
      </c>
      <c r="L1815" s="4">
        <v>220</v>
      </c>
      <c r="M1815" s="4">
        <v>55</v>
      </c>
      <c r="N1815" s="4">
        <v>55</v>
      </c>
      <c r="O1815">
        <v>4</v>
      </c>
      <c r="P1815" s="8">
        <v>0</v>
      </c>
      <c r="Q1815" t="s">
        <v>413</v>
      </c>
      <c r="R1815">
        <v>28</v>
      </c>
      <c r="S1815" s="4">
        <v>29.299646906924384</v>
      </c>
      <c r="T1815" t="s">
        <v>99</v>
      </c>
      <c r="U1815" t="s">
        <v>188</v>
      </c>
      <c r="V1815" t="s">
        <v>277</v>
      </c>
      <c r="W1815" t="s">
        <v>509</v>
      </c>
      <c r="X1815" t="s">
        <v>351</v>
      </c>
      <c r="Y1815" t="s">
        <v>511</v>
      </c>
    </row>
    <row r="1816" spans="1:25" ht="15" customHeight="1" x14ac:dyDescent="0.3">
      <c r="A1816">
        <v>10948</v>
      </c>
      <c r="B1816" t="s">
        <v>28</v>
      </c>
      <c r="C1816">
        <v>50</v>
      </c>
      <c r="D1816">
        <v>3</v>
      </c>
      <c r="E1816" s="3">
        <v>44633</v>
      </c>
      <c r="F1816" s="31">
        <f>YEAR(Order[[#This Row],[OrderDate]])</f>
        <v>2022</v>
      </c>
      <c r="G1816" s="31">
        <f>MONTH(Order[[#This Row],[OrderDate]])</f>
        <v>3</v>
      </c>
      <c r="H1816" s="31">
        <f>WEEKDAY(Order[[#This Row],[OrderDate]])</f>
        <v>1</v>
      </c>
      <c r="I1816" s="31" t="str">
        <f>TEXT(Order[[#This Row],[WeekNumber]],"dddd")</f>
        <v>Sunday</v>
      </c>
      <c r="J1816" s="14">
        <v>20220319</v>
      </c>
      <c r="K1816" t="s">
        <v>485</v>
      </c>
      <c r="L1816" s="4">
        <v>146.25</v>
      </c>
      <c r="M1816" s="4">
        <v>16.25</v>
      </c>
      <c r="N1816" s="4">
        <v>16.25</v>
      </c>
      <c r="O1816">
        <v>9</v>
      </c>
      <c r="P1816" s="8">
        <v>0</v>
      </c>
      <c r="Q1816" t="s">
        <v>404</v>
      </c>
      <c r="R1816">
        <v>23</v>
      </c>
      <c r="S1816" s="4">
        <v>6.542170529867021</v>
      </c>
      <c r="T1816" t="s">
        <v>117</v>
      </c>
      <c r="U1816" t="s">
        <v>206</v>
      </c>
      <c r="V1816" t="s">
        <v>294</v>
      </c>
      <c r="W1816" t="s">
        <v>509</v>
      </c>
      <c r="X1816" t="s">
        <v>529</v>
      </c>
      <c r="Y1816" t="s">
        <v>516</v>
      </c>
    </row>
    <row r="1817" spans="1:25" ht="15" customHeight="1" x14ac:dyDescent="0.3">
      <c r="A1817">
        <v>10948</v>
      </c>
      <c r="B1817" t="s">
        <v>28</v>
      </c>
      <c r="C1817">
        <v>51</v>
      </c>
      <c r="D1817">
        <v>3</v>
      </c>
      <c r="E1817" s="3">
        <v>44633</v>
      </c>
      <c r="F1817" s="31">
        <f>YEAR(Order[[#This Row],[OrderDate]])</f>
        <v>2022</v>
      </c>
      <c r="G1817" s="31">
        <f>MONTH(Order[[#This Row],[OrderDate]])</f>
        <v>3</v>
      </c>
      <c r="H1817" s="31">
        <f>WEEKDAY(Order[[#This Row],[OrderDate]])</f>
        <v>1</v>
      </c>
      <c r="I1817" s="31" t="str">
        <f>TEXT(Order[[#This Row],[WeekNumber]],"dddd")</f>
        <v>Sunday</v>
      </c>
      <c r="J1817" s="14">
        <v>20220319</v>
      </c>
      <c r="K1817" t="s">
        <v>485</v>
      </c>
      <c r="L1817" s="4">
        <v>2120</v>
      </c>
      <c r="M1817" s="4">
        <v>53</v>
      </c>
      <c r="N1817" s="4">
        <v>53</v>
      </c>
      <c r="O1817">
        <v>40</v>
      </c>
      <c r="P1817" s="8">
        <v>0</v>
      </c>
      <c r="Q1817" t="s">
        <v>405</v>
      </c>
      <c r="R1817">
        <v>24</v>
      </c>
      <c r="S1817" s="4">
        <v>18.835525116961144</v>
      </c>
      <c r="T1817" t="s">
        <v>117</v>
      </c>
      <c r="U1817" t="s">
        <v>206</v>
      </c>
      <c r="V1817" t="s">
        <v>294</v>
      </c>
      <c r="W1817" t="s">
        <v>509</v>
      </c>
      <c r="X1817" t="s">
        <v>529</v>
      </c>
      <c r="Y1817" t="s">
        <v>513</v>
      </c>
    </row>
    <row r="1818" spans="1:25" ht="15" customHeight="1" x14ac:dyDescent="0.3">
      <c r="A1818">
        <v>10948</v>
      </c>
      <c r="B1818" t="s">
        <v>28</v>
      </c>
      <c r="C1818">
        <v>55</v>
      </c>
      <c r="D1818">
        <v>3</v>
      </c>
      <c r="E1818" s="3">
        <v>44633</v>
      </c>
      <c r="F1818" s="31">
        <f>YEAR(Order[[#This Row],[OrderDate]])</f>
        <v>2022</v>
      </c>
      <c r="G1818" s="31">
        <f>MONTH(Order[[#This Row],[OrderDate]])</f>
        <v>3</v>
      </c>
      <c r="H1818" s="31">
        <f>WEEKDAY(Order[[#This Row],[OrderDate]])</f>
        <v>1</v>
      </c>
      <c r="I1818" s="31" t="str">
        <f>TEXT(Order[[#This Row],[WeekNumber]],"dddd")</f>
        <v>Sunday</v>
      </c>
      <c r="J1818" s="14">
        <v>20220317</v>
      </c>
      <c r="K1818" t="s">
        <v>485</v>
      </c>
      <c r="L1818" s="4">
        <v>96</v>
      </c>
      <c r="M1818" s="4">
        <v>24</v>
      </c>
      <c r="N1818" s="4">
        <v>24</v>
      </c>
      <c r="O1818">
        <v>4</v>
      </c>
      <c r="P1818" s="8">
        <v>0</v>
      </c>
      <c r="Q1818" t="s">
        <v>409</v>
      </c>
      <c r="R1818">
        <v>25</v>
      </c>
      <c r="S1818" s="4">
        <v>18.144678468561601</v>
      </c>
      <c r="T1818" t="s">
        <v>117</v>
      </c>
      <c r="U1818" t="s">
        <v>206</v>
      </c>
      <c r="V1818" t="s">
        <v>294</v>
      </c>
      <c r="W1818" t="s">
        <v>509</v>
      </c>
      <c r="X1818" t="s">
        <v>529</v>
      </c>
      <c r="Y1818" t="s">
        <v>518</v>
      </c>
    </row>
    <row r="1819" spans="1:25" ht="15" customHeight="1" x14ac:dyDescent="0.3">
      <c r="A1819">
        <v>10949</v>
      </c>
      <c r="B1819" t="s">
        <v>9</v>
      </c>
      <c r="C1819">
        <v>6</v>
      </c>
      <c r="D1819">
        <v>2</v>
      </c>
      <c r="E1819" s="3">
        <v>44633</v>
      </c>
      <c r="F1819" s="31">
        <f>YEAR(Order[[#This Row],[OrderDate]])</f>
        <v>2022</v>
      </c>
      <c r="G1819" s="31">
        <f>MONTH(Order[[#This Row],[OrderDate]])</f>
        <v>3</v>
      </c>
      <c r="H1819" s="31">
        <f>WEEKDAY(Order[[#This Row],[OrderDate]])</f>
        <v>1</v>
      </c>
      <c r="I1819" s="31" t="str">
        <f>TEXT(Order[[#This Row],[WeekNumber]],"dddd")</f>
        <v>Sunday</v>
      </c>
      <c r="J1819" s="14">
        <v>20220317</v>
      </c>
      <c r="K1819" t="s">
        <v>485</v>
      </c>
      <c r="L1819" s="4">
        <v>300</v>
      </c>
      <c r="M1819" s="4">
        <v>25</v>
      </c>
      <c r="N1819" s="4">
        <v>25</v>
      </c>
      <c r="O1819">
        <v>12</v>
      </c>
      <c r="P1819" s="8">
        <v>0</v>
      </c>
      <c r="Q1819" t="s">
        <v>360</v>
      </c>
      <c r="R1819">
        <v>3</v>
      </c>
      <c r="S1819" s="4">
        <v>17.141683844381447</v>
      </c>
      <c r="T1819" t="s">
        <v>98</v>
      </c>
      <c r="U1819" t="s">
        <v>187</v>
      </c>
      <c r="V1819" t="s">
        <v>276</v>
      </c>
      <c r="W1819" t="s">
        <v>510</v>
      </c>
      <c r="X1819" t="s">
        <v>531</v>
      </c>
      <c r="Y1819" t="s">
        <v>515</v>
      </c>
    </row>
    <row r="1820" spans="1:25" ht="15" customHeight="1" x14ac:dyDescent="0.3">
      <c r="A1820">
        <v>10949</v>
      </c>
      <c r="B1820" t="s">
        <v>9</v>
      </c>
      <c r="C1820">
        <v>10</v>
      </c>
      <c r="D1820">
        <v>2</v>
      </c>
      <c r="E1820" s="3">
        <v>44633</v>
      </c>
      <c r="F1820" s="31">
        <f>YEAR(Order[[#This Row],[OrderDate]])</f>
        <v>2022</v>
      </c>
      <c r="G1820" s="31">
        <f>MONTH(Order[[#This Row],[OrderDate]])</f>
        <v>3</v>
      </c>
      <c r="H1820" s="31">
        <f>WEEKDAY(Order[[#This Row],[OrderDate]])</f>
        <v>1</v>
      </c>
      <c r="I1820" s="31" t="str">
        <f>TEXT(Order[[#This Row],[WeekNumber]],"dddd")</f>
        <v>Sunday</v>
      </c>
      <c r="J1820" s="14">
        <v>20220317</v>
      </c>
      <c r="K1820" t="s">
        <v>485</v>
      </c>
      <c r="L1820" s="4">
        <v>930</v>
      </c>
      <c r="M1820" s="4">
        <v>31</v>
      </c>
      <c r="N1820" s="4">
        <v>31</v>
      </c>
      <c r="O1820">
        <v>30</v>
      </c>
      <c r="P1820" s="8">
        <v>0</v>
      </c>
      <c r="Q1820" t="s">
        <v>364</v>
      </c>
      <c r="R1820">
        <v>4</v>
      </c>
      <c r="S1820" s="4">
        <v>11.047328272500083</v>
      </c>
      <c r="T1820" t="s">
        <v>98</v>
      </c>
      <c r="U1820" t="s">
        <v>187</v>
      </c>
      <c r="V1820" t="s">
        <v>276</v>
      </c>
      <c r="W1820" t="s">
        <v>510</v>
      </c>
      <c r="X1820" t="s">
        <v>531</v>
      </c>
      <c r="Y1820" t="s">
        <v>514</v>
      </c>
    </row>
    <row r="1821" spans="1:25" ht="15" customHeight="1" x14ac:dyDescent="0.3">
      <c r="A1821">
        <v>10949</v>
      </c>
      <c r="B1821" t="s">
        <v>9</v>
      </c>
      <c r="C1821">
        <v>17</v>
      </c>
      <c r="D1821">
        <v>2</v>
      </c>
      <c r="E1821" s="3">
        <v>44633</v>
      </c>
      <c r="F1821" s="31">
        <f>YEAR(Order[[#This Row],[OrderDate]])</f>
        <v>2022</v>
      </c>
      <c r="G1821" s="31">
        <f>MONTH(Order[[#This Row],[OrderDate]])</f>
        <v>3</v>
      </c>
      <c r="H1821" s="31">
        <f>WEEKDAY(Order[[#This Row],[OrderDate]])</f>
        <v>1</v>
      </c>
      <c r="I1821" s="31" t="str">
        <f>TEXT(Order[[#This Row],[WeekNumber]],"dddd")</f>
        <v>Sunday</v>
      </c>
      <c r="J1821" s="14">
        <v>20220317</v>
      </c>
      <c r="K1821" t="s">
        <v>485</v>
      </c>
      <c r="L1821" s="4">
        <v>234</v>
      </c>
      <c r="M1821" s="4">
        <v>39</v>
      </c>
      <c r="N1821" s="4">
        <v>39</v>
      </c>
      <c r="O1821">
        <v>6</v>
      </c>
      <c r="P1821" s="8">
        <v>0</v>
      </c>
      <c r="Q1821" t="s">
        <v>371</v>
      </c>
      <c r="R1821">
        <v>7</v>
      </c>
      <c r="S1821" s="4">
        <v>24.774912809223483</v>
      </c>
      <c r="T1821" t="s">
        <v>98</v>
      </c>
      <c r="U1821" t="s">
        <v>187</v>
      </c>
      <c r="V1821" t="s">
        <v>276</v>
      </c>
      <c r="W1821" t="s">
        <v>510</v>
      </c>
      <c r="X1821" t="s">
        <v>531</v>
      </c>
      <c r="Y1821" t="s">
        <v>518</v>
      </c>
    </row>
    <row r="1822" spans="1:25" ht="15" customHeight="1" x14ac:dyDescent="0.3">
      <c r="A1822">
        <v>10949</v>
      </c>
      <c r="B1822" t="s">
        <v>9</v>
      </c>
      <c r="C1822">
        <v>62</v>
      </c>
      <c r="D1822">
        <v>2</v>
      </c>
      <c r="E1822" s="3">
        <v>44633</v>
      </c>
      <c r="F1822" s="31">
        <f>YEAR(Order[[#This Row],[OrderDate]])</f>
        <v>2022</v>
      </c>
      <c r="G1822" s="31">
        <f>MONTH(Order[[#This Row],[OrderDate]])</f>
        <v>3</v>
      </c>
      <c r="H1822" s="31">
        <f>WEEKDAY(Order[[#This Row],[OrderDate]])</f>
        <v>1</v>
      </c>
      <c r="I1822" s="31" t="str">
        <f>TEXT(Order[[#This Row],[WeekNumber]],"dddd")</f>
        <v>Sunday</v>
      </c>
      <c r="J1822" s="14">
        <v>20220323</v>
      </c>
      <c r="K1822" t="s">
        <v>485</v>
      </c>
      <c r="L1822" s="4">
        <v>2958</v>
      </c>
      <c r="M1822" s="4">
        <v>49.3</v>
      </c>
      <c r="N1822" s="4">
        <v>49.3</v>
      </c>
      <c r="O1822">
        <v>60</v>
      </c>
      <c r="P1822" s="8">
        <v>0</v>
      </c>
      <c r="Q1822" t="s">
        <v>416</v>
      </c>
      <c r="R1822">
        <v>29</v>
      </c>
      <c r="S1822" s="4">
        <v>34.868075459270003</v>
      </c>
      <c r="T1822" t="s">
        <v>98</v>
      </c>
      <c r="U1822" t="s">
        <v>187</v>
      </c>
      <c r="V1822" t="s">
        <v>276</v>
      </c>
      <c r="W1822" t="s">
        <v>510</v>
      </c>
      <c r="X1822" t="s">
        <v>531</v>
      </c>
      <c r="Y1822" t="s">
        <v>516</v>
      </c>
    </row>
    <row r="1823" spans="1:25" ht="15" customHeight="1" x14ac:dyDescent="0.3">
      <c r="A1823">
        <v>10950</v>
      </c>
      <c r="B1823" t="s">
        <v>47</v>
      </c>
      <c r="C1823">
        <v>4</v>
      </c>
      <c r="D1823">
        <v>1</v>
      </c>
      <c r="E1823" s="3">
        <v>44636</v>
      </c>
      <c r="F1823" s="31">
        <f>YEAR(Order[[#This Row],[OrderDate]])</f>
        <v>2022</v>
      </c>
      <c r="G1823" s="31">
        <f>MONTH(Order[[#This Row],[OrderDate]])</f>
        <v>3</v>
      </c>
      <c r="H1823" s="31">
        <f>WEEKDAY(Order[[#This Row],[OrderDate]])</f>
        <v>4</v>
      </c>
      <c r="I1823" s="31" t="str">
        <f>TEXT(Order[[#This Row],[WeekNumber]],"dddd")</f>
        <v>Wednesday</v>
      </c>
      <c r="J1823" s="14">
        <v>20220407</v>
      </c>
      <c r="K1823" t="s">
        <v>484</v>
      </c>
      <c r="L1823" s="4">
        <v>110</v>
      </c>
      <c r="M1823" s="4">
        <v>22</v>
      </c>
      <c r="N1823" s="4">
        <v>22</v>
      </c>
      <c r="O1823">
        <v>5</v>
      </c>
      <c r="P1823" s="8">
        <v>0</v>
      </c>
      <c r="Q1823" t="s">
        <v>358</v>
      </c>
      <c r="R1823">
        <v>2</v>
      </c>
      <c r="S1823" s="4">
        <v>13.396192586104789</v>
      </c>
      <c r="T1823" t="s">
        <v>136</v>
      </c>
      <c r="U1823" t="s">
        <v>225</v>
      </c>
      <c r="V1823" t="s">
        <v>312</v>
      </c>
      <c r="W1823" t="s">
        <v>509</v>
      </c>
      <c r="X1823" t="s">
        <v>528</v>
      </c>
      <c r="Y1823" t="s">
        <v>515</v>
      </c>
    </row>
    <row r="1824" spans="1:25" ht="15" customHeight="1" x14ac:dyDescent="0.3">
      <c r="A1824">
        <v>10951</v>
      </c>
      <c r="B1824" t="s">
        <v>65</v>
      </c>
      <c r="C1824">
        <v>33</v>
      </c>
      <c r="D1824">
        <v>9</v>
      </c>
      <c r="E1824" s="3">
        <v>44636</v>
      </c>
      <c r="F1824" s="31">
        <f>YEAR(Order[[#This Row],[OrderDate]])</f>
        <v>2022</v>
      </c>
      <c r="G1824" s="31">
        <f>MONTH(Order[[#This Row],[OrderDate]])</f>
        <v>3</v>
      </c>
      <c r="H1824" s="31">
        <f>WEEKDAY(Order[[#This Row],[OrderDate]])</f>
        <v>4</v>
      </c>
      <c r="I1824" s="31" t="str">
        <f>TEXT(Order[[#This Row],[WeekNumber]],"dddd")</f>
        <v>Wednesday</v>
      </c>
      <c r="J1824" s="14">
        <v>20220407</v>
      </c>
      <c r="K1824" t="s">
        <v>484</v>
      </c>
      <c r="L1824" s="4">
        <v>35.624999972060323</v>
      </c>
      <c r="M1824" s="4">
        <v>2.5</v>
      </c>
      <c r="N1824" s="4">
        <v>2.3749999981373549</v>
      </c>
      <c r="O1824">
        <v>15</v>
      </c>
      <c r="P1824" s="8">
        <v>5.000000074505806E-2</v>
      </c>
      <c r="Q1824" t="s">
        <v>387</v>
      </c>
      <c r="R1824">
        <v>15</v>
      </c>
      <c r="S1824" s="4">
        <v>1.3985746153494198</v>
      </c>
      <c r="T1824" t="s">
        <v>154</v>
      </c>
      <c r="U1824" t="s">
        <v>243</v>
      </c>
      <c r="V1824" t="s">
        <v>328</v>
      </c>
      <c r="W1824" t="s">
        <v>509</v>
      </c>
      <c r="X1824" t="s">
        <v>523</v>
      </c>
      <c r="Y1824" t="s">
        <v>511</v>
      </c>
    </row>
    <row r="1825" spans="1:25" ht="15" customHeight="1" x14ac:dyDescent="0.3">
      <c r="A1825">
        <v>10951</v>
      </c>
      <c r="B1825" t="s">
        <v>65</v>
      </c>
      <c r="C1825">
        <v>41</v>
      </c>
      <c r="D1825">
        <v>9</v>
      </c>
      <c r="E1825" s="3">
        <v>44636</v>
      </c>
      <c r="F1825" s="31">
        <f>YEAR(Order[[#This Row],[OrderDate]])</f>
        <v>2022</v>
      </c>
      <c r="G1825" s="31">
        <f>MONTH(Order[[#This Row],[OrderDate]])</f>
        <v>3</v>
      </c>
      <c r="H1825" s="31">
        <f>WEEKDAY(Order[[#This Row],[OrderDate]])</f>
        <v>4</v>
      </c>
      <c r="I1825" s="31" t="str">
        <f>TEXT(Order[[#This Row],[WeekNumber]],"dddd")</f>
        <v>Wednesday</v>
      </c>
      <c r="J1825" s="14">
        <v>20220407</v>
      </c>
      <c r="K1825" t="s">
        <v>484</v>
      </c>
      <c r="L1825" s="4">
        <v>55.004999956861141</v>
      </c>
      <c r="M1825" s="4">
        <v>9.65</v>
      </c>
      <c r="N1825" s="4">
        <v>9.1674999928101908</v>
      </c>
      <c r="O1825">
        <v>6</v>
      </c>
      <c r="P1825" s="8">
        <v>5.000000074505806E-2</v>
      </c>
      <c r="Q1825" t="s">
        <v>395</v>
      </c>
      <c r="R1825">
        <v>19</v>
      </c>
      <c r="S1825" s="4">
        <v>6.0463867884479576</v>
      </c>
      <c r="T1825" t="s">
        <v>154</v>
      </c>
      <c r="U1825" t="s">
        <v>243</v>
      </c>
      <c r="V1825" t="s">
        <v>328</v>
      </c>
      <c r="W1825" t="s">
        <v>509</v>
      </c>
      <c r="X1825" t="s">
        <v>523</v>
      </c>
      <c r="Y1825" t="s">
        <v>514</v>
      </c>
    </row>
    <row r="1826" spans="1:25" ht="15" customHeight="1" x14ac:dyDescent="0.3">
      <c r="A1826">
        <v>10951</v>
      </c>
      <c r="B1826" t="s">
        <v>65</v>
      </c>
      <c r="C1826">
        <v>75</v>
      </c>
      <c r="D1826">
        <v>9</v>
      </c>
      <c r="E1826" s="3">
        <v>44636</v>
      </c>
      <c r="F1826" s="31">
        <f>YEAR(Order[[#This Row],[OrderDate]])</f>
        <v>2022</v>
      </c>
      <c r="G1826" s="31">
        <f>MONTH(Order[[#This Row],[OrderDate]])</f>
        <v>3</v>
      </c>
      <c r="H1826" s="31">
        <f>WEEKDAY(Order[[#This Row],[OrderDate]])</f>
        <v>4</v>
      </c>
      <c r="I1826" s="31" t="str">
        <f>TEXT(Order[[#This Row],[WeekNumber]],"dddd")</f>
        <v>Wednesday</v>
      </c>
      <c r="J1826" s="14">
        <v>20220324</v>
      </c>
      <c r="K1826" t="s">
        <v>484</v>
      </c>
      <c r="L1826" s="4">
        <v>368.12499971129</v>
      </c>
      <c r="M1826" s="4">
        <v>7.75</v>
      </c>
      <c r="N1826" s="4">
        <v>7.3624999942258</v>
      </c>
      <c r="O1826">
        <v>50</v>
      </c>
      <c r="P1826" s="8">
        <v>5.000000074505806E-2</v>
      </c>
      <c r="Q1826" t="s">
        <v>429</v>
      </c>
      <c r="R1826">
        <v>12</v>
      </c>
      <c r="S1826" s="4">
        <v>3.8495729671919596</v>
      </c>
      <c r="T1826" t="s">
        <v>154</v>
      </c>
      <c r="U1826" t="s">
        <v>243</v>
      </c>
      <c r="V1826" t="s">
        <v>328</v>
      </c>
      <c r="W1826" t="s">
        <v>509</v>
      </c>
      <c r="X1826" t="s">
        <v>523</v>
      </c>
      <c r="Y1826" t="s">
        <v>517</v>
      </c>
    </row>
    <row r="1827" spans="1:25" ht="15" customHeight="1" x14ac:dyDescent="0.3">
      <c r="A1827">
        <v>10952</v>
      </c>
      <c r="B1827" t="s">
        <v>0</v>
      </c>
      <c r="C1827">
        <v>6</v>
      </c>
      <c r="D1827">
        <v>1</v>
      </c>
      <c r="E1827" s="3">
        <v>44636</v>
      </c>
      <c r="F1827" s="31">
        <f>YEAR(Order[[#This Row],[OrderDate]])</f>
        <v>2022</v>
      </c>
      <c r="G1827" s="31">
        <f>MONTH(Order[[#This Row],[OrderDate]])</f>
        <v>3</v>
      </c>
      <c r="H1827" s="31">
        <f>WEEKDAY(Order[[#This Row],[OrderDate]])</f>
        <v>4</v>
      </c>
      <c r="I1827" s="31" t="str">
        <f>TEXT(Order[[#This Row],[WeekNumber]],"dddd")</f>
        <v>Wednesday</v>
      </c>
      <c r="J1827" s="14">
        <v>20220324</v>
      </c>
      <c r="K1827" t="s">
        <v>486</v>
      </c>
      <c r="L1827" s="4">
        <v>379.99999970197678</v>
      </c>
      <c r="M1827" s="4">
        <v>25</v>
      </c>
      <c r="N1827" s="4">
        <v>23.749999981373549</v>
      </c>
      <c r="O1827">
        <v>16</v>
      </c>
      <c r="P1827" s="8">
        <v>5.000000074505806E-2</v>
      </c>
      <c r="Q1827" t="s">
        <v>360</v>
      </c>
      <c r="R1827">
        <v>3</v>
      </c>
      <c r="S1827" s="4">
        <v>17.141683844381447</v>
      </c>
      <c r="T1827" t="s">
        <v>89</v>
      </c>
      <c r="U1827" t="s">
        <v>178</v>
      </c>
      <c r="V1827" t="s">
        <v>267</v>
      </c>
      <c r="W1827" t="s">
        <v>509</v>
      </c>
      <c r="X1827" t="s">
        <v>520</v>
      </c>
      <c r="Y1827" t="s">
        <v>515</v>
      </c>
    </row>
    <row r="1828" spans="1:25" ht="15" customHeight="1" x14ac:dyDescent="0.3">
      <c r="A1828">
        <v>10952</v>
      </c>
      <c r="B1828" t="s">
        <v>0</v>
      </c>
      <c r="C1828">
        <v>28</v>
      </c>
      <c r="D1828">
        <v>1</v>
      </c>
      <c r="E1828" s="3">
        <v>44636</v>
      </c>
      <c r="F1828" s="31">
        <f>YEAR(Order[[#This Row],[OrderDate]])</f>
        <v>2022</v>
      </c>
      <c r="G1828" s="31">
        <f>MONTH(Order[[#This Row],[OrderDate]])</f>
        <v>3</v>
      </c>
      <c r="H1828" s="31">
        <f>WEEKDAY(Order[[#This Row],[OrderDate]])</f>
        <v>4</v>
      </c>
      <c r="I1828" s="31" t="str">
        <f>TEXT(Order[[#This Row],[WeekNumber]],"dddd")</f>
        <v>Wednesday</v>
      </c>
      <c r="J1828" s="14">
        <v>20220325</v>
      </c>
      <c r="K1828" t="s">
        <v>486</v>
      </c>
      <c r="L1828" s="4">
        <v>91.2</v>
      </c>
      <c r="M1828" s="4">
        <v>45.6</v>
      </c>
      <c r="N1828" s="4">
        <v>45.6</v>
      </c>
      <c r="O1828">
        <v>2</v>
      </c>
      <c r="P1828" s="8">
        <v>0</v>
      </c>
      <c r="Q1828" t="s">
        <v>382</v>
      </c>
      <c r="R1828">
        <v>12</v>
      </c>
      <c r="S1828" s="4">
        <v>23.763027335506571</v>
      </c>
      <c r="T1828" t="s">
        <v>89</v>
      </c>
      <c r="U1828" t="s">
        <v>178</v>
      </c>
      <c r="V1828" t="s">
        <v>267</v>
      </c>
      <c r="W1828" t="s">
        <v>509</v>
      </c>
      <c r="X1828" t="s">
        <v>520</v>
      </c>
      <c r="Y1828" t="s">
        <v>513</v>
      </c>
    </row>
    <row r="1829" spans="1:25" ht="15" customHeight="1" x14ac:dyDescent="0.3">
      <c r="A1829">
        <v>10953</v>
      </c>
      <c r="B1829" t="s">
        <v>3</v>
      </c>
      <c r="C1829">
        <v>20</v>
      </c>
      <c r="D1829">
        <v>9</v>
      </c>
      <c r="E1829" s="3">
        <v>44636</v>
      </c>
      <c r="F1829" s="31">
        <f>YEAR(Order[[#This Row],[OrderDate]])</f>
        <v>2022</v>
      </c>
      <c r="G1829" s="31">
        <f>MONTH(Order[[#This Row],[OrderDate]])</f>
        <v>3</v>
      </c>
      <c r="H1829" s="31">
        <f>WEEKDAY(Order[[#This Row],[OrderDate]])</f>
        <v>4</v>
      </c>
      <c r="I1829" s="31" t="str">
        <f>TEXT(Order[[#This Row],[WeekNumber]],"dddd")</f>
        <v>Wednesday</v>
      </c>
      <c r="J1829" s="14">
        <v>20220325</v>
      </c>
      <c r="K1829" t="s">
        <v>484</v>
      </c>
      <c r="L1829" s="4">
        <v>3847.4999969825149</v>
      </c>
      <c r="M1829" s="4">
        <v>81</v>
      </c>
      <c r="N1829" s="4">
        <v>76.949999939650297</v>
      </c>
      <c r="O1829">
        <v>50</v>
      </c>
      <c r="P1829" s="8">
        <v>5.000000074505806E-2</v>
      </c>
      <c r="Q1829" t="s">
        <v>374</v>
      </c>
      <c r="R1829">
        <v>8</v>
      </c>
      <c r="S1829" s="4">
        <v>57.815472307491099</v>
      </c>
      <c r="T1829" t="s">
        <v>92</v>
      </c>
      <c r="U1829" t="s">
        <v>181</v>
      </c>
      <c r="V1829" t="s">
        <v>270</v>
      </c>
      <c r="W1829" t="s">
        <v>509</v>
      </c>
      <c r="X1829" t="s">
        <v>351</v>
      </c>
      <c r="Y1829" t="s">
        <v>516</v>
      </c>
    </row>
    <row r="1830" spans="1:25" ht="15" customHeight="1" x14ac:dyDescent="0.3">
      <c r="A1830">
        <v>10953</v>
      </c>
      <c r="B1830" t="s">
        <v>3</v>
      </c>
      <c r="C1830">
        <v>31</v>
      </c>
      <c r="D1830">
        <v>9</v>
      </c>
      <c r="E1830" s="3">
        <v>44636</v>
      </c>
      <c r="F1830" s="31">
        <f>YEAR(Order[[#This Row],[OrderDate]])</f>
        <v>2022</v>
      </c>
      <c r="G1830" s="31">
        <f>MONTH(Order[[#This Row],[OrderDate]])</f>
        <v>3</v>
      </c>
      <c r="H1830" s="31">
        <f>WEEKDAY(Order[[#This Row],[OrderDate]])</f>
        <v>4</v>
      </c>
      <c r="I1830" s="31" t="str">
        <f>TEXT(Order[[#This Row],[WeekNumber]],"dddd")</f>
        <v>Wednesday</v>
      </c>
      <c r="J1830" s="14">
        <v>20220320</v>
      </c>
      <c r="K1830" t="s">
        <v>484</v>
      </c>
      <c r="L1830" s="4">
        <v>593.74999953433871</v>
      </c>
      <c r="M1830" s="4">
        <v>12.5</v>
      </c>
      <c r="N1830" s="4">
        <v>11.874999990686774</v>
      </c>
      <c r="O1830">
        <v>50</v>
      </c>
      <c r="P1830" s="8">
        <v>5.000000074505806E-2</v>
      </c>
      <c r="Q1830" t="s">
        <v>385</v>
      </c>
      <c r="R1830">
        <v>14</v>
      </c>
      <c r="S1830" s="4">
        <v>8.9210025428745876</v>
      </c>
      <c r="T1830" t="s">
        <v>92</v>
      </c>
      <c r="U1830" t="s">
        <v>181</v>
      </c>
      <c r="V1830" t="s">
        <v>270</v>
      </c>
      <c r="W1830" t="s">
        <v>509</v>
      </c>
      <c r="X1830" t="s">
        <v>351</v>
      </c>
      <c r="Y1830" t="s">
        <v>511</v>
      </c>
    </row>
    <row r="1831" spans="1:25" ht="15" customHeight="1" x14ac:dyDescent="0.3">
      <c r="A1831">
        <v>10954</v>
      </c>
      <c r="B1831" t="s">
        <v>45</v>
      </c>
      <c r="C1831">
        <v>16</v>
      </c>
      <c r="D1831">
        <v>5</v>
      </c>
      <c r="E1831" s="3">
        <v>44637</v>
      </c>
      <c r="F1831" s="31">
        <f>YEAR(Order[[#This Row],[OrderDate]])</f>
        <v>2022</v>
      </c>
      <c r="G1831" s="31">
        <f>MONTH(Order[[#This Row],[OrderDate]])</f>
        <v>3</v>
      </c>
      <c r="H1831" s="31">
        <f>WEEKDAY(Order[[#This Row],[OrderDate]])</f>
        <v>5</v>
      </c>
      <c r="I1831" s="31" t="str">
        <f>TEXT(Order[[#This Row],[WeekNumber]],"dddd")</f>
        <v>Thursday</v>
      </c>
      <c r="J1831" s="14">
        <v>20220320</v>
      </c>
      <c r="K1831" t="s">
        <v>486</v>
      </c>
      <c r="L1831" s="4">
        <v>415.30999708771702</v>
      </c>
      <c r="M1831" s="4">
        <v>17.45</v>
      </c>
      <c r="N1831" s="4">
        <v>14.832499895989894</v>
      </c>
      <c r="O1831">
        <v>28</v>
      </c>
      <c r="P1831" s="8">
        <v>0.15000000596046451</v>
      </c>
      <c r="Q1831" t="s">
        <v>370</v>
      </c>
      <c r="R1831">
        <v>7</v>
      </c>
      <c r="S1831" s="4">
        <v>12.75283918323947</v>
      </c>
      <c r="T1831" t="s">
        <v>134</v>
      </c>
      <c r="U1831" t="s">
        <v>223</v>
      </c>
      <c r="V1831" t="s">
        <v>310</v>
      </c>
      <c r="W1831" t="s">
        <v>510</v>
      </c>
      <c r="X1831" t="s">
        <v>354</v>
      </c>
      <c r="Y1831" t="s">
        <v>516</v>
      </c>
    </row>
    <row r="1832" spans="1:25" ht="15" customHeight="1" x14ac:dyDescent="0.3">
      <c r="A1832">
        <v>10954</v>
      </c>
      <c r="B1832" t="s">
        <v>45</v>
      </c>
      <c r="C1832">
        <v>31</v>
      </c>
      <c r="D1832">
        <v>5</v>
      </c>
      <c r="E1832" s="3">
        <v>44637</v>
      </c>
      <c r="F1832" s="31">
        <f>YEAR(Order[[#This Row],[OrderDate]])</f>
        <v>2022</v>
      </c>
      <c r="G1832" s="31">
        <f>MONTH(Order[[#This Row],[OrderDate]])</f>
        <v>3</v>
      </c>
      <c r="H1832" s="31">
        <f>WEEKDAY(Order[[#This Row],[OrderDate]])</f>
        <v>5</v>
      </c>
      <c r="I1832" s="31" t="str">
        <f>TEXT(Order[[#This Row],[WeekNumber]],"dddd")</f>
        <v>Thursday</v>
      </c>
      <c r="J1832" s="14">
        <v>20220320</v>
      </c>
      <c r="K1832" t="s">
        <v>486</v>
      </c>
      <c r="L1832" s="4">
        <v>265.62499813735485</v>
      </c>
      <c r="M1832" s="4">
        <v>12.5</v>
      </c>
      <c r="N1832" s="4">
        <v>10.624999925494194</v>
      </c>
      <c r="O1832">
        <v>25</v>
      </c>
      <c r="P1832" s="8">
        <v>0.15000000596046451</v>
      </c>
      <c r="Q1832" t="s">
        <v>385</v>
      </c>
      <c r="R1832">
        <v>14</v>
      </c>
      <c r="S1832" s="4">
        <v>8.9210025428745876</v>
      </c>
      <c r="T1832" t="s">
        <v>134</v>
      </c>
      <c r="U1832" t="s">
        <v>223</v>
      </c>
      <c r="V1832" t="s">
        <v>310</v>
      </c>
      <c r="W1832" t="s">
        <v>510</v>
      </c>
      <c r="X1832" t="s">
        <v>354</v>
      </c>
      <c r="Y1832" t="s">
        <v>511</v>
      </c>
    </row>
    <row r="1833" spans="1:25" ht="15" customHeight="1" x14ac:dyDescent="0.3">
      <c r="A1833">
        <v>10954</v>
      </c>
      <c r="B1833" t="s">
        <v>45</v>
      </c>
      <c r="C1833">
        <v>45</v>
      </c>
      <c r="D1833">
        <v>5</v>
      </c>
      <c r="E1833" s="3">
        <v>44637</v>
      </c>
      <c r="F1833" s="31">
        <f>YEAR(Order[[#This Row],[OrderDate]])</f>
        <v>2022</v>
      </c>
      <c r="G1833" s="31">
        <f>MONTH(Order[[#This Row],[OrderDate]])</f>
        <v>3</v>
      </c>
      <c r="H1833" s="31">
        <f>WEEKDAY(Order[[#This Row],[OrderDate]])</f>
        <v>5</v>
      </c>
      <c r="I1833" s="31" t="str">
        <f>TEXT(Order[[#This Row],[WeekNumber]],"dddd")</f>
        <v>Thursday</v>
      </c>
      <c r="J1833" s="14">
        <v>20220320</v>
      </c>
      <c r="K1833" t="s">
        <v>486</v>
      </c>
      <c r="L1833" s="4">
        <v>285</v>
      </c>
      <c r="M1833" s="4">
        <v>9.5</v>
      </c>
      <c r="N1833" s="4">
        <v>9.5</v>
      </c>
      <c r="O1833">
        <v>30</v>
      </c>
      <c r="P1833" s="8">
        <v>0</v>
      </c>
      <c r="Q1833" t="s">
        <v>399</v>
      </c>
      <c r="R1833">
        <v>21</v>
      </c>
      <c r="S1833" s="4">
        <v>4.5986324879657294</v>
      </c>
      <c r="T1833" t="s">
        <v>134</v>
      </c>
      <c r="U1833" t="s">
        <v>223</v>
      </c>
      <c r="V1833" t="s">
        <v>310</v>
      </c>
      <c r="W1833" t="s">
        <v>510</v>
      </c>
      <c r="X1833" t="s">
        <v>354</v>
      </c>
      <c r="Y1833" t="s">
        <v>514</v>
      </c>
    </row>
    <row r="1834" spans="1:25" ht="15" customHeight="1" x14ac:dyDescent="0.3">
      <c r="A1834">
        <v>10954</v>
      </c>
      <c r="B1834" t="s">
        <v>45</v>
      </c>
      <c r="C1834">
        <v>60</v>
      </c>
      <c r="D1834">
        <v>5</v>
      </c>
      <c r="E1834" s="3">
        <v>44637</v>
      </c>
      <c r="F1834" s="31">
        <f>YEAR(Order[[#This Row],[OrderDate]])</f>
        <v>2022</v>
      </c>
      <c r="G1834" s="31">
        <f>MONTH(Order[[#This Row],[OrderDate]])</f>
        <v>3</v>
      </c>
      <c r="H1834" s="31">
        <f>WEEKDAY(Order[[#This Row],[OrderDate]])</f>
        <v>5</v>
      </c>
      <c r="I1834" s="31" t="str">
        <f>TEXT(Order[[#This Row],[WeekNumber]],"dddd")</f>
        <v>Thursday</v>
      </c>
      <c r="J1834" s="14">
        <v>20220320</v>
      </c>
      <c r="K1834" t="s">
        <v>486</v>
      </c>
      <c r="L1834" s="4">
        <v>693.59999513626099</v>
      </c>
      <c r="M1834" s="4">
        <v>34</v>
      </c>
      <c r="N1834" s="4">
        <v>28.899999797344208</v>
      </c>
      <c r="O1834">
        <v>24</v>
      </c>
      <c r="P1834" s="8">
        <v>0.15000000596046451</v>
      </c>
      <c r="Q1834" t="s">
        <v>414</v>
      </c>
      <c r="R1834">
        <v>28</v>
      </c>
      <c r="S1834" s="4">
        <v>17.186056815854748</v>
      </c>
      <c r="T1834" t="s">
        <v>134</v>
      </c>
      <c r="U1834" t="s">
        <v>223</v>
      </c>
      <c r="V1834" t="s">
        <v>310</v>
      </c>
      <c r="W1834" t="s">
        <v>510</v>
      </c>
      <c r="X1834" t="s">
        <v>354</v>
      </c>
      <c r="Y1834" t="s">
        <v>511</v>
      </c>
    </row>
    <row r="1835" spans="1:25" ht="15" customHeight="1" x14ac:dyDescent="0.3">
      <c r="A1835">
        <v>10955</v>
      </c>
      <c r="B1835" t="s">
        <v>22</v>
      </c>
      <c r="C1835">
        <v>75</v>
      </c>
      <c r="D1835">
        <v>8</v>
      </c>
      <c r="E1835" s="3">
        <v>44637</v>
      </c>
      <c r="F1835" s="31">
        <f>YEAR(Order[[#This Row],[OrderDate]])</f>
        <v>2022</v>
      </c>
      <c r="G1835" s="31">
        <f>MONTH(Order[[#This Row],[OrderDate]])</f>
        <v>3</v>
      </c>
      <c r="H1835" s="31">
        <f>WEEKDAY(Order[[#This Row],[OrderDate]])</f>
        <v>5</v>
      </c>
      <c r="I1835" s="31" t="str">
        <f>TEXT(Order[[#This Row],[WeekNumber]],"dddd")</f>
        <v>Thursday</v>
      </c>
      <c r="J1835" s="14">
        <v>20220320</v>
      </c>
      <c r="K1835" t="s">
        <v>484</v>
      </c>
      <c r="L1835" s="4">
        <v>74.399999722838402</v>
      </c>
      <c r="M1835" s="4">
        <v>7.75</v>
      </c>
      <c r="N1835" s="4">
        <v>6.1999999769032001</v>
      </c>
      <c r="O1835">
        <v>12</v>
      </c>
      <c r="P1835" s="8">
        <v>0.20000000298023221</v>
      </c>
      <c r="Q1835" t="s">
        <v>429</v>
      </c>
      <c r="R1835">
        <v>12</v>
      </c>
      <c r="S1835" s="4">
        <v>3.8495729671919596</v>
      </c>
      <c r="T1835" t="s">
        <v>111</v>
      </c>
      <c r="U1835" t="s">
        <v>200</v>
      </c>
      <c r="V1835" t="s">
        <v>289</v>
      </c>
      <c r="W1835" t="s">
        <v>509</v>
      </c>
      <c r="X1835" t="s">
        <v>526</v>
      </c>
      <c r="Y1835" t="s">
        <v>517</v>
      </c>
    </row>
    <row r="1836" spans="1:25" x14ac:dyDescent="0.3">
      <c r="A1836">
        <v>10956</v>
      </c>
      <c r="B1836" t="s">
        <v>5</v>
      </c>
      <c r="C1836">
        <v>21</v>
      </c>
      <c r="D1836">
        <v>6</v>
      </c>
      <c r="E1836" s="3">
        <v>44637</v>
      </c>
      <c r="F1836" s="31">
        <f>YEAR(Order[[#This Row],[OrderDate]])</f>
        <v>2022</v>
      </c>
      <c r="G1836" s="31">
        <f>MONTH(Order[[#This Row],[OrderDate]])</f>
        <v>3</v>
      </c>
      <c r="H1836" s="31">
        <f>WEEKDAY(Order[[#This Row],[OrderDate]])</f>
        <v>5</v>
      </c>
      <c r="I1836" s="31" t="str">
        <f>TEXT(Order[[#This Row],[WeekNumber]],"dddd")</f>
        <v>Thursday</v>
      </c>
      <c r="J1836" s="14">
        <v>20220320</v>
      </c>
      <c r="K1836" t="s">
        <v>484</v>
      </c>
      <c r="L1836" s="4">
        <v>120</v>
      </c>
      <c r="M1836" s="4">
        <v>10</v>
      </c>
      <c r="N1836" s="4">
        <v>10</v>
      </c>
      <c r="O1836">
        <v>12</v>
      </c>
      <c r="P1836" s="8">
        <v>0</v>
      </c>
      <c r="Q1836" t="s">
        <v>375</v>
      </c>
      <c r="R1836">
        <v>8</v>
      </c>
      <c r="S1836" s="4">
        <v>8.5451596278118238</v>
      </c>
      <c r="T1836" t="s">
        <v>94</v>
      </c>
      <c r="U1836" t="s">
        <v>183</v>
      </c>
      <c r="V1836" t="s">
        <v>272</v>
      </c>
      <c r="W1836" t="s">
        <v>509</v>
      </c>
      <c r="X1836" t="s">
        <v>520</v>
      </c>
      <c r="Y1836" t="s">
        <v>516</v>
      </c>
    </row>
    <row r="1837" spans="1:25" x14ac:dyDescent="0.3">
      <c r="A1837">
        <v>10956</v>
      </c>
      <c r="B1837" t="s">
        <v>5</v>
      </c>
      <c r="C1837">
        <v>47</v>
      </c>
      <c r="D1837">
        <v>6</v>
      </c>
      <c r="E1837" s="3">
        <v>44637</v>
      </c>
      <c r="F1837" s="31">
        <f>YEAR(Order[[#This Row],[OrderDate]])</f>
        <v>2022</v>
      </c>
      <c r="G1837" s="31">
        <f>MONTH(Order[[#This Row],[OrderDate]])</f>
        <v>3</v>
      </c>
      <c r="H1837" s="31">
        <f>WEEKDAY(Order[[#This Row],[OrderDate]])</f>
        <v>5</v>
      </c>
      <c r="I1837" s="31" t="str">
        <f>TEXT(Order[[#This Row],[WeekNumber]],"dddd")</f>
        <v>Thursday</v>
      </c>
      <c r="J1837" s="14">
        <v>20220320</v>
      </c>
      <c r="K1837" t="s">
        <v>484</v>
      </c>
      <c r="L1837" s="4">
        <v>133</v>
      </c>
      <c r="M1837" s="4">
        <v>9.5</v>
      </c>
      <c r="N1837" s="4">
        <v>9.5</v>
      </c>
      <c r="O1837">
        <v>14</v>
      </c>
      <c r="P1837" s="8">
        <v>0</v>
      </c>
      <c r="Q1837" t="s">
        <v>401</v>
      </c>
      <c r="R1837">
        <v>22</v>
      </c>
      <c r="S1837" s="4">
        <v>6.92246398648025</v>
      </c>
      <c r="T1837" t="s">
        <v>94</v>
      </c>
      <c r="U1837" t="s">
        <v>183</v>
      </c>
      <c r="V1837" t="s">
        <v>272</v>
      </c>
      <c r="W1837" t="s">
        <v>509</v>
      </c>
      <c r="X1837" t="s">
        <v>520</v>
      </c>
      <c r="Y1837" t="s">
        <v>516</v>
      </c>
    </row>
    <row r="1838" spans="1:25" x14ac:dyDescent="0.3">
      <c r="A1838">
        <v>10956</v>
      </c>
      <c r="B1838" t="s">
        <v>5</v>
      </c>
      <c r="C1838">
        <v>51</v>
      </c>
      <c r="D1838">
        <v>6</v>
      </c>
      <c r="E1838" s="3">
        <v>44637</v>
      </c>
      <c r="F1838" s="31">
        <f>YEAR(Order[[#This Row],[OrderDate]])</f>
        <v>2022</v>
      </c>
      <c r="G1838" s="31">
        <f>MONTH(Order[[#This Row],[OrderDate]])</f>
        <v>3</v>
      </c>
      <c r="H1838" s="31">
        <f>WEEKDAY(Order[[#This Row],[OrderDate]])</f>
        <v>5</v>
      </c>
      <c r="I1838" s="31" t="str">
        <f>TEXT(Order[[#This Row],[WeekNumber]],"dddd")</f>
        <v>Thursday</v>
      </c>
      <c r="J1838" s="14">
        <v>20220327</v>
      </c>
      <c r="K1838" t="s">
        <v>484</v>
      </c>
      <c r="L1838" s="4">
        <v>424</v>
      </c>
      <c r="M1838" s="4">
        <v>53</v>
      </c>
      <c r="N1838" s="4">
        <v>53</v>
      </c>
      <c r="O1838">
        <v>8</v>
      </c>
      <c r="P1838" s="8">
        <v>0</v>
      </c>
      <c r="Q1838" t="s">
        <v>405</v>
      </c>
      <c r="R1838">
        <v>24</v>
      </c>
      <c r="S1838" s="4">
        <v>18.835525116961144</v>
      </c>
      <c r="T1838" t="s">
        <v>94</v>
      </c>
      <c r="U1838" t="s">
        <v>183</v>
      </c>
      <c r="V1838" t="s">
        <v>272</v>
      </c>
      <c r="W1838" t="s">
        <v>509</v>
      </c>
      <c r="X1838" t="s">
        <v>520</v>
      </c>
      <c r="Y1838" t="s">
        <v>513</v>
      </c>
    </row>
    <row r="1839" spans="1:25" ht="15" customHeight="1" x14ac:dyDescent="0.3">
      <c r="A1839">
        <v>10957</v>
      </c>
      <c r="B1839" t="s">
        <v>33</v>
      </c>
      <c r="C1839">
        <v>30</v>
      </c>
      <c r="D1839">
        <v>8</v>
      </c>
      <c r="E1839" s="3">
        <v>44638</v>
      </c>
      <c r="F1839" s="31">
        <f>YEAR(Order[[#This Row],[OrderDate]])</f>
        <v>2022</v>
      </c>
      <c r="G1839" s="31">
        <f>MONTH(Order[[#This Row],[OrderDate]])</f>
        <v>3</v>
      </c>
      <c r="H1839" s="31">
        <f>WEEKDAY(Order[[#This Row],[OrderDate]])</f>
        <v>6</v>
      </c>
      <c r="I1839" s="31" t="str">
        <f>TEXT(Order[[#This Row],[WeekNumber]],"dddd")</f>
        <v>Friday</v>
      </c>
      <c r="J1839" s="14">
        <v>20220327</v>
      </c>
      <c r="K1839" t="s">
        <v>485</v>
      </c>
      <c r="L1839" s="4">
        <v>776.7</v>
      </c>
      <c r="M1839" s="4">
        <v>25.89</v>
      </c>
      <c r="N1839" s="4">
        <v>25.89</v>
      </c>
      <c r="O1839">
        <v>30</v>
      </c>
      <c r="P1839" s="8">
        <v>0</v>
      </c>
      <c r="Q1839" t="s">
        <v>384</v>
      </c>
      <c r="R1839">
        <v>13</v>
      </c>
      <c r="S1839" s="4">
        <v>15.141134761320492</v>
      </c>
      <c r="T1839" t="s">
        <v>122</v>
      </c>
      <c r="U1839" t="s">
        <v>211</v>
      </c>
      <c r="V1839" t="s">
        <v>299</v>
      </c>
      <c r="W1839" t="s">
        <v>510</v>
      </c>
      <c r="X1839" t="s">
        <v>354</v>
      </c>
      <c r="Y1839" t="s">
        <v>514</v>
      </c>
    </row>
    <row r="1840" spans="1:25" ht="15" customHeight="1" x14ac:dyDescent="0.3">
      <c r="A1840">
        <v>10957</v>
      </c>
      <c r="B1840" t="s">
        <v>33</v>
      </c>
      <c r="C1840">
        <v>35</v>
      </c>
      <c r="D1840">
        <v>8</v>
      </c>
      <c r="E1840" s="3">
        <v>44638</v>
      </c>
      <c r="F1840" s="31">
        <f>YEAR(Order[[#This Row],[OrderDate]])</f>
        <v>2022</v>
      </c>
      <c r="G1840" s="31">
        <f>MONTH(Order[[#This Row],[OrderDate]])</f>
        <v>3</v>
      </c>
      <c r="H1840" s="31">
        <f>WEEKDAY(Order[[#This Row],[OrderDate]])</f>
        <v>6</v>
      </c>
      <c r="I1840" s="31" t="str">
        <f>TEXT(Order[[#This Row],[WeekNumber]],"dddd")</f>
        <v>Friday</v>
      </c>
      <c r="J1840" s="14">
        <v>20220327</v>
      </c>
      <c r="K1840" t="s">
        <v>485</v>
      </c>
      <c r="L1840" s="4">
        <v>720</v>
      </c>
      <c r="M1840" s="4">
        <v>18</v>
      </c>
      <c r="N1840" s="4">
        <v>18</v>
      </c>
      <c r="O1840">
        <v>40</v>
      </c>
      <c r="P1840" s="8">
        <v>0</v>
      </c>
      <c r="Q1840" t="s">
        <v>389</v>
      </c>
      <c r="R1840">
        <v>16</v>
      </c>
      <c r="S1840" s="4">
        <v>11.144616765926688</v>
      </c>
      <c r="T1840" t="s">
        <v>122</v>
      </c>
      <c r="U1840" t="s">
        <v>211</v>
      </c>
      <c r="V1840" t="s">
        <v>299</v>
      </c>
      <c r="W1840" t="s">
        <v>510</v>
      </c>
      <c r="X1840" t="s">
        <v>354</v>
      </c>
      <c r="Y1840" t="s">
        <v>517</v>
      </c>
    </row>
    <row r="1841" spans="1:25" ht="15" customHeight="1" x14ac:dyDescent="0.3">
      <c r="A1841">
        <v>10957</v>
      </c>
      <c r="B1841" t="s">
        <v>33</v>
      </c>
      <c r="C1841">
        <v>64</v>
      </c>
      <c r="D1841">
        <v>8</v>
      </c>
      <c r="E1841" s="3">
        <v>44638</v>
      </c>
      <c r="F1841" s="31">
        <f>YEAR(Order[[#This Row],[OrderDate]])</f>
        <v>2022</v>
      </c>
      <c r="G1841" s="31">
        <f>MONTH(Order[[#This Row],[OrderDate]])</f>
        <v>3</v>
      </c>
      <c r="H1841" s="31">
        <f>WEEKDAY(Order[[#This Row],[OrderDate]])</f>
        <v>6</v>
      </c>
      <c r="I1841" s="31" t="str">
        <f>TEXT(Order[[#This Row],[WeekNumber]],"dddd")</f>
        <v>Friday</v>
      </c>
      <c r="J1841" s="14">
        <v>20220327</v>
      </c>
      <c r="K1841" t="s">
        <v>485</v>
      </c>
      <c r="L1841" s="4">
        <v>266</v>
      </c>
      <c r="M1841" s="4">
        <v>33.25</v>
      </c>
      <c r="N1841" s="4">
        <v>33.25</v>
      </c>
      <c r="O1841">
        <v>8</v>
      </c>
      <c r="P1841" s="8">
        <v>0</v>
      </c>
      <c r="Q1841" t="s">
        <v>418</v>
      </c>
      <c r="R1841">
        <v>12</v>
      </c>
      <c r="S1841" s="4">
        <v>21.348702933885775</v>
      </c>
      <c r="T1841" t="s">
        <v>122</v>
      </c>
      <c r="U1841" t="s">
        <v>211</v>
      </c>
      <c r="V1841" t="s">
        <v>299</v>
      </c>
      <c r="W1841" t="s">
        <v>510</v>
      </c>
      <c r="X1841" t="s">
        <v>354</v>
      </c>
      <c r="Y1841" t="s">
        <v>512</v>
      </c>
    </row>
    <row r="1842" spans="1:25" x14ac:dyDescent="0.3">
      <c r="A1842">
        <v>10958</v>
      </c>
      <c r="B1842" t="s">
        <v>52</v>
      </c>
      <c r="C1842">
        <v>5</v>
      </c>
      <c r="D1842">
        <v>7</v>
      </c>
      <c r="E1842" s="3">
        <v>44638</v>
      </c>
      <c r="F1842" s="31">
        <f>YEAR(Order[[#This Row],[OrderDate]])</f>
        <v>2022</v>
      </c>
      <c r="G1842" s="31">
        <f>MONTH(Order[[#This Row],[OrderDate]])</f>
        <v>3</v>
      </c>
      <c r="H1842" s="31">
        <f>WEEKDAY(Order[[#This Row],[OrderDate]])</f>
        <v>6</v>
      </c>
      <c r="I1842" s="31" t="str">
        <f>TEXT(Order[[#This Row],[WeekNumber]],"dddd")</f>
        <v>Friday</v>
      </c>
      <c r="J1842" s="14">
        <v>20220327</v>
      </c>
      <c r="K1842" t="s">
        <v>484</v>
      </c>
      <c r="L1842" s="4">
        <v>427</v>
      </c>
      <c r="M1842" s="4">
        <v>21.35</v>
      </c>
      <c r="N1842" s="4">
        <v>21.35</v>
      </c>
      <c r="O1842">
        <v>20</v>
      </c>
      <c r="P1842" s="8">
        <v>0</v>
      </c>
      <c r="Q1842" t="s">
        <v>359</v>
      </c>
      <c r="R1842">
        <v>2</v>
      </c>
      <c r="S1842" s="4">
        <v>13.896353834121228</v>
      </c>
      <c r="T1842" t="s">
        <v>141</v>
      </c>
      <c r="U1842" t="s">
        <v>230</v>
      </c>
      <c r="V1842" t="s">
        <v>278</v>
      </c>
      <c r="W1842" t="s">
        <v>510</v>
      </c>
      <c r="X1842">
        <v>0</v>
      </c>
      <c r="Y1842" t="s">
        <v>515</v>
      </c>
    </row>
    <row r="1843" spans="1:25" x14ac:dyDescent="0.3">
      <c r="A1843">
        <v>10958</v>
      </c>
      <c r="B1843" t="s">
        <v>52</v>
      </c>
      <c r="C1843">
        <v>7</v>
      </c>
      <c r="D1843">
        <v>7</v>
      </c>
      <c r="E1843" s="3">
        <v>44638</v>
      </c>
      <c r="F1843" s="31">
        <f>YEAR(Order[[#This Row],[OrderDate]])</f>
        <v>2022</v>
      </c>
      <c r="G1843" s="31">
        <f>MONTH(Order[[#This Row],[OrderDate]])</f>
        <v>3</v>
      </c>
      <c r="H1843" s="31">
        <f>WEEKDAY(Order[[#This Row],[OrderDate]])</f>
        <v>6</v>
      </c>
      <c r="I1843" s="31" t="str">
        <f>TEXT(Order[[#This Row],[WeekNumber]],"dddd")</f>
        <v>Friday</v>
      </c>
      <c r="J1843" s="14">
        <v>20220327</v>
      </c>
      <c r="K1843" t="s">
        <v>484</v>
      </c>
      <c r="L1843" s="4">
        <v>180</v>
      </c>
      <c r="M1843" s="4">
        <v>30</v>
      </c>
      <c r="N1843" s="4">
        <v>30</v>
      </c>
      <c r="O1843">
        <v>6</v>
      </c>
      <c r="P1843" s="8">
        <v>0</v>
      </c>
      <c r="Q1843" t="s">
        <v>361</v>
      </c>
      <c r="R1843">
        <v>3</v>
      </c>
      <c r="S1843" s="4">
        <v>16.995648153812226</v>
      </c>
      <c r="T1843" t="s">
        <v>141</v>
      </c>
      <c r="U1843" t="s">
        <v>230</v>
      </c>
      <c r="V1843" t="s">
        <v>278</v>
      </c>
      <c r="W1843" t="s">
        <v>510</v>
      </c>
      <c r="X1843">
        <v>0</v>
      </c>
      <c r="Y1843" t="s">
        <v>513</v>
      </c>
    </row>
    <row r="1844" spans="1:25" x14ac:dyDescent="0.3">
      <c r="A1844">
        <v>10958</v>
      </c>
      <c r="B1844" t="s">
        <v>52</v>
      </c>
      <c r="C1844">
        <v>72</v>
      </c>
      <c r="D1844">
        <v>7</v>
      </c>
      <c r="E1844" s="3">
        <v>44638</v>
      </c>
      <c r="F1844" s="31">
        <f>YEAR(Order[[#This Row],[OrderDate]])</f>
        <v>2022</v>
      </c>
      <c r="G1844" s="31">
        <f>MONTH(Order[[#This Row],[OrderDate]])</f>
        <v>3</v>
      </c>
      <c r="H1844" s="31">
        <f>WEEKDAY(Order[[#This Row],[OrderDate]])</f>
        <v>6</v>
      </c>
      <c r="I1844" s="31" t="str">
        <f>TEXT(Order[[#This Row],[WeekNumber]],"dddd")</f>
        <v>Friday</v>
      </c>
      <c r="J1844" s="14">
        <v>20220323</v>
      </c>
      <c r="K1844" t="s">
        <v>484</v>
      </c>
      <c r="L1844" s="4">
        <v>174</v>
      </c>
      <c r="M1844" s="4">
        <v>34.799999999999997</v>
      </c>
      <c r="N1844" s="4">
        <v>34.799999999999997</v>
      </c>
      <c r="O1844">
        <v>5</v>
      </c>
      <c r="P1844" s="8">
        <v>0</v>
      </c>
      <c r="Q1844" t="s">
        <v>426</v>
      </c>
      <c r="R1844">
        <v>14</v>
      </c>
      <c r="S1844" s="4">
        <v>14.902797245173618</v>
      </c>
      <c r="T1844" t="s">
        <v>141</v>
      </c>
      <c r="U1844" t="s">
        <v>230</v>
      </c>
      <c r="V1844" t="s">
        <v>278</v>
      </c>
      <c r="W1844" t="s">
        <v>510</v>
      </c>
      <c r="X1844">
        <v>0</v>
      </c>
      <c r="Y1844" t="s">
        <v>511</v>
      </c>
    </row>
    <row r="1845" spans="1:25" x14ac:dyDescent="0.3">
      <c r="A1845">
        <v>10959</v>
      </c>
      <c r="B1845" t="s">
        <v>29</v>
      </c>
      <c r="C1845">
        <v>75</v>
      </c>
      <c r="D1845">
        <v>6</v>
      </c>
      <c r="E1845" s="3">
        <v>44638</v>
      </c>
      <c r="F1845" s="31">
        <f>YEAR(Order[[#This Row],[OrderDate]])</f>
        <v>2022</v>
      </c>
      <c r="G1845" s="31">
        <f>MONTH(Order[[#This Row],[OrderDate]])</f>
        <v>3</v>
      </c>
      <c r="H1845" s="31">
        <f>WEEKDAY(Order[[#This Row],[OrderDate]])</f>
        <v>6</v>
      </c>
      <c r="I1845" s="31" t="str">
        <f>TEXT(Order[[#This Row],[WeekNumber]],"dddd")</f>
        <v>Friday</v>
      </c>
      <c r="J1845" s="14">
        <v>20220408</v>
      </c>
      <c r="K1845" t="s">
        <v>484</v>
      </c>
      <c r="L1845" s="4">
        <v>131.74999907612801</v>
      </c>
      <c r="M1845" s="4">
        <v>7.75</v>
      </c>
      <c r="N1845" s="4">
        <v>6.5874999538064003</v>
      </c>
      <c r="O1845">
        <v>20</v>
      </c>
      <c r="P1845" s="8">
        <v>0.15000000596046451</v>
      </c>
      <c r="Q1845" t="s">
        <v>429</v>
      </c>
      <c r="R1845">
        <v>12</v>
      </c>
      <c r="S1845" s="4">
        <v>3.8495729671919596</v>
      </c>
      <c r="T1845" t="s">
        <v>118</v>
      </c>
      <c r="U1845" t="s">
        <v>207</v>
      </c>
      <c r="V1845" t="s">
        <v>295</v>
      </c>
      <c r="W1845" t="s">
        <v>510</v>
      </c>
      <c r="X1845" t="s">
        <v>521</v>
      </c>
      <c r="Y1845" t="s">
        <v>517</v>
      </c>
    </row>
    <row r="1846" spans="1:25" ht="15" customHeight="1" x14ac:dyDescent="0.3">
      <c r="A1846">
        <v>10960</v>
      </c>
      <c r="B1846" t="s">
        <v>33</v>
      </c>
      <c r="C1846">
        <v>24</v>
      </c>
      <c r="D1846">
        <v>3</v>
      </c>
      <c r="E1846" s="3">
        <v>44639</v>
      </c>
      <c r="F1846" s="31">
        <f>YEAR(Order[[#This Row],[OrderDate]])</f>
        <v>2022</v>
      </c>
      <c r="G1846" s="31">
        <f>MONTH(Order[[#This Row],[OrderDate]])</f>
        <v>3</v>
      </c>
      <c r="H1846" s="31">
        <f>WEEKDAY(Order[[#This Row],[OrderDate]])</f>
        <v>7</v>
      </c>
      <c r="I1846" s="31" t="str">
        <f>TEXT(Order[[#This Row],[WeekNumber]],"dddd")</f>
        <v>Saturday</v>
      </c>
      <c r="J1846" s="14">
        <v>20220408</v>
      </c>
      <c r="K1846" t="s">
        <v>486</v>
      </c>
      <c r="L1846" s="4">
        <v>33.75</v>
      </c>
      <c r="M1846" s="4">
        <v>4.5</v>
      </c>
      <c r="N1846" s="4">
        <v>3.375</v>
      </c>
      <c r="O1846">
        <v>10</v>
      </c>
      <c r="P1846" s="8">
        <v>0.25</v>
      </c>
      <c r="Q1846" t="s">
        <v>378</v>
      </c>
      <c r="R1846">
        <v>10</v>
      </c>
      <c r="S1846" s="4">
        <v>2.1230577042655105</v>
      </c>
      <c r="T1846" t="s">
        <v>122</v>
      </c>
      <c r="U1846" t="s">
        <v>211</v>
      </c>
      <c r="V1846" t="s">
        <v>299</v>
      </c>
      <c r="W1846" t="s">
        <v>510</v>
      </c>
      <c r="X1846" t="s">
        <v>354</v>
      </c>
      <c r="Y1846" t="s">
        <v>517</v>
      </c>
    </row>
    <row r="1847" spans="1:25" ht="15" customHeight="1" x14ac:dyDescent="0.3">
      <c r="A1847">
        <v>10960</v>
      </c>
      <c r="B1847" t="s">
        <v>33</v>
      </c>
      <c r="C1847">
        <v>41</v>
      </c>
      <c r="D1847">
        <v>3</v>
      </c>
      <c r="E1847" s="3">
        <v>44639</v>
      </c>
      <c r="F1847" s="31">
        <f>YEAR(Order[[#This Row],[OrderDate]])</f>
        <v>2022</v>
      </c>
      <c r="G1847" s="31">
        <f>MONTH(Order[[#This Row],[OrderDate]])</f>
        <v>3</v>
      </c>
      <c r="H1847" s="31">
        <f>WEEKDAY(Order[[#This Row],[OrderDate]])</f>
        <v>7</v>
      </c>
      <c r="I1847" s="31" t="str">
        <f>TEXT(Order[[#This Row],[WeekNumber]],"dddd")</f>
        <v>Saturday</v>
      </c>
      <c r="J1847" s="14">
        <v>20220330</v>
      </c>
      <c r="K1847" t="s">
        <v>486</v>
      </c>
      <c r="L1847" s="4">
        <v>231.60000000000002</v>
      </c>
      <c r="M1847" s="4">
        <v>9.65</v>
      </c>
      <c r="N1847" s="4">
        <v>9.65</v>
      </c>
      <c r="O1847">
        <v>24</v>
      </c>
      <c r="P1847" s="8">
        <v>0</v>
      </c>
      <c r="Q1847" t="s">
        <v>395</v>
      </c>
      <c r="R1847">
        <v>19</v>
      </c>
      <c r="S1847" s="4">
        <v>6.0463867884479576</v>
      </c>
      <c r="T1847" t="s">
        <v>122</v>
      </c>
      <c r="U1847" t="s">
        <v>211</v>
      </c>
      <c r="V1847" t="s">
        <v>299</v>
      </c>
      <c r="W1847" t="s">
        <v>510</v>
      </c>
      <c r="X1847" t="s">
        <v>354</v>
      </c>
      <c r="Y1847" t="s">
        <v>514</v>
      </c>
    </row>
    <row r="1848" spans="1:25" ht="15" customHeight="1" x14ac:dyDescent="0.3">
      <c r="A1848">
        <v>10961</v>
      </c>
      <c r="B1848" t="s">
        <v>59</v>
      </c>
      <c r="C1848">
        <v>52</v>
      </c>
      <c r="D1848">
        <v>8</v>
      </c>
      <c r="E1848" s="3">
        <v>44639</v>
      </c>
      <c r="F1848" s="31">
        <f>YEAR(Order[[#This Row],[OrderDate]])</f>
        <v>2022</v>
      </c>
      <c r="G1848" s="31">
        <f>MONTH(Order[[#This Row],[OrderDate]])</f>
        <v>3</v>
      </c>
      <c r="H1848" s="31">
        <f>WEEKDAY(Order[[#This Row],[OrderDate]])</f>
        <v>7</v>
      </c>
      <c r="I1848" s="31" t="str">
        <f>TEXT(Order[[#This Row],[WeekNumber]],"dddd")</f>
        <v>Saturday</v>
      </c>
      <c r="J1848" s="14">
        <v>20220330</v>
      </c>
      <c r="K1848" t="s">
        <v>486</v>
      </c>
      <c r="L1848" s="4">
        <v>39.899999968707561</v>
      </c>
      <c r="M1848" s="4">
        <v>7</v>
      </c>
      <c r="N1848" s="4">
        <v>6.6499999947845936</v>
      </c>
      <c r="O1848">
        <v>6</v>
      </c>
      <c r="P1848" s="8">
        <v>5.000000074505806E-2</v>
      </c>
      <c r="Q1848" t="s">
        <v>406</v>
      </c>
      <c r="R1848">
        <v>24</v>
      </c>
      <c r="S1848" s="4">
        <v>2.7531089859539</v>
      </c>
      <c r="T1848" t="s">
        <v>148</v>
      </c>
      <c r="U1848" t="s">
        <v>237</v>
      </c>
      <c r="V1848" t="s">
        <v>323</v>
      </c>
      <c r="W1848" t="s">
        <v>510</v>
      </c>
      <c r="X1848" t="s">
        <v>521</v>
      </c>
      <c r="Y1848" t="s">
        <v>512</v>
      </c>
    </row>
    <row r="1849" spans="1:25" ht="15" customHeight="1" x14ac:dyDescent="0.3">
      <c r="A1849">
        <v>10961</v>
      </c>
      <c r="B1849" t="s">
        <v>59</v>
      </c>
      <c r="C1849">
        <v>76</v>
      </c>
      <c r="D1849">
        <v>8</v>
      </c>
      <c r="E1849" s="3">
        <v>44639</v>
      </c>
      <c r="F1849" s="31">
        <f>YEAR(Order[[#This Row],[OrderDate]])</f>
        <v>2022</v>
      </c>
      <c r="G1849" s="31">
        <f>MONTH(Order[[#This Row],[OrderDate]])</f>
        <v>3</v>
      </c>
      <c r="H1849" s="31">
        <f>WEEKDAY(Order[[#This Row],[OrderDate]])</f>
        <v>7</v>
      </c>
      <c r="I1849" s="31" t="str">
        <f>TEXT(Order[[#This Row],[WeekNumber]],"dddd")</f>
        <v>Saturday</v>
      </c>
      <c r="J1849" s="14">
        <v>20220323</v>
      </c>
      <c r="K1849" t="s">
        <v>486</v>
      </c>
      <c r="L1849" s="4">
        <v>1080</v>
      </c>
      <c r="M1849" s="4">
        <v>18</v>
      </c>
      <c r="N1849" s="4">
        <v>18</v>
      </c>
      <c r="O1849">
        <v>60</v>
      </c>
      <c r="P1849" s="8">
        <v>0</v>
      </c>
      <c r="Q1849" t="s">
        <v>430</v>
      </c>
      <c r="R1849">
        <v>23</v>
      </c>
      <c r="S1849" s="4">
        <v>11.35067307451974</v>
      </c>
      <c r="T1849" t="s">
        <v>148</v>
      </c>
      <c r="U1849" t="s">
        <v>237</v>
      </c>
      <c r="V1849" t="s">
        <v>323</v>
      </c>
      <c r="W1849" t="s">
        <v>510</v>
      </c>
      <c r="X1849" t="s">
        <v>521</v>
      </c>
      <c r="Y1849" t="s">
        <v>517</v>
      </c>
    </row>
    <row r="1850" spans="1:25" ht="15" customHeight="1" x14ac:dyDescent="0.3">
      <c r="A1850">
        <v>10962</v>
      </c>
      <c r="B1850" t="s">
        <v>60</v>
      </c>
      <c r="C1850">
        <v>7</v>
      </c>
      <c r="D1850">
        <v>8</v>
      </c>
      <c r="E1850" s="3">
        <v>44639</v>
      </c>
      <c r="F1850" s="31">
        <f>YEAR(Order[[#This Row],[OrderDate]])</f>
        <v>2022</v>
      </c>
      <c r="G1850" s="31">
        <f>MONTH(Order[[#This Row],[OrderDate]])</f>
        <v>3</v>
      </c>
      <c r="H1850" s="31">
        <f>WEEKDAY(Order[[#This Row],[OrderDate]])</f>
        <v>7</v>
      </c>
      <c r="I1850" s="31" t="str">
        <f>TEXT(Order[[#This Row],[WeekNumber]],"dddd")</f>
        <v>Saturday</v>
      </c>
      <c r="J1850" s="14">
        <v>20220323</v>
      </c>
      <c r="K1850" t="s">
        <v>484</v>
      </c>
      <c r="L1850" s="4">
        <v>1350</v>
      </c>
      <c r="M1850" s="4">
        <v>30</v>
      </c>
      <c r="N1850" s="4">
        <v>30</v>
      </c>
      <c r="O1850">
        <v>45</v>
      </c>
      <c r="P1850" s="8">
        <v>0</v>
      </c>
      <c r="Q1850" t="s">
        <v>361</v>
      </c>
      <c r="R1850">
        <v>3</v>
      </c>
      <c r="S1850" s="4">
        <v>16.995648153812226</v>
      </c>
      <c r="T1850" t="s">
        <v>149</v>
      </c>
      <c r="U1850" t="s">
        <v>238</v>
      </c>
      <c r="V1850" t="s">
        <v>324</v>
      </c>
      <c r="W1850" t="s">
        <v>509</v>
      </c>
      <c r="X1850" t="s">
        <v>520</v>
      </c>
      <c r="Y1850" t="s">
        <v>513</v>
      </c>
    </row>
    <row r="1851" spans="1:25" ht="15" customHeight="1" x14ac:dyDescent="0.3">
      <c r="A1851">
        <v>10962</v>
      </c>
      <c r="B1851" t="s">
        <v>60</v>
      </c>
      <c r="C1851">
        <v>13</v>
      </c>
      <c r="D1851">
        <v>8</v>
      </c>
      <c r="E1851" s="3">
        <v>44639</v>
      </c>
      <c r="F1851" s="31">
        <f>YEAR(Order[[#This Row],[OrderDate]])</f>
        <v>2022</v>
      </c>
      <c r="G1851" s="31">
        <f>MONTH(Order[[#This Row],[OrderDate]])</f>
        <v>3</v>
      </c>
      <c r="H1851" s="31">
        <f>WEEKDAY(Order[[#This Row],[OrderDate]])</f>
        <v>7</v>
      </c>
      <c r="I1851" s="31" t="str">
        <f>TEXT(Order[[#This Row],[WeekNumber]],"dddd")</f>
        <v>Saturday</v>
      </c>
      <c r="J1851" s="14">
        <v>20220323</v>
      </c>
      <c r="K1851" t="s">
        <v>484</v>
      </c>
      <c r="L1851" s="4">
        <v>462</v>
      </c>
      <c r="M1851" s="4">
        <v>6</v>
      </c>
      <c r="N1851" s="4">
        <v>6</v>
      </c>
      <c r="O1851">
        <v>77</v>
      </c>
      <c r="P1851" s="8">
        <v>0</v>
      </c>
      <c r="Q1851" t="s">
        <v>367</v>
      </c>
      <c r="R1851">
        <v>6</v>
      </c>
      <c r="S1851" s="4">
        <v>2.1837851755325639</v>
      </c>
      <c r="T1851" t="s">
        <v>149</v>
      </c>
      <c r="U1851" t="s">
        <v>238</v>
      </c>
      <c r="V1851" t="s">
        <v>324</v>
      </c>
      <c r="W1851" t="s">
        <v>509</v>
      </c>
      <c r="X1851" t="s">
        <v>520</v>
      </c>
      <c r="Y1851" t="s">
        <v>514</v>
      </c>
    </row>
    <row r="1852" spans="1:25" ht="15" customHeight="1" x14ac:dyDescent="0.3">
      <c r="A1852">
        <v>10962</v>
      </c>
      <c r="B1852" t="s">
        <v>60</v>
      </c>
      <c r="C1852">
        <v>53</v>
      </c>
      <c r="D1852">
        <v>8</v>
      </c>
      <c r="E1852" s="3">
        <v>44639</v>
      </c>
      <c r="F1852" s="31">
        <f>YEAR(Order[[#This Row],[OrderDate]])</f>
        <v>2022</v>
      </c>
      <c r="G1852" s="31">
        <f>MONTH(Order[[#This Row],[OrderDate]])</f>
        <v>3</v>
      </c>
      <c r="H1852" s="31">
        <f>WEEKDAY(Order[[#This Row],[OrderDate]])</f>
        <v>7</v>
      </c>
      <c r="I1852" s="31" t="str">
        <f>TEXT(Order[[#This Row],[WeekNumber]],"dddd")</f>
        <v>Saturday</v>
      </c>
      <c r="J1852" s="14">
        <v>20220323</v>
      </c>
      <c r="K1852" t="s">
        <v>484</v>
      </c>
      <c r="L1852" s="4">
        <v>656</v>
      </c>
      <c r="M1852" s="4">
        <v>32.799999999999997</v>
      </c>
      <c r="N1852" s="4">
        <v>32.799999999999997</v>
      </c>
      <c r="O1852">
        <v>20</v>
      </c>
      <c r="P1852" s="8">
        <v>0</v>
      </c>
      <c r="Q1852" t="s">
        <v>407</v>
      </c>
      <c r="R1852">
        <v>24</v>
      </c>
      <c r="S1852" s="4">
        <v>11.283141843590998</v>
      </c>
      <c r="T1852" t="s">
        <v>149</v>
      </c>
      <c r="U1852" t="s">
        <v>238</v>
      </c>
      <c r="V1852" t="s">
        <v>324</v>
      </c>
      <c r="W1852" t="s">
        <v>509</v>
      </c>
      <c r="X1852" t="s">
        <v>520</v>
      </c>
      <c r="Y1852" t="s">
        <v>518</v>
      </c>
    </row>
    <row r="1853" spans="1:25" ht="15" customHeight="1" x14ac:dyDescent="0.3">
      <c r="A1853">
        <v>10962</v>
      </c>
      <c r="B1853" t="s">
        <v>60</v>
      </c>
      <c r="C1853">
        <v>69</v>
      </c>
      <c r="D1853">
        <v>8</v>
      </c>
      <c r="E1853" s="3">
        <v>44639</v>
      </c>
      <c r="F1853" s="31">
        <f>YEAR(Order[[#This Row],[OrderDate]])</f>
        <v>2022</v>
      </c>
      <c r="G1853" s="31">
        <f>MONTH(Order[[#This Row],[OrderDate]])</f>
        <v>3</v>
      </c>
      <c r="H1853" s="31">
        <f>WEEKDAY(Order[[#This Row],[OrderDate]])</f>
        <v>7</v>
      </c>
      <c r="I1853" s="31" t="str">
        <f>TEXT(Order[[#This Row],[WeekNumber]],"dddd")</f>
        <v>Saturday</v>
      </c>
      <c r="J1853" s="14">
        <v>20220323</v>
      </c>
      <c r="K1853" t="s">
        <v>484</v>
      </c>
      <c r="L1853" s="4">
        <v>324</v>
      </c>
      <c r="M1853" s="4">
        <v>36</v>
      </c>
      <c r="N1853" s="4">
        <v>36</v>
      </c>
      <c r="O1853">
        <v>9</v>
      </c>
      <c r="P1853" s="8">
        <v>0</v>
      </c>
      <c r="Q1853" t="s">
        <v>423</v>
      </c>
      <c r="R1853">
        <v>15</v>
      </c>
      <c r="S1853" s="4">
        <v>12.894008605174344</v>
      </c>
      <c r="T1853" t="s">
        <v>149</v>
      </c>
      <c r="U1853" t="s">
        <v>238</v>
      </c>
      <c r="V1853" t="s">
        <v>324</v>
      </c>
      <c r="W1853" t="s">
        <v>509</v>
      </c>
      <c r="X1853" t="s">
        <v>520</v>
      </c>
      <c r="Y1853" t="s">
        <v>511</v>
      </c>
    </row>
    <row r="1854" spans="1:25" ht="15" customHeight="1" x14ac:dyDescent="0.3">
      <c r="A1854">
        <v>10962</v>
      </c>
      <c r="B1854" t="s">
        <v>60</v>
      </c>
      <c r="C1854">
        <v>76</v>
      </c>
      <c r="D1854">
        <v>8</v>
      </c>
      <c r="E1854" s="3">
        <v>44639</v>
      </c>
      <c r="F1854" s="31">
        <f>YEAR(Order[[#This Row],[OrderDate]])</f>
        <v>2022</v>
      </c>
      <c r="G1854" s="31">
        <f>MONTH(Order[[#This Row],[OrderDate]])</f>
        <v>3</v>
      </c>
      <c r="H1854" s="31">
        <f>WEEKDAY(Order[[#This Row],[OrderDate]])</f>
        <v>7</v>
      </c>
      <c r="I1854" s="31" t="str">
        <f>TEXT(Order[[#This Row],[WeekNumber]],"dddd")</f>
        <v>Saturday</v>
      </c>
      <c r="J1854" s="14">
        <v>20220326</v>
      </c>
      <c r="K1854" t="s">
        <v>484</v>
      </c>
      <c r="L1854" s="4">
        <v>792</v>
      </c>
      <c r="M1854" s="4">
        <v>18</v>
      </c>
      <c r="N1854" s="4">
        <v>18</v>
      </c>
      <c r="O1854">
        <v>44</v>
      </c>
      <c r="P1854" s="8">
        <v>0</v>
      </c>
      <c r="Q1854" t="s">
        <v>430</v>
      </c>
      <c r="R1854">
        <v>23</v>
      </c>
      <c r="S1854" s="4">
        <v>11.35067307451974</v>
      </c>
      <c r="T1854" t="s">
        <v>149</v>
      </c>
      <c r="U1854" t="s">
        <v>238</v>
      </c>
      <c r="V1854" t="s">
        <v>324</v>
      </c>
      <c r="W1854" t="s">
        <v>509</v>
      </c>
      <c r="X1854" t="s">
        <v>520</v>
      </c>
      <c r="Y1854" t="s">
        <v>517</v>
      </c>
    </row>
    <row r="1855" spans="1:25" ht="15" customHeight="1" x14ac:dyDescent="0.3">
      <c r="A1855">
        <v>10963</v>
      </c>
      <c r="B1855" t="s">
        <v>26</v>
      </c>
      <c r="C1855">
        <v>60</v>
      </c>
      <c r="D1855">
        <v>9</v>
      </c>
      <c r="E1855" s="3">
        <v>44639</v>
      </c>
      <c r="F1855" s="31">
        <f>YEAR(Order[[#This Row],[OrderDate]])</f>
        <v>2022</v>
      </c>
      <c r="G1855" s="31">
        <f>MONTH(Order[[#This Row],[OrderDate]])</f>
        <v>3</v>
      </c>
      <c r="H1855" s="31">
        <f>WEEKDAY(Order[[#This Row],[OrderDate]])</f>
        <v>7</v>
      </c>
      <c r="I1855" s="31" t="str">
        <f>TEXT(Order[[#This Row],[WeekNumber]],"dddd")</f>
        <v>Saturday</v>
      </c>
      <c r="J1855" s="14">
        <v>20220324</v>
      </c>
      <c r="K1855" t="s">
        <v>485</v>
      </c>
      <c r="L1855" s="4">
        <v>57.799999594688416</v>
      </c>
      <c r="M1855" s="4">
        <v>34</v>
      </c>
      <c r="N1855" s="4">
        <v>28.899999797344208</v>
      </c>
      <c r="O1855">
        <v>2</v>
      </c>
      <c r="P1855" s="8">
        <v>0.15000000596046451</v>
      </c>
      <c r="Q1855" t="s">
        <v>414</v>
      </c>
      <c r="R1855">
        <v>28</v>
      </c>
      <c r="S1855" s="4">
        <v>17.186056815854748</v>
      </c>
      <c r="T1855" t="s">
        <v>115</v>
      </c>
      <c r="U1855" t="s">
        <v>204</v>
      </c>
      <c r="V1855" t="s">
        <v>292</v>
      </c>
      <c r="W1855" t="s">
        <v>509</v>
      </c>
      <c r="X1855" t="s">
        <v>352</v>
      </c>
      <c r="Y1855" t="s">
        <v>511</v>
      </c>
    </row>
    <row r="1856" spans="1:25" ht="15" customHeight="1" x14ac:dyDescent="0.3">
      <c r="A1856">
        <v>10964</v>
      </c>
      <c r="B1856" t="s">
        <v>71</v>
      </c>
      <c r="C1856">
        <v>18</v>
      </c>
      <c r="D1856">
        <v>3</v>
      </c>
      <c r="E1856" s="3">
        <v>44640</v>
      </c>
      <c r="F1856" s="31">
        <f>YEAR(Order[[#This Row],[OrderDate]])</f>
        <v>2022</v>
      </c>
      <c r="G1856" s="31">
        <f>MONTH(Order[[#This Row],[OrderDate]])</f>
        <v>3</v>
      </c>
      <c r="H1856" s="31">
        <f>WEEKDAY(Order[[#This Row],[OrderDate]])</f>
        <v>1</v>
      </c>
      <c r="I1856" s="31" t="str">
        <f>TEXT(Order[[#This Row],[WeekNumber]],"dddd")</f>
        <v>Sunday</v>
      </c>
      <c r="J1856" s="14">
        <v>20220324</v>
      </c>
      <c r="K1856" t="s">
        <v>484</v>
      </c>
      <c r="L1856" s="4">
        <v>375</v>
      </c>
      <c r="M1856" s="4">
        <v>62.5</v>
      </c>
      <c r="N1856" s="4">
        <v>62.5</v>
      </c>
      <c r="O1856">
        <v>6</v>
      </c>
      <c r="P1856" s="8">
        <v>0</v>
      </c>
      <c r="Q1856" t="s">
        <v>372</v>
      </c>
      <c r="R1856">
        <v>7</v>
      </c>
      <c r="S1856" s="4">
        <v>20.144415838276313</v>
      </c>
      <c r="T1856" t="s">
        <v>160</v>
      </c>
      <c r="U1856" t="s">
        <v>249</v>
      </c>
      <c r="V1856" t="s">
        <v>334</v>
      </c>
      <c r="W1856" t="s">
        <v>509</v>
      </c>
      <c r="X1856" t="s">
        <v>519</v>
      </c>
      <c r="Y1856" t="s">
        <v>514</v>
      </c>
    </row>
    <row r="1857" spans="1:25" ht="15" customHeight="1" x14ac:dyDescent="0.3">
      <c r="A1857">
        <v>10964</v>
      </c>
      <c r="B1857" t="s">
        <v>71</v>
      </c>
      <c r="C1857">
        <v>38</v>
      </c>
      <c r="D1857">
        <v>3</v>
      </c>
      <c r="E1857" s="3">
        <v>44640</v>
      </c>
      <c r="F1857" s="31">
        <f>YEAR(Order[[#This Row],[OrderDate]])</f>
        <v>2022</v>
      </c>
      <c r="G1857" s="31">
        <f>MONTH(Order[[#This Row],[OrderDate]])</f>
        <v>3</v>
      </c>
      <c r="H1857" s="31">
        <f>WEEKDAY(Order[[#This Row],[OrderDate]])</f>
        <v>1</v>
      </c>
      <c r="I1857" s="31" t="str">
        <f>TEXT(Order[[#This Row],[WeekNumber]],"dddd")</f>
        <v>Sunday</v>
      </c>
      <c r="J1857" s="14">
        <v>20220324</v>
      </c>
      <c r="K1857" t="s">
        <v>484</v>
      </c>
      <c r="L1857" s="4">
        <v>1317.5</v>
      </c>
      <c r="M1857" s="4">
        <v>263.5</v>
      </c>
      <c r="N1857" s="4">
        <v>263.5</v>
      </c>
      <c r="O1857">
        <v>5</v>
      </c>
      <c r="P1857" s="8">
        <v>0</v>
      </c>
      <c r="Q1857" t="s">
        <v>392</v>
      </c>
      <c r="R1857">
        <v>18</v>
      </c>
      <c r="S1857" s="4">
        <v>194.17724636053271</v>
      </c>
      <c r="T1857" t="s">
        <v>160</v>
      </c>
      <c r="U1857" t="s">
        <v>249</v>
      </c>
      <c r="V1857" t="s">
        <v>334</v>
      </c>
      <c r="W1857" t="s">
        <v>509</v>
      </c>
      <c r="X1857" t="s">
        <v>519</v>
      </c>
      <c r="Y1857" t="s">
        <v>517</v>
      </c>
    </row>
    <row r="1858" spans="1:25" ht="15" customHeight="1" x14ac:dyDescent="0.3">
      <c r="A1858">
        <v>10964</v>
      </c>
      <c r="B1858" t="s">
        <v>71</v>
      </c>
      <c r="C1858">
        <v>69</v>
      </c>
      <c r="D1858">
        <v>3</v>
      </c>
      <c r="E1858" s="3">
        <v>44640</v>
      </c>
      <c r="F1858" s="31">
        <f>YEAR(Order[[#This Row],[OrderDate]])</f>
        <v>2022</v>
      </c>
      <c r="G1858" s="31">
        <f>MONTH(Order[[#This Row],[OrderDate]])</f>
        <v>3</v>
      </c>
      <c r="H1858" s="31">
        <f>WEEKDAY(Order[[#This Row],[OrderDate]])</f>
        <v>1</v>
      </c>
      <c r="I1858" s="31" t="str">
        <f>TEXT(Order[[#This Row],[WeekNumber]],"dddd")</f>
        <v>Sunday</v>
      </c>
      <c r="J1858" s="14">
        <v>20220330</v>
      </c>
      <c r="K1858" t="s">
        <v>484</v>
      </c>
      <c r="L1858" s="4">
        <v>360</v>
      </c>
      <c r="M1858" s="4">
        <v>36</v>
      </c>
      <c r="N1858" s="4">
        <v>36</v>
      </c>
      <c r="O1858">
        <v>10</v>
      </c>
      <c r="P1858" s="8">
        <v>0</v>
      </c>
      <c r="Q1858" t="s">
        <v>423</v>
      </c>
      <c r="R1858">
        <v>15</v>
      </c>
      <c r="S1858" s="4">
        <v>12.894008605174344</v>
      </c>
      <c r="T1858" t="s">
        <v>160</v>
      </c>
      <c r="U1858" t="s">
        <v>249</v>
      </c>
      <c r="V1858" t="s">
        <v>334</v>
      </c>
      <c r="W1858" t="s">
        <v>509</v>
      </c>
      <c r="X1858" t="s">
        <v>519</v>
      </c>
      <c r="Y1858" t="s">
        <v>511</v>
      </c>
    </row>
    <row r="1859" spans="1:25" x14ac:dyDescent="0.3">
      <c r="A1859">
        <v>10965</v>
      </c>
      <c r="B1859" t="s">
        <v>53</v>
      </c>
      <c r="C1859">
        <v>51</v>
      </c>
      <c r="D1859">
        <v>6</v>
      </c>
      <c r="E1859" s="3">
        <v>44640</v>
      </c>
      <c r="F1859" s="31">
        <f>YEAR(Order[[#This Row],[OrderDate]])</f>
        <v>2022</v>
      </c>
      <c r="G1859" s="31">
        <f>MONTH(Order[[#This Row],[OrderDate]])</f>
        <v>3</v>
      </c>
      <c r="H1859" s="31">
        <f>WEEKDAY(Order[[#This Row],[OrderDate]])</f>
        <v>1</v>
      </c>
      <c r="I1859" s="31" t="str">
        <f>TEXT(Order[[#This Row],[WeekNumber]],"dddd")</f>
        <v>Sunday</v>
      </c>
      <c r="J1859" s="14">
        <v>20220408</v>
      </c>
      <c r="K1859" t="s">
        <v>485</v>
      </c>
      <c r="L1859" s="4">
        <v>848</v>
      </c>
      <c r="M1859" s="4">
        <v>53</v>
      </c>
      <c r="N1859" s="4">
        <v>53</v>
      </c>
      <c r="O1859">
        <v>16</v>
      </c>
      <c r="P1859" s="8">
        <v>0</v>
      </c>
      <c r="Q1859" t="s">
        <v>405</v>
      </c>
      <c r="R1859">
        <v>24</v>
      </c>
      <c r="S1859" s="4">
        <v>18.835525116961144</v>
      </c>
      <c r="T1859" t="s">
        <v>142</v>
      </c>
      <c r="U1859" t="s">
        <v>231</v>
      </c>
      <c r="V1859" t="s">
        <v>317</v>
      </c>
      <c r="W1859" t="s">
        <v>510</v>
      </c>
      <c r="X1859" t="s">
        <v>353</v>
      </c>
      <c r="Y1859" t="s">
        <v>513</v>
      </c>
    </row>
    <row r="1860" spans="1:25" ht="15" customHeight="1" x14ac:dyDescent="0.3">
      <c r="A1860">
        <v>10966</v>
      </c>
      <c r="B1860" t="s">
        <v>13</v>
      </c>
      <c r="C1860">
        <v>37</v>
      </c>
      <c r="D1860">
        <v>4</v>
      </c>
      <c r="E1860" s="3">
        <v>44640</v>
      </c>
      <c r="F1860" s="31">
        <f>YEAR(Order[[#This Row],[OrderDate]])</f>
        <v>2022</v>
      </c>
      <c r="G1860" s="31">
        <f>MONTH(Order[[#This Row],[OrderDate]])</f>
        <v>3</v>
      </c>
      <c r="H1860" s="31">
        <f>WEEKDAY(Order[[#This Row],[OrderDate]])</f>
        <v>1</v>
      </c>
      <c r="I1860" s="31" t="str">
        <f>TEXT(Order[[#This Row],[WeekNumber]],"dddd")</f>
        <v>Sunday</v>
      </c>
      <c r="J1860" s="14">
        <v>20220408</v>
      </c>
      <c r="K1860" t="s">
        <v>486</v>
      </c>
      <c r="L1860" s="4">
        <v>208</v>
      </c>
      <c r="M1860" s="4">
        <v>26</v>
      </c>
      <c r="N1860" s="4">
        <v>26</v>
      </c>
      <c r="O1860">
        <v>8</v>
      </c>
      <c r="P1860" s="8">
        <v>0</v>
      </c>
      <c r="Q1860" t="s">
        <v>391</v>
      </c>
      <c r="R1860">
        <v>17</v>
      </c>
      <c r="S1860" s="4">
        <v>19.481444194755529</v>
      </c>
      <c r="T1860" t="s">
        <v>102</v>
      </c>
      <c r="U1860" t="s">
        <v>191</v>
      </c>
      <c r="V1860" t="s">
        <v>280</v>
      </c>
      <c r="W1860" t="s">
        <v>509</v>
      </c>
      <c r="X1860" t="s">
        <v>523</v>
      </c>
      <c r="Y1860" t="s">
        <v>514</v>
      </c>
    </row>
    <row r="1861" spans="1:25" ht="15" customHeight="1" x14ac:dyDescent="0.3">
      <c r="A1861">
        <v>10966</v>
      </c>
      <c r="B1861" t="s">
        <v>13</v>
      </c>
      <c r="C1861">
        <v>56</v>
      </c>
      <c r="D1861">
        <v>4</v>
      </c>
      <c r="E1861" s="3">
        <v>44640</v>
      </c>
      <c r="F1861" s="31">
        <f>YEAR(Order[[#This Row],[OrderDate]])</f>
        <v>2022</v>
      </c>
      <c r="G1861" s="31">
        <f>MONTH(Order[[#This Row],[OrderDate]])</f>
        <v>3</v>
      </c>
      <c r="H1861" s="31">
        <f>WEEKDAY(Order[[#This Row],[OrderDate]])</f>
        <v>1</v>
      </c>
      <c r="I1861" s="31" t="str">
        <f>TEXT(Order[[#This Row],[WeekNumber]],"dddd")</f>
        <v>Sunday</v>
      </c>
      <c r="J1861" s="14">
        <v>20220408</v>
      </c>
      <c r="K1861" t="s">
        <v>486</v>
      </c>
      <c r="L1861" s="4">
        <v>387.5999972820282</v>
      </c>
      <c r="M1861" s="4">
        <v>38</v>
      </c>
      <c r="N1861" s="4">
        <v>32.29999977350235</v>
      </c>
      <c r="O1861">
        <v>12</v>
      </c>
      <c r="P1861" s="8">
        <v>0.15000000596046451</v>
      </c>
      <c r="Q1861" t="s">
        <v>410</v>
      </c>
      <c r="R1861">
        <v>26</v>
      </c>
      <c r="S1861" s="4">
        <v>12.985049050340091</v>
      </c>
      <c r="T1861" t="s">
        <v>102</v>
      </c>
      <c r="U1861" t="s">
        <v>191</v>
      </c>
      <c r="V1861" t="s">
        <v>280</v>
      </c>
      <c r="W1861" t="s">
        <v>509</v>
      </c>
      <c r="X1861" t="s">
        <v>523</v>
      </c>
      <c r="Y1861" t="s">
        <v>512</v>
      </c>
    </row>
    <row r="1862" spans="1:25" ht="15" customHeight="1" x14ac:dyDescent="0.3">
      <c r="A1862">
        <v>10966</v>
      </c>
      <c r="B1862" t="s">
        <v>13</v>
      </c>
      <c r="C1862">
        <v>62</v>
      </c>
      <c r="D1862">
        <v>4</v>
      </c>
      <c r="E1862" s="3">
        <v>44640</v>
      </c>
      <c r="F1862" s="31">
        <f>YEAR(Order[[#This Row],[OrderDate]])</f>
        <v>2022</v>
      </c>
      <c r="G1862" s="31">
        <f>MONTH(Order[[#This Row],[OrderDate]])</f>
        <v>3</v>
      </c>
      <c r="H1862" s="31">
        <f>WEEKDAY(Order[[#This Row],[OrderDate]])</f>
        <v>1</v>
      </c>
      <c r="I1862" s="31" t="str">
        <f>TEXT(Order[[#This Row],[WeekNumber]],"dddd")</f>
        <v>Sunday</v>
      </c>
      <c r="J1862" s="14">
        <v>20220402</v>
      </c>
      <c r="K1862" t="s">
        <v>486</v>
      </c>
      <c r="L1862" s="4">
        <v>502.85999647378918</v>
      </c>
      <c r="M1862" s="4">
        <v>49.3</v>
      </c>
      <c r="N1862" s="4">
        <v>41.904999706149098</v>
      </c>
      <c r="O1862">
        <v>12</v>
      </c>
      <c r="P1862" s="8">
        <v>0.15000000596046451</v>
      </c>
      <c r="Q1862" t="s">
        <v>416</v>
      </c>
      <c r="R1862">
        <v>29</v>
      </c>
      <c r="S1862" s="4">
        <v>34.868075459270003</v>
      </c>
      <c r="T1862" t="s">
        <v>102</v>
      </c>
      <c r="U1862" t="s">
        <v>191</v>
      </c>
      <c r="V1862" t="s">
        <v>280</v>
      </c>
      <c r="W1862" t="s">
        <v>509</v>
      </c>
      <c r="X1862" t="s">
        <v>523</v>
      </c>
      <c r="Y1862" t="s">
        <v>516</v>
      </c>
    </row>
    <row r="1863" spans="1:25" ht="15" customHeight="1" x14ac:dyDescent="0.3">
      <c r="A1863">
        <v>10967</v>
      </c>
      <c r="B1863" t="s">
        <v>76</v>
      </c>
      <c r="C1863">
        <v>19</v>
      </c>
      <c r="D1863">
        <v>2</v>
      </c>
      <c r="E1863" s="3">
        <v>44643</v>
      </c>
      <c r="F1863" s="31">
        <f>YEAR(Order[[#This Row],[OrderDate]])</f>
        <v>2022</v>
      </c>
      <c r="G1863" s="31">
        <f>MONTH(Order[[#This Row],[OrderDate]])</f>
        <v>3</v>
      </c>
      <c r="H1863" s="31">
        <f>WEEKDAY(Order[[#This Row],[OrderDate]])</f>
        <v>4</v>
      </c>
      <c r="I1863" s="31" t="str">
        <f>TEXT(Order[[#This Row],[WeekNumber]],"dddd")</f>
        <v>Wednesday</v>
      </c>
      <c r="J1863" s="14">
        <v>20220402</v>
      </c>
      <c r="K1863" t="s">
        <v>484</v>
      </c>
      <c r="L1863" s="4">
        <v>110.39999999999999</v>
      </c>
      <c r="M1863" s="4">
        <v>9.1999999999999993</v>
      </c>
      <c r="N1863" s="4">
        <v>9.1999999999999993</v>
      </c>
      <c r="O1863">
        <v>12</v>
      </c>
      <c r="P1863" s="8">
        <v>0</v>
      </c>
      <c r="Q1863" t="s">
        <v>373</v>
      </c>
      <c r="R1863">
        <v>8</v>
      </c>
      <c r="S1863" s="4">
        <v>7.994614939930428</v>
      </c>
      <c r="T1863" t="s">
        <v>165</v>
      </c>
      <c r="U1863" t="s">
        <v>254</v>
      </c>
      <c r="V1863" t="s">
        <v>339</v>
      </c>
      <c r="W1863" t="s">
        <v>509</v>
      </c>
      <c r="X1863" t="s">
        <v>520</v>
      </c>
      <c r="Y1863" t="s">
        <v>516</v>
      </c>
    </row>
    <row r="1864" spans="1:25" ht="15" customHeight="1" x14ac:dyDescent="0.3">
      <c r="A1864">
        <v>10967</v>
      </c>
      <c r="B1864" t="s">
        <v>76</v>
      </c>
      <c r="C1864">
        <v>49</v>
      </c>
      <c r="D1864">
        <v>2</v>
      </c>
      <c r="E1864" s="3">
        <v>44643</v>
      </c>
      <c r="F1864" s="31">
        <f>YEAR(Order[[#This Row],[OrderDate]])</f>
        <v>2022</v>
      </c>
      <c r="G1864" s="31">
        <f>MONTH(Order[[#This Row],[OrderDate]])</f>
        <v>3</v>
      </c>
      <c r="H1864" s="31">
        <f>WEEKDAY(Order[[#This Row],[OrderDate]])</f>
        <v>4</v>
      </c>
      <c r="I1864" s="31" t="str">
        <f>TEXT(Order[[#This Row],[WeekNumber]],"dddd")</f>
        <v>Wednesday</v>
      </c>
      <c r="J1864" s="14">
        <v>20220401</v>
      </c>
      <c r="K1864" t="s">
        <v>484</v>
      </c>
      <c r="L1864" s="4">
        <v>800</v>
      </c>
      <c r="M1864" s="4">
        <v>20</v>
      </c>
      <c r="N1864" s="4">
        <v>20</v>
      </c>
      <c r="O1864">
        <v>40</v>
      </c>
      <c r="P1864" s="8">
        <v>0</v>
      </c>
      <c r="Q1864" t="s">
        <v>403</v>
      </c>
      <c r="R1864">
        <v>23</v>
      </c>
      <c r="S1864" s="4">
        <v>12.545683485741497</v>
      </c>
      <c r="T1864" t="s">
        <v>165</v>
      </c>
      <c r="U1864" t="s">
        <v>254</v>
      </c>
      <c r="V1864" t="s">
        <v>339</v>
      </c>
      <c r="W1864" t="s">
        <v>509</v>
      </c>
      <c r="X1864" t="s">
        <v>520</v>
      </c>
      <c r="Y1864" t="s">
        <v>516</v>
      </c>
    </row>
    <row r="1865" spans="1:25" ht="15" customHeight="1" x14ac:dyDescent="0.3">
      <c r="A1865">
        <v>10968</v>
      </c>
      <c r="B1865" t="s">
        <v>19</v>
      </c>
      <c r="C1865">
        <v>12</v>
      </c>
      <c r="D1865">
        <v>1</v>
      </c>
      <c r="E1865" s="3">
        <v>44643</v>
      </c>
      <c r="F1865" s="31">
        <f>YEAR(Order[[#This Row],[OrderDate]])</f>
        <v>2022</v>
      </c>
      <c r="G1865" s="31">
        <f>MONTH(Order[[#This Row],[OrderDate]])</f>
        <v>3</v>
      </c>
      <c r="H1865" s="31">
        <f>WEEKDAY(Order[[#This Row],[OrderDate]])</f>
        <v>4</v>
      </c>
      <c r="I1865" s="31" t="str">
        <f>TEXT(Order[[#This Row],[WeekNumber]],"dddd")</f>
        <v>Wednesday</v>
      </c>
      <c r="J1865" s="14">
        <v>20220401</v>
      </c>
      <c r="K1865" t="s">
        <v>485</v>
      </c>
      <c r="L1865" s="4">
        <v>1140</v>
      </c>
      <c r="M1865" s="4">
        <v>38</v>
      </c>
      <c r="N1865" s="4">
        <v>38</v>
      </c>
      <c r="O1865">
        <v>30</v>
      </c>
      <c r="P1865" s="8">
        <v>0</v>
      </c>
      <c r="Q1865" t="s">
        <v>366</v>
      </c>
      <c r="R1865">
        <v>5</v>
      </c>
      <c r="S1865" s="4">
        <v>30.407974809079235</v>
      </c>
      <c r="T1865" t="s">
        <v>108</v>
      </c>
      <c r="U1865" t="s">
        <v>197</v>
      </c>
      <c r="V1865" t="s">
        <v>286</v>
      </c>
      <c r="W1865" t="s">
        <v>509</v>
      </c>
      <c r="X1865" t="s">
        <v>524</v>
      </c>
      <c r="Y1865" t="s">
        <v>511</v>
      </c>
    </row>
    <row r="1866" spans="1:25" ht="15" customHeight="1" x14ac:dyDescent="0.3">
      <c r="A1866">
        <v>10968</v>
      </c>
      <c r="B1866" t="s">
        <v>19</v>
      </c>
      <c r="C1866">
        <v>24</v>
      </c>
      <c r="D1866">
        <v>1</v>
      </c>
      <c r="E1866" s="3">
        <v>44643</v>
      </c>
      <c r="F1866" s="31">
        <f>YEAR(Order[[#This Row],[OrderDate]])</f>
        <v>2022</v>
      </c>
      <c r="G1866" s="31">
        <f>MONTH(Order[[#This Row],[OrderDate]])</f>
        <v>3</v>
      </c>
      <c r="H1866" s="31">
        <f>WEEKDAY(Order[[#This Row],[OrderDate]])</f>
        <v>4</v>
      </c>
      <c r="I1866" s="31" t="str">
        <f>TEXT(Order[[#This Row],[WeekNumber]],"dddd")</f>
        <v>Wednesday</v>
      </c>
      <c r="J1866" s="14">
        <v>20220401</v>
      </c>
      <c r="K1866" t="s">
        <v>485</v>
      </c>
      <c r="L1866" s="4">
        <v>135</v>
      </c>
      <c r="M1866" s="4">
        <v>4.5</v>
      </c>
      <c r="N1866" s="4">
        <v>4.5</v>
      </c>
      <c r="O1866">
        <v>30</v>
      </c>
      <c r="P1866" s="8">
        <v>0</v>
      </c>
      <c r="Q1866" t="s">
        <v>378</v>
      </c>
      <c r="R1866">
        <v>10</v>
      </c>
      <c r="S1866" s="4">
        <v>2.1230577042655105</v>
      </c>
      <c r="T1866" t="s">
        <v>108</v>
      </c>
      <c r="U1866" t="s">
        <v>197</v>
      </c>
      <c r="V1866" t="s">
        <v>286</v>
      </c>
      <c r="W1866" t="s">
        <v>509</v>
      </c>
      <c r="X1866" t="s">
        <v>524</v>
      </c>
      <c r="Y1866" t="s">
        <v>517</v>
      </c>
    </row>
    <row r="1867" spans="1:25" ht="15" customHeight="1" x14ac:dyDescent="0.3">
      <c r="A1867">
        <v>10968</v>
      </c>
      <c r="B1867" t="s">
        <v>19</v>
      </c>
      <c r="C1867">
        <v>64</v>
      </c>
      <c r="D1867">
        <v>1</v>
      </c>
      <c r="E1867" s="3">
        <v>44643</v>
      </c>
      <c r="F1867" s="31">
        <f>YEAR(Order[[#This Row],[OrderDate]])</f>
        <v>2022</v>
      </c>
      <c r="G1867" s="31">
        <f>MONTH(Order[[#This Row],[OrderDate]])</f>
        <v>3</v>
      </c>
      <c r="H1867" s="31">
        <f>WEEKDAY(Order[[#This Row],[OrderDate]])</f>
        <v>4</v>
      </c>
      <c r="I1867" s="31" t="str">
        <f>TEXT(Order[[#This Row],[WeekNumber]],"dddd")</f>
        <v>Wednesday</v>
      </c>
      <c r="J1867" s="14">
        <v>20220330</v>
      </c>
      <c r="K1867" t="s">
        <v>485</v>
      </c>
      <c r="L1867" s="4">
        <v>133</v>
      </c>
      <c r="M1867" s="4">
        <v>33.25</v>
      </c>
      <c r="N1867" s="4">
        <v>33.25</v>
      </c>
      <c r="O1867">
        <v>4</v>
      </c>
      <c r="P1867" s="8">
        <v>0</v>
      </c>
      <c r="Q1867" t="s">
        <v>418</v>
      </c>
      <c r="R1867">
        <v>12</v>
      </c>
      <c r="S1867" s="4">
        <v>21.348702933885775</v>
      </c>
      <c r="T1867" t="s">
        <v>108</v>
      </c>
      <c r="U1867" t="s">
        <v>197</v>
      </c>
      <c r="V1867" t="s">
        <v>286</v>
      </c>
      <c r="W1867" t="s">
        <v>509</v>
      </c>
      <c r="X1867" t="s">
        <v>524</v>
      </c>
      <c r="Y1867" t="s">
        <v>512</v>
      </c>
    </row>
    <row r="1868" spans="1:25" ht="15" customHeight="1" x14ac:dyDescent="0.3">
      <c r="A1868">
        <v>10969</v>
      </c>
      <c r="B1868" t="s">
        <v>14</v>
      </c>
      <c r="C1868">
        <v>46</v>
      </c>
      <c r="D1868">
        <v>1</v>
      </c>
      <c r="E1868" s="3">
        <v>44643</v>
      </c>
      <c r="F1868" s="31">
        <f>YEAR(Order[[#This Row],[OrderDate]])</f>
        <v>2022</v>
      </c>
      <c r="G1868" s="31">
        <f>MONTH(Order[[#This Row],[OrderDate]])</f>
        <v>3</v>
      </c>
      <c r="H1868" s="31">
        <f>WEEKDAY(Order[[#This Row],[OrderDate]])</f>
        <v>4</v>
      </c>
      <c r="I1868" s="31" t="str">
        <f>TEXT(Order[[#This Row],[WeekNumber]],"dddd")</f>
        <v>Wednesday</v>
      </c>
      <c r="J1868" s="14">
        <v>20220424</v>
      </c>
      <c r="K1868" t="s">
        <v>484</v>
      </c>
      <c r="L1868" s="4">
        <v>108</v>
      </c>
      <c r="M1868" s="4">
        <v>12</v>
      </c>
      <c r="N1868" s="4">
        <v>12</v>
      </c>
      <c r="O1868">
        <v>9</v>
      </c>
      <c r="P1868" s="8">
        <v>0</v>
      </c>
      <c r="Q1868" t="s">
        <v>400</v>
      </c>
      <c r="R1868">
        <v>21</v>
      </c>
      <c r="S1868" s="4">
        <v>5.504627786254181</v>
      </c>
      <c r="T1868" t="s">
        <v>103</v>
      </c>
      <c r="U1868" t="s">
        <v>192</v>
      </c>
      <c r="V1868" t="s">
        <v>281</v>
      </c>
      <c r="W1868" t="s">
        <v>510</v>
      </c>
      <c r="X1868" t="s">
        <v>521</v>
      </c>
      <c r="Y1868" t="s">
        <v>514</v>
      </c>
    </row>
    <row r="1869" spans="1:25" ht="15" customHeight="1" x14ac:dyDescent="0.3">
      <c r="A1869">
        <v>10970</v>
      </c>
      <c r="B1869" t="s">
        <v>7</v>
      </c>
      <c r="C1869">
        <v>52</v>
      </c>
      <c r="D1869">
        <v>9</v>
      </c>
      <c r="E1869" s="3">
        <v>44644</v>
      </c>
      <c r="F1869" s="31">
        <f>YEAR(Order[[#This Row],[OrderDate]])</f>
        <v>2022</v>
      </c>
      <c r="G1869" s="31">
        <f>MONTH(Order[[#This Row],[OrderDate]])</f>
        <v>3</v>
      </c>
      <c r="H1869" s="31">
        <f>WEEKDAY(Order[[#This Row],[OrderDate]])</f>
        <v>5</v>
      </c>
      <c r="I1869" s="31" t="str">
        <f>TEXT(Order[[#This Row],[WeekNumber]],"dddd")</f>
        <v>Thursday</v>
      </c>
      <c r="J1869" s="14">
        <v>20220402</v>
      </c>
      <c r="K1869" t="s">
        <v>486</v>
      </c>
      <c r="L1869" s="4">
        <v>223.99999916553497</v>
      </c>
      <c r="M1869" s="4">
        <v>7</v>
      </c>
      <c r="N1869" s="4">
        <v>5.5999999791383743</v>
      </c>
      <c r="O1869">
        <v>40</v>
      </c>
      <c r="P1869" s="8">
        <v>0.20000000298023221</v>
      </c>
      <c r="Q1869" t="s">
        <v>406</v>
      </c>
      <c r="R1869">
        <v>24</v>
      </c>
      <c r="S1869" s="4">
        <v>2.7531089859539</v>
      </c>
      <c r="T1869" t="s">
        <v>96</v>
      </c>
      <c r="U1869" t="s">
        <v>185</v>
      </c>
      <c r="V1869" t="s">
        <v>274</v>
      </c>
      <c r="W1869" t="s">
        <v>509</v>
      </c>
      <c r="X1869" t="s">
        <v>529</v>
      </c>
      <c r="Y1869" t="s">
        <v>512</v>
      </c>
    </row>
    <row r="1870" spans="1:25" ht="15" customHeight="1" x14ac:dyDescent="0.3">
      <c r="A1870">
        <v>10971</v>
      </c>
      <c r="B1870" t="s">
        <v>24</v>
      </c>
      <c r="C1870">
        <v>29</v>
      </c>
      <c r="D1870">
        <v>2</v>
      </c>
      <c r="E1870" s="3">
        <v>44644</v>
      </c>
      <c r="F1870" s="31">
        <f>YEAR(Order[[#This Row],[OrderDate]])</f>
        <v>2022</v>
      </c>
      <c r="G1870" s="31">
        <f>MONTH(Order[[#This Row],[OrderDate]])</f>
        <v>3</v>
      </c>
      <c r="H1870" s="31">
        <f>WEEKDAY(Order[[#This Row],[OrderDate]])</f>
        <v>5</v>
      </c>
      <c r="I1870" s="31" t="str">
        <f>TEXT(Order[[#This Row],[WeekNumber]],"dddd")</f>
        <v>Thursday</v>
      </c>
      <c r="J1870" s="14">
        <v>20220326</v>
      </c>
      <c r="K1870" t="s">
        <v>484</v>
      </c>
      <c r="L1870" s="4">
        <v>1733.0600000000002</v>
      </c>
      <c r="M1870" s="4">
        <v>123.79</v>
      </c>
      <c r="N1870" s="4">
        <v>123.79</v>
      </c>
      <c r="O1870">
        <v>14</v>
      </c>
      <c r="P1870" s="8">
        <v>0</v>
      </c>
      <c r="Q1870" t="s">
        <v>383</v>
      </c>
      <c r="R1870">
        <v>12</v>
      </c>
      <c r="S1870" s="4">
        <v>78.453085124436214</v>
      </c>
      <c r="T1870" t="s">
        <v>113</v>
      </c>
      <c r="U1870" t="s">
        <v>202</v>
      </c>
      <c r="V1870" t="s">
        <v>284</v>
      </c>
      <c r="W1870" t="s">
        <v>509</v>
      </c>
      <c r="X1870" t="s">
        <v>519</v>
      </c>
      <c r="Y1870" t="s">
        <v>518</v>
      </c>
    </row>
    <row r="1871" spans="1:25" ht="15" customHeight="1" x14ac:dyDescent="0.3">
      <c r="A1871">
        <v>10972</v>
      </c>
      <c r="B1871" t="s">
        <v>38</v>
      </c>
      <c r="C1871">
        <v>17</v>
      </c>
      <c r="D1871">
        <v>4</v>
      </c>
      <c r="E1871" s="3">
        <v>44644</v>
      </c>
      <c r="F1871" s="31">
        <f>YEAR(Order[[#This Row],[OrderDate]])</f>
        <v>2022</v>
      </c>
      <c r="G1871" s="31">
        <f>MONTH(Order[[#This Row],[OrderDate]])</f>
        <v>3</v>
      </c>
      <c r="H1871" s="31">
        <f>WEEKDAY(Order[[#This Row],[OrderDate]])</f>
        <v>5</v>
      </c>
      <c r="I1871" s="31" t="str">
        <f>TEXT(Order[[#This Row],[WeekNumber]],"dddd")</f>
        <v>Thursday</v>
      </c>
      <c r="J1871" s="14">
        <v>20220326</v>
      </c>
      <c r="K1871" t="s">
        <v>484</v>
      </c>
      <c r="L1871" s="4">
        <v>234</v>
      </c>
      <c r="M1871" s="4">
        <v>39</v>
      </c>
      <c r="N1871" s="4">
        <v>39</v>
      </c>
      <c r="O1871">
        <v>6</v>
      </c>
      <c r="P1871" s="8">
        <v>0</v>
      </c>
      <c r="Q1871" t="s">
        <v>371</v>
      </c>
      <c r="R1871">
        <v>7</v>
      </c>
      <c r="S1871" s="4">
        <v>24.774912809223483</v>
      </c>
      <c r="T1871" t="s">
        <v>127</v>
      </c>
      <c r="U1871" t="s">
        <v>216</v>
      </c>
      <c r="V1871" t="s">
        <v>303</v>
      </c>
      <c r="W1871" t="s">
        <v>509</v>
      </c>
      <c r="X1871" t="s">
        <v>519</v>
      </c>
      <c r="Y1871" t="s">
        <v>518</v>
      </c>
    </row>
    <row r="1872" spans="1:25" ht="15" customHeight="1" x14ac:dyDescent="0.3">
      <c r="A1872">
        <v>10972</v>
      </c>
      <c r="B1872" t="s">
        <v>38</v>
      </c>
      <c r="C1872">
        <v>33</v>
      </c>
      <c r="D1872">
        <v>4</v>
      </c>
      <c r="E1872" s="3">
        <v>44644</v>
      </c>
      <c r="F1872" s="31">
        <f>YEAR(Order[[#This Row],[OrderDate]])</f>
        <v>2022</v>
      </c>
      <c r="G1872" s="31">
        <f>MONTH(Order[[#This Row],[OrderDate]])</f>
        <v>3</v>
      </c>
      <c r="H1872" s="31">
        <f>WEEKDAY(Order[[#This Row],[OrderDate]])</f>
        <v>5</v>
      </c>
      <c r="I1872" s="31" t="str">
        <f>TEXT(Order[[#This Row],[WeekNumber]],"dddd")</f>
        <v>Thursday</v>
      </c>
      <c r="J1872" s="14">
        <v>20220327</v>
      </c>
      <c r="K1872" t="s">
        <v>484</v>
      </c>
      <c r="L1872" s="4">
        <v>17.5</v>
      </c>
      <c r="M1872" s="4">
        <v>2.5</v>
      </c>
      <c r="N1872" s="4">
        <v>2.5</v>
      </c>
      <c r="O1872">
        <v>7</v>
      </c>
      <c r="P1872" s="8">
        <v>0</v>
      </c>
      <c r="Q1872" t="s">
        <v>387</v>
      </c>
      <c r="R1872">
        <v>15</v>
      </c>
      <c r="S1872" s="4">
        <v>1.3985746153494198</v>
      </c>
      <c r="T1872" t="s">
        <v>127</v>
      </c>
      <c r="U1872" t="s">
        <v>216</v>
      </c>
      <c r="V1872" t="s">
        <v>303</v>
      </c>
      <c r="W1872" t="s">
        <v>509</v>
      </c>
      <c r="X1872" t="s">
        <v>519</v>
      </c>
      <c r="Y1872" t="s">
        <v>511</v>
      </c>
    </row>
    <row r="1873" spans="1:25" x14ac:dyDescent="0.3">
      <c r="A1873">
        <v>10973</v>
      </c>
      <c r="B1873" t="s">
        <v>38</v>
      </c>
      <c r="C1873">
        <v>26</v>
      </c>
      <c r="D1873">
        <v>6</v>
      </c>
      <c r="E1873" s="3">
        <v>44644</v>
      </c>
      <c r="F1873" s="31">
        <f>YEAR(Order[[#This Row],[OrderDate]])</f>
        <v>2022</v>
      </c>
      <c r="G1873" s="31">
        <f>MONTH(Order[[#This Row],[OrderDate]])</f>
        <v>3</v>
      </c>
      <c r="H1873" s="31">
        <f>WEEKDAY(Order[[#This Row],[OrderDate]])</f>
        <v>5</v>
      </c>
      <c r="I1873" s="31" t="str">
        <f>TEXT(Order[[#This Row],[WeekNumber]],"dddd")</f>
        <v>Thursday</v>
      </c>
      <c r="J1873" s="14">
        <v>20220327</v>
      </c>
      <c r="K1873" t="s">
        <v>484</v>
      </c>
      <c r="L1873" s="4">
        <v>156.15</v>
      </c>
      <c r="M1873" s="4">
        <v>31.23</v>
      </c>
      <c r="N1873" s="4">
        <v>31.23</v>
      </c>
      <c r="O1873">
        <v>5</v>
      </c>
      <c r="P1873" s="8">
        <v>0</v>
      </c>
      <c r="Q1873" t="s">
        <v>380</v>
      </c>
      <c r="R1873">
        <v>11</v>
      </c>
      <c r="S1873" s="4">
        <v>12.929370209027901</v>
      </c>
      <c r="T1873" t="s">
        <v>127</v>
      </c>
      <c r="U1873" t="s">
        <v>216</v>
      </c>
      <c r="V1873" t="s">
        <v>303</v>
      </c>
      <c r="W1873" t="s">
        <v>509</v>
      </c>
      <c r="X1873" t="s">
        <v>519</v>
      </c>
      <c r="Y1873" t="s">
        <v>516</v>
      </c>
    </row>
    <row r="1874" spans="1:25" x14ac:dyDescent="0.3">
      <c r="A1874">
        <v>10973</v>
      </c>
      <c r="B1874" t="s">
        <v>38</v>
      </c>
      <c r="C1874">
        <v>41</v>
      </c>
      <c r="D1874">
        <v>6</v>
      </c>
      <c r="E1874" s="3">
        <v>44644</v>
      </c>
      <c r="F1874" s="31">
        <f>YEAR(Order[[#This Row],[OrderDate]])</f>
        <v>2022</v>
      </c>
      <c r="G1874" s="31">
        <f>MONTH(Order[[#This Row],[OrderDate]])</f>
        <v>3</v>
      </c>
      <c r="H1874" s="31">
        <f>WEEKDAY(Order[[#This Row],[OrderDate]])</f>
        <v>5</v>
      </c>
      <c r="I1874" s="31" t="str">
        <f>TEXT(Order[[#This Row],[WeekNumber]],"dddd")</f>
        <v>Thursday</v>
      </c>
      <c r="J1874" s="14">
        <v>20220327</v>
      </c>
      <c r="K1874" t="s">
        <v>484</v>
      </c>
      <c r="L1874" s="4">
        <v>57.900000000000006</v>
      </c>
      <c r="M1874" s="4">
        <v>9.65</v>
      </c>
      <c r="N1874" s="4">
        <v>9.65</v>
      </c>
      <c r="O1874">
        <v>6</v>
      </c>
      <c r="P1874" s="8">
        <v>0</v>
      </c>
      <c r="Q1874" t="s">
        <v>395</v>
      </c>
      <c r="R1874">
        <v>19</v>
      </c>
      <c r="S1874" s="4">
        <v>6.0463867884479576</v>
      </c>
      <c r="T1874" t="s">
        <v>127</v>
      </c>
      <c r="U1874" t="s">
        <v>216</v>
      </c>
      <c r="V1874" t="s">
        <v>303</v>
      </c>
      <c r="W1874" t="s">
        <v>509</v>
      </c>
      <c r="X1874" t="s">
        <v>519</v>
      </c>
      <c r="Y1874" t="s">
        <v>514</v>
      </c>
    </row>
    <row r="1875" spans="1:25" x14ac:dyDescent="0.3">
      <c r="A1875">
        <v>10973</v>
      </c>
      <c r="B1875" t="s">
        <v>38</v>
      </c>
      <c r="C1875">
        <v>75</v>
      </c>
      <c r="D1875">
        <v>6</v>
      </c>
      <c r="E1875" s="3">
        <v>44644</v>
      </c>
      <c r="F1875" s="31">
        <f>YEAR(Order[[#This Row],[OrderDate]])</f>
        <v>2022</v>
      </c>
      <c r="G1875" s="31">
        <f>MONTH(Order[[#This Row],[OrderDate]])</f>
        <v>3</v>
      </c>
      <c r="H1875" s="31">
        <f>WEEKDAY(Order[[#This Row],[OrderDate]])</f>
        <v>5</v>
      </c>
      <c r="I1875" s="31" t="str">
        <f>TEXT(Order[[#This Row],[WeekNumber]],"dddd")</f>
        <v>Thursday</v>
      </c>
      <c r="J1875" s="14">
        <v>20220403</v>
      </c>
      <c r="K1875" t="s">
        <v>484</v>
      </c>
      <c r="L1875" s="4">
        <v>77.5</v>
      </c>
      <c r="M1875" s="4">
        <v>7.75</v>
      </c>
      <c r="N1875" s="4">
        <v>7.75</v>
      </c>
      <c r="O1875">
        <v>10</v>
      </c>
      <c r="P1875" s="8">
        <v>0</v>
      </c>
      <c r="Q1875" t="s">
        <v>429</v>
      </c>
      <c r="R1875">
        <v>12</v>
      </c>
      <c r="S1875" s="4">
        <v>3.8495729671919596</v>
      </c>
      <c r="T1875" t="s">
        <v>127</v>
      </c>
      <c r="U1875" t="s">
        <v>216</v>
      </c>
      <c r="V1875" t="s">
        <v>303</v>
      </c>
      <c r="W1875" t="s">
        <v>509</v>
      </c>
      <c r="X1875" t="s">
        <v>519</v>
      </c>
      <c r="Y1875" t="s">
        <v>517</v>
      </c>
    </row>
    <row r="1876" spans="1:25" ht="15" customHeight="1" x14ac:dyDescent="0.3">
      <c r="A1876">
        <v>10974</v>
      </c>
      <c r="B1876" t="s">
        <v>72</v>
      </c>
      <c r="C1876">
        <v>63</v>
      </c>
      <c r="D1876">
        <v>3</v>
      </c>
      <c r="E1876" s="3">
        <v>44645</v>
      </c>
      <c r="F1876" s="31">
        <f>YEAR(Order[[#This Row],[OrderDate]])</f>
        <v>2022</v>
      </c>
      <c r="G1876" s="31">
        <f>MONTH(Order[[#This Row],[OrderDate]])</f>
        <v>3</v>
      </c>
      <c r="H1876" s="31">
        <f>WEEKDAY(Order[[#This Row],[OrderDate]])</f>
        <v>6</v>
      </c>
      <c r="I1876" s="31" t="str">
        <f>TEXT(Order[[#This Row],[WeekNumber]],"dddd")</f>
        <v>Friday</v>
      </c>
      <c r="J1876" s="14">
        <v>20220327</v>
      </c>
      <c r="K1876" t="s">
        <v>485</v>
      </c>
      <c r="L1876" s="4">
        <v>439</v>
      </c>
      <c r="M1876" s="4">
        <v>43.9</v>
      </c>
      <c r="N1876" s="4">
        <v>43.9</v>
      </c>
      <c r="O1876">
        <v>10</v>
      </c>
      <c r="P1876" s="8">
        <v>0</v>
      </c>
      <c r="Q1876" t="s">
        <v>417</v>
      </c>
      <c r="R1876">
        <v>7</v>
      </c>
      <c r="S1876" s="4">
        <v>26.405205149492534</v>
      </c>
      <c r="T1876" t="s">
        <v>161</v>
      </c>
      <c r="U1876" t="s">
        <v>250</v>
      </c>
      <c r="V1876" t="s">
        <v>335</v>
      </c>
      <c r="W1876" t="s">
        <v>510</v>
      </c>
      <c r="X1876" t="s">
        <v>353</v>
      </c>
      <c r="Y1876" t="s">
        <v>515</v>
      </c>
    </row>
    <row r="1877" spans="1:25" ht="15" customHeight="1" x14ac:dyDescent="0.3">
      <c r="A1877">
        <v>10975</v>
      </c>
      <c r="B1877" t="s">
        <v>9</v>
      </c>
      <c r="C1877">
        <v>8</v>
      </c>
      <c r="D1877">
        <v>1</v>
      </c>
      <c r="E1877" s="3">
        <v>44645</v>
      </c>
      <c r="F1877" s="31">
        <f>YEAR(Order[[#This Row],[OrderDate]])</f>
        <v>2022</v>
      </c>
      <c r="G1877" s="31">
        <f>MONTH(Order[[#This Row],[OrderDate]])</f>
        <v>3</v>
      </c>
      <c r="H1877" s="31">
        <f>WEEKDAY(Order[[#This Row],[OrderDate]])</f>
        <v>6</v>
      </c>
      <c r="I1877" s="31" t="str">
        <f>TEXT(Order[[#This Row],[WeekNumber]],"dddd")</f>
        <v>Friday</v>
      </c>
      <c r="J1877" s="14">
        <v>20220327</v>
      </c>
      <c r="K1877" t="s">
        <v>485</v>
      </c>
      <c r="L1877" s="4">
        <v>640</v>
      </c>
      <c r="M1877" s="4">
        <v>40</v>
      </c>
      <c r="N1877" s="4">
        <v>40</v>
      </c>
      <c r="O1877">
        <v>16</v>
      </c>
      <c r="P1877" s="8">
        <v>0</v>
      </c>
      <c r="Q1877" t="s">
        <v>362</v>
      </c>
      <c r="R1877">
        <v>3</v>
      </c>
      <c r="S1877" s="4">
        <v>29.042861179974402</v>
      </c>
      <c r="T1877" t="s">
        <v>98</v>
      </c>
      <c r="U1877" t="s">
        <v>187</v>
      </c>
      <c r="V1877" t="s">
        <v>276</v>
      </c>
      <c r="W1877" t="s">
        <v>510</v>
      </c>
      <c r="X1877" t="s">
        <v>531</v>
      </c>
      <c r="Y1877" t="s">
        <v>515</v>
      </c>
    </row>
    <row r="1878" spans="1:25" ht="15" customHeight="1" x14ac:dyDescent="0.3">
      <c r="A1878">
        <v>10975</v>
      </c>
      <c r="B1878" t="s">
        <v>9</v>
      </c>
      <c r="C1878">
        <v>75</v>
      </c>
      <c r="D1878">
        <v>1</v>
      </c>
      <c r="E1878" s="3">
        <v>44645</v>
      </c>
      <c r="F1878" s="31">
        <f>YEAR(Order[[#This Row],[OrderDate]])</f>
        <v>2022</v>
      </c>
      <c r="G1878" s="31">
        <f>MONTH(Order[[#This Row],[OrderDate]])</f>
        <v>3</v>
      </c>
      <c r="H1878" s="31">
        <f>WEEKDAY(Order[[#This Row],[OrderDate]])</f>
        <v>6</v>
      </c>
      <c r="I1878" s="31" t="str">
        <f>TEXT(Order[[#This Row],[WeekNumber]],"dddd")</f>
        <v>Friday</v>
      </c>
      <c r="J1878" s="14">
        <v>20220403</v>
      </c>
      <c r="K1878" t="s">
        <v>485</v>
      </c>
      <c r="L1878" s="4">
        <v>77.5</v>
      </c>
      <c r="M1878" s="4">
        <v>7.75</v>
      </c>
      <c r="N1878" s="4">
        <v>7.75</v>
      </c>
      <c r="O1878">
        <v>10</v>
      </c>
      <c r="P1878" s="8">
        <v>0</v>
      </c>
      <c r="Q1878" t="s">
        <v>429</v>
      </c>
      <c r="R1878">
        <v>12</v>
      </c>
      <c r="S1878" s="4">
        <v>3.8495729671919596</v>
      </c>
      <c r="T1878" t="s">
        <v>98</v>
      </c>
      <c r="U1878" t="s">
        <v>187</v>
      </c>
      <c r="V1878" t="s">
        <v>276</v>
      </c>
      <c r="W1878" t="s">
        <v>510</v>
      </c>
      <c r="X1878" t="s">
        <v>531</v>
      </c>
      <c r="Y1878" t="s">
        <v>517</v>
      </c>
    </row>
    <row r="1879" spans="1:25" ht="15" customHeight="1" x14ac:dyDescent="0.3">
      <c r="A1879">
        <v>10976</v>
      </c>
      <c r="B1879" t="s">
        <v>33</v>
      </c>
      <c r="C1879">
        <v>28</v>
      </c>
      <c r="D1879">
        <v>1</v>
      </c>
      <c r="E1879" s="3">
        <v>44645</v>
      </c>
      <c r="F1879" s="31">
        <f>YEAR(Order[[#This Row],[OrderDate]])</f>
        <v>2022</v>
      </c>
      <c r="G1879" s="31">
        <f>MONTH(Order[[#This Row],[OrderDate]])</f>
        <v>3</v>
      </c>
      <c r="H1879" s="31">
        <f>WEEKDAY(Order[[#This Row],[OrderDate]])</f>
        <v>6</v>
      </c>
      <c r="I1879" s="31" t="str">
        <f>TEXT(Order[[#This Row],[WeekNumber]],"dddd")</f>
        <v>Friday</v>
      </c>
      <c r="J1879" s="14">
        <v>20220410</v>
      </c>
      <c r="K1879" t="s">
        <v>486</v>
      </c>
      <c r="L1879" s="4">
        <v>912</v>
      </c>
      <c r="M1879" s="4">
        <v>45.6</v>
      </c>
      <c r="N1879" s="4">
        <v>45.6</v>
      </c>
      <c r="O1879">
        <v>20</v>
      </c>
      <c r="P1879" s="8">
        <v>0</v>
      </c>
      <c r="Q1879" t="s">
        <v>382</v>
      </c>
      <c r="R1879">
        <v>12</v>
      </c>
      <c r="S1879" s="4">
        <v>23.763027335506571</v>
      </c>
      <c r="T1879" t="s">
        <v>122</v>
      </c>
      <c r="U1879" t="s">
        <v>211</v>
      </c>
      <c r="V1879" t="s">
        <v>299</v>
      </c>
      <c r="W1879" t="s">
        <v>510</v>
      </c>
      <c r="X1879" t="s">
        <v>354</v>
      </c>
      <c r="Y1879" t="s">
        <v>513</v>
      </c>
    </row>
    <row r="1880" spans="1:25" ht="15" customHeight="1" x14ac:dyDescent="0.3">
      <c r="A1880">
        <v>10977</v>
      </c>
      <c r="B1880" t="s">
        <v>22</v>
      </c>
      <c r="C1880">
        <v>39</v>
      </c>
      <c r="D1880">
        <v>8</v>
      </c>
      <c r="E1880" s="3">
        <v>44646</v>
      </c>
      <c r="F1880" s="31">
        <f>YEAR(Order[[#This Row],[OrderDate]])</f>
        <v>2022</v>
      </c>
      <c r="G1880" s="31">
        <f>MONTH(Order[[#This Row],[OrderDate]])</f>
        <v>3</v>
      </c>
      <c r="H1880" s="31">
        <f>WEEKDAY(Order[[#This Row],[OrderDate]])</f>
        <v>7</v>
      </c>
      <c r="I1880" s="31" t="str">
        <f>TEXT(Order[[#This Row],[WeekNumber]],"dddd")</f>
        <v>Saturday</v>
      </c>
      <c r="J1880" s="14">
        <v>20220410</v>
      </c>
      <c r="K1880" t="s">
        <v>485</v>
      </c>
      <c r="L1880" s="4">
        <v>540</v>
      </c>
      <c r="M1880" s="4">
        <v>18</v>
      </c>
      <c r="N1880" s="4">
        <v>18</v>
      </c>
      <c r="O1880">
        <v>30</v>
      </c>
      <c r="P1880" s="8">
        <v>0</v>
      </c>
      <c r="Q1880" t="s">
        <v>393</v>
      </c>
      <c r="R1880">
        <v>18</v>
      </c>
      <c r="S1880" s="4">
        <v>13.522215154598831</v>
      </c>
      <c r="T1880" t="s">
        <v>111</v>
      </c>
      <c r="U1880" t="s">
        <v>200</v>
      </c>
      <c r="V1880" t="s">
        <v>289</v>
      </c>
      <c r="W1880" t="s">
        <v>509</v>
      </c>
      <c r="X1880" t="s">
        <v>526</v>
      </c>
      <c r="Y1880" t="s">
        <v>517</v>
      </c>
    </row>
    <row r="1881" spans="1:25" ht="15" customHeight="1" x14ac:dyDescent="0.3">
      <c r="A1881">
        <v>10977</v>
      </c>
      <c r="B1881" t="s">
        <v>22</v>
      </c>
      <c r="C1881">
        <v>47</v>
      </c>
      <c r="D1881">
        <v>8</v>
      </c>
      <c r="E1881" s="3">
        <v>44646</v>
      </c>
      <c r="F1881" s="31">
        <f>YEAR(Order[[#This Row],[OrderDate]])</f>
        <v>2022</v>
      </c>
      <c r="G1881" s="31">
        <f>MONTH(Order[[#This Row],[OrderDate]])</f>
        <v>3</v>
      </c>
      <c r="H1881" s="31">
        <f>WEEKDAY(Order[[#This Row],[OrderDate]])</f>
        <v>7</v>
      </c>
      <c r="I1881" s="31" t="str">
        <f>TEXT(Order[[#This Row],[WeekNumber]],"dddd")</f>
        <v>Saturday</v>
      </c>
      <c r="J1881" s="14">
        <v>20220410</v>
      </c>
      <c r="K1881" t="s">
        <v>485</v>
      </c>
      <c r="L1881" s="4">
        <v>285</v>
      </c>
      <c r="M1881" s="4">
        <v>9.5</v>
      </c>
      <c r="N1881" s="4">
        <v>9.5</v>
      </c>
      <c r="O1881">
        <v>30</v>
      </c>
      <c r="P1881" s="8">
        <v>0</v>
      </c>
      <c r="Q1881" t="s">
        <v>401</v>
      </c>
      <c r="R1881">
        <v>22</v>
      </c>
      <c r="S1881" s="4">
        <v>6.92246398648025</v>
      </c>
      <c r="T1881" t="s">
        <v>111</v>
      </c>
      <c r="U1881" t="s">
        <v>200</v>
      </c>
      <c r="V1881" t="s">
        <v>289</v>
      </c>
      <c r="W1881" t="s">
        <v>509</v>
      </c>
      <c r="X1881" t="s">
        <v>526</v>
      </c>
      <c r="Y1881" t="s">
        <v>516</v>
      </c>
    </row>
    <row r="1882" spans="1:25" ht="15" customHeight="1" x14ac:dyDescent="0.3">
      <c r="A1882">
        <v>10977</v>
      </c>
      <c r="B1882" t="s">
        <v>22</v>
      </c>
      <c r="C1882">
        <v>51</v>
      </c>
      <c r="D1882">
        <v>8</v>
      </c>
      <c r="E1882" s="3">
        <v>44646</v>
      </c>
      <c r="F1882" s="31">
        <f>YEAR(Order[[#This Row],[OrderDate]])</f>
        <v>2022</v>
      </c>
      <c r="G1882" s="31">
        <f>MONTH(Order[[#This Row],[OrderDate]])</f>
        <v>3</v>
      </c>
      <c r="H1882" s="31">
        <f>WEEKDAY(Order[[#This Row],[OrderDate]])</f>
        <v>7</v>
      </c>
      <c r="I1882" s="31" t="str">
        <f>TEXT(Order[[#This Row],[WeekNumber]],"dddd")</f>
        <v>Saturday</v>
      </c>
      <c r="J1882" s="14">
        <v>20220410</v>
      </c>
      <c r="K1882" t="s">
        <v>485</v>
      </c>
      <c r="L1882" s="4">
        <v>530</v>
      </c>
      <c r="M1882" s="4">
        <v>53</v>
      </c>
      <c r="N1882" s="4">
        <v>53</v>
      </c>
      <c r="O1882">
        <v>10</v>
      </c>
      <c r="P1882" s="8">
        <v>0</v>
      </c>
      <c r="Q1882" t="s">
        <v>405</v>
      </c>
      <c r="R1882">
        <v>24</v>
      </c>
      <c r="S1882" s="4">
        <v>18.835525116961144</v>
      </c>
      <c r="T1882" t="s">
        <v>111</v>
      </c>
      <c r="U1882" t="s">
        <v>200</v>
      </c>
      <c r="V1882" t="s">
        <v>289</v>
      </c>
      <c r="W1882" t="s">
        <v>509</v>
      </c>
      <c r="X1882" t="s">
        <v>526</v>
      </c>
      <c r="Y1882" t="s">
        <v>513</v>
      </c>
    </row>
    <row r="1883" spans="1:25" ht="15" customHeight="1" x14ac:dyDescent="0.3">
      <c r="A1883">
        <v>10977</v>
      </c>
      <c r="B1883" t="s">
        <v>22</v>
      </c>
      <c r="C1883">
        <v>63</v>
      </c>
      <c r="D1883">
        <v>8</v>
      </c>
      <c r="E1883" s="3">
        <v>44646</v>
      </c>
      <c r="F1883" s="31">
        <f>YEAR(Order[[#This Row],[OrderDate]])</f>
        <v>2022</v>
      </c>
      <c r="G1883" s="31">
        <f>MONTH(Order[[#This Row],[OrderDate]])</f>
        <v>3</v>
      </c>
      <c r="H1883" s="31">
        <f>WEEKDAY(Order[[#This Row],[OrderDate]])</f>
        <v>7</v>
      </c>
      <c r="I1883" s="31" t="str">
        <f>TEXT(Order[[#This Row],[WeekNumber]],"dddd")</f>
        <v>Saturday</v>
      </c>
      <c r="J1883" s="14">
        <v>20220423</v>
      </c>
      <c r="K1883" t="s">
        <v>485</v>
      </c>
      <c r="L1883" s="4">
        <v>878</v>
      </c>
      <c r="M1883" s="4">
        <v>43.9</v>
      </c>
      <c r="N1883" s="4">
        <v>43.9</v>
      </c>
      <c r="O1883">
        <v>20</v>
      </c>
      <c r="P1883" s="8">
        <v>0</v>
      </c>
      <c r="Q1883" t="s">
        <v>417</v>
      </c>
      <c r="R1883">
        <v>7</v>
      </c>
      <c r="S1883" s="4">
        <v>26.405205149492534</v>
      </c>
      <c r="T1883" t="s">
        <v>111</v>
      </c>
      <c r="U1883" t="s">
        <v>200</v>
      </c>
      <c r="V1883" t="s">
        <v>289</v>
      </c>
      <c r="W1883" t="s">
        <v>509</v>
      </c>
      <c r="X1883" t="s">
        <v>526</v>
      </c>
      <c r="Y1883" t="s">
        <v>515</v>
      </c>
    </row>
    <row r="1884" spans="1:25" ht="15" customHeight="1" x14ac:dyDescent="0.3">
      <c r="A1884">
        <v>10978</v>
      </c>
      <c r="B1884" t="s">
        <v>48</v>
      </c>
      <c r="C1884">
        <v>8</v>
      </c>
      <c r="D1884">
        <v>9</v>
      </c>
      <c r="E1884" s="3">
        <v>44646</v>
      </c>
      <c r="F1884" s="31">
        <f>YEAR(Order[[#This Row],[OrderDate]])</f>
        <v>2022</v>
      </c>
      <c r="G1884" s="31">
        <f>MONTH(Order[[#This Row],[OrderDate]])</f>
        <v>3</v>
      </c>
      <c r="H1884" s="31">
        <f>WEEKDAY(Order[[#This Row],[OrderDate]])</f>
        <v>7</v>
      </c>
      <c r="I1884" s="31" t="str">
        <f>TEXT(Order[[#This Row],[WeekNumber]],"dddd")</f>
        <v>Saturday</v>
      </c>
      <c r="J1884" s="14">
        <v>20220423</v>
      </c>
      <c r="K1884" t="s">
        <v>484</v>
      </c>
      <c r="L1884" s="4">
        <v>679.99999523162842</v>
      </c>
      <c r="M1884" s="4">
        <v>40</v>
      </c>
      <c r="N1884" s="4">
        <v>33.999999761581421</v>
      </c>
      <c r="O1884">
        <v>20</v>
      </c>
      <c r="P1884" s="8">
        <v>0.15000000596046451</v>
      </c>
      <c r="Q1884" t="s">
        <v>362</v>
      </c>
      <c r="R1884">
        <v>3</v>
      </c>
      <c r="S1884" s="4">
        <v>29.042861179974402</v>
      </c>
      <c r="T1884" t="s">
        <v>137</v>
      </c>
      <c r="U1884" t="s">
        <v>226</v>
      </c>
      <c r="V1884" t="s">
        <v>313</v>
      </c>
      <c r="W1884" t="s">
        <v>509</v>
      </c>
      <c r="X1884" t="s">
        <v>522</v>
      </c>
      <c r="Y1884" t="s">
        <v>515</v>
      </c>
    </row>
    <row r="1885" spans="1:25" ht="15" customHeight="1" x14ac:dyDescent="0.3">
      <c r="A1885">
        <v>10978</v>
      </c>
      <c r="B1885" t="s">
        <v>48</v>
      </c>
      <c r="C1885">
        <v>21</v>
      </c>
      <c r="D1885">
        <v>9</v>
      </c>
      <c r="E1885" s="3">
        <v>44646</v>
      </c>
      <c r="F1885" s="31">
        <f>YEAR(Order[[#This Row],[OrderDate]])</f>
        <v>2022</v>
      </c>
      <c r="G1885" s="31">
        <f>MONTH(Order[[#This Row],[OrderDate]])</f>
        <v>3</v>
      </c>
      <c r="H1885" s="31">
        <f>WEEKDAY(Order[[#This Row],[OrderDate]])</f>
        <v>7</v>
      </c>
      <c r="I1885" s="31" t="str">
        <f>TEXT(Order[[#This Row],[WeekNumber]],"dddd")</f>
        <v>Saturday</v>
      </c>
      <c r="J1885" s="14">
        <v>20220423</v>
      </c>
      <c r="K1885" t="s">
        <v>484</v>
      </c>
      <c r="L1885" s="4">
        <v>339.99999761581421</v>
      </c>
      <c r="M1885" s="4">
        <v>10</v>
      </c>
      <c r="N1885" s="4">
        <v>8.4999999403953552</v>
      </c>
      <c r="O1885">
        <v>40</v>
      </c>
      <c r="P1885" s="8">
        <v>0.15000000596046451</v>
      </c>
      <c r="Q1885" t="s">
        <v>375</v>
      </c>
      <c r="R1885">
        <v>8</v>
      </c>
      <c r="S1885" s="4">
        <v>8.5451596278118238</v>
      </c>
      <c r="T1885" t="s">
        <v>137</v>
      </c>
      <c r="U1885" t="s">
        <v>226</v>
      </c>
      <c r="V1885" t="s">
        <v>313</v>
      </c>
      <c r="W1885" t="s">
        <v>509</v>
      </c>
      <c r="X1885" t="s">
        <v>522</v>
      </c>
      <c r="Y1885" t="s">
        <v>516</v>
      </c>
    </row>
    <row r="1886" spans="1:25" ht="15" customHeight="1" x14ac:dyDescent="0.3">
      <c r="A1886">
        <v>10978</v>
      </c>
      <c r="B1886" t="s">
        <v>48</v>
      </c>
      <c r="C1886">
        <v>40</v>
      </c>
      <c r="D1886">
        <v>9</v>
      </c>
      <c r="E1886" s="3">
        <v>44646</v>
      </c>
      <c r="F1886" s="31">
        <f>YEAR(Order[[#This Row],[OrderDate]])</f>
        <v>2022</v>
      </c>
      <c r="G1886" s="31">
        <f>MONTH(Order[[#This Row],[OrderDate]])</f>
        <v>3</v>
      </c>
      <c r="H1886" s="31">
        <f>WEEKDAY(Order[[#This Row],[OrderDate]])</f>
        <v>7</v>
      </c>
      <c r="I1886" s="31" t="str">
        <f>TEXT(Order[[#This Row],[WeekNumber]],"dddd")</f>
        <v>Saturday</v>
      </c>
      <c r="J1886" s="14">
        <v>20220423</v>
      </c>
      <c r="K1886" t="s">
        <v>484</v>
      </c>
      <c r="L1886" s="4">
        <v>184</v>
      </c>
      <c r="M1886" s="4">
        <v>18.399999999999999</v>
      </c>
      <c r="N1886" s="4">
        <v>18.399999999999999</v>
      </c>
      <c r="O1886">
        <v>10</v>
      </c>
      <c r="P1886" s="8">
        <v>0</v>
      </c>
      <c r="Q1886" t="s">
        <v>394</v>
      </c>
      <c r="R1886">
        <v>19</v>
      </c>
      <c r="S1886" s="4">
        <v>11.939905659925371</v>
      </c>
      <c r="T1886" t="s">
        <v>137</v>
      </c>
      <c r="U1886" t="s">
        <v>226</v>
      </c>
      <c r="V1886" t="s">
        <v>313</v>
      </c>
      <c r="W1886" t="s">
        <v>509</v>
      </c>
      <c r="X1886" t="s">
        <v>522</v>
      </c>
      <c r="Y1886" t="s">
        <v>514</v>
      </c>
    </row>
    <row r="1887" spans="1:25" ht="15" customHeight="1" x14ac:dyDescent="0.3">
      <c r="A1887">
        <v>10978</v>
      </c>
      <c r="B1887" t="s">
        <v>48</v>
      </c>
      <c r="C1887">
        <v>44</v>
      </c>
      <c r="D1887">
        <v>9</v>
      </c>
      <c r="E1887" s="3">
        <v>44646</v>
      </c>
      <c r="F1887" s="31">
        <f>YEAR(Order[[#This Row],[OrderDate]])</f>
        <v>2022</v>
      </c>
      <c r="G1887" s="31">
        <f>MONTH(Order[[#This Row],[OrderDate]])</f>
        <v>3</v>
      </c>
      <c r="H1887" s="31">
        <f>WEEKDAY(Order[[#This Row],[OrderDate]])</f>
        <v>7</v>
      </c>
      <c r="I1887" s="31" t="str">
        <f>TEXT(Order[[#This Row],[WeekNumber]],"dddd")</f>
        <v>Saturday</v>
      </c>
      <c r="J1887" s="14">
        <v>20220331</v>
      </c>
      <c r="K1887" t="s">
        <v>484</v>
      </c>
      <c r="L1887" s="4">
        <v>99.194999304413784</v>
      </c>
      <c r="M1887" s="4">
        <v>19.45</v>
      </c>
      <c r="N1887" s="4">
        <v>16.532499884068965</v>
      </c>
      <c r="O1887">
        <v>6</v>
      </c>
      <c r="P1887" s="8">
        <v>0.15000000596046451</v>
      </c>
      <c r="Q1887" t="s">
        <v>398</v>
      </c>
      <c r="R1887">
        <v>20</v>
      </c>
      <c r="S1887" s="4">
        <v>10.842050263532254</v>
      </c>
      <c r="T1887" t="s">
        <v>137</v>
      </c>
      <c r="U1887" t="s">
        <v>226</v>
      </c>
      <c r="V1887" t="s">
        <v>313</v>
      </c>
      <c r="W1887" t="s">
        <v>509</v>
      </c>
      <c r="X1887" t="s">
        <v>522</v>
      </c>
      <c r="Y1887" t="s">
        <v>515</v>
      </c>
    </row>
    <row r="1888" spans="1:25" ht="15" customHeight="1" x14ac:dyDescent="0.3">
      <c r="A1888">
        <v>10979</v>
      </c>
      <c r="B1888" t="s">
        <v>19</v>
      </c>
      <c r="C1888">
        <v>7</v>
      </c>
      <c r="D1888">
        <v>8</v>
      </c>
      <c r="E1888" s="3">
        <v>44646</v>
      </c>
      <c r="F1888" s="31">
        <f>YEAR(Order[[#This Row],[OrderDate]])</f>
        <v>2022</v>
      </c>
      <c r="G1888" s="31">
        <f>MONTH(Order[[#This Row],[OrderDate]])</f>
        <v>3</v>
      </c>
      <c r="H1888" s="31">
        <f>WEEKDAY(Order[[#This Row],[OrderDate]])</f>
        <v>7</v>
      </c>
      <c r="I1888" s="31" t="str">
        <f>TEXT(Order[[#This Row],[WeekNumber]],"dddd")</f>
        <v>Saturday</v>
      </c>
      <c r="J1888" s="14">
        <v>20220331</v>
      </c>
      <c r="K1888" t="s">
        <v>484</v>
      </c>
      <c r="L1888" s="4">
        <v>540</v>
      </c>
      <c r="M1888" s="4">
        <v>30</v>
      </c>
      <c r="N1888" s="4">
        <v>30</v>
      </c>
      <c r="O1888">
        <v>18</v>
      </c>
      <c r="P1888" s="8">
        <v>0</v>
      </c>
      <c r="Q1888" t="s">
        <v>361</v>
      </c>
      <c r="R1888">
        <v>3</v>
      </c>
      <c r="S1888" s="4">
        <v>16.995648153812226</v>
      </c>
      <c r="T1888" t="s">
        <v>108</v>
      </c>
      <c r="U1888" t="s">
        <v>197</v>
      </c>
      <c r="V1888" t="s">
        <v>286</v>
      </c>
      <c r="W1888" t="s">
        <v>509</v>
      </c>
      <c r="X1888" t="s">
        <v>524</v>
      </c>
      <c r="Y1888" t="s">
        <v>513</v>
      </c>
    </row>
    <row r="1889" spans="1:25" ht="15" customHeight="1" x14ac:dyDescent="0.3">
      <c r="A1889">
        <v>10979</v>
      </c>
      <c r="B1889" t="s">
        <v>19</v>
      </c>
      <c r="C1889">
        <v>12</v>
      </c>
      <c r="D1889">
        <v>8</v>
      </c>
      <c r="E1889" s="3">
        <v>44646</v>
      </c>
      <c r="F1889" s="31">
        <f>YEAR(Order[[#This Row],[OrderDate]])</f>
        <v>2022</v>
      </c>
      <c r="G1889" s="31">
        <f>MONTH(Order[[#This Row],[OrderDate]])</f>
        <v>3</v>
      </c>
      <c r="H1889" s="31">
        <f>WEEKDAY(Order[[#This Row],[OrderDate]])</f>
        <v>7</v>
      </c>
      <c r="I1889" s="31" t="str">
        <f>TEXT(Order[[#This Row],[WeekNumber]],"dddd")</f>
        <v>Saturday</v>
      </c>
      <c r="J1889" s="14">
        <v>20220331</v>
      </c>
      <c r="K1889" t="s">
        <v>484</v>
      </c>
      <c r="L1889" s="4">
        <v>760</v>
      </c>
      <c r="M1889" s="4">
        <v>38</v>
      </c>
      <c r="N1889" s="4">
        <v>38</v>
      </c>
      <c r="O1889">
        <v>20</v>
      </c>
      <c r="P1889" s="8">
        <v>0</v>
      </c>
      <c r="Q1889" t="s">
        <v>366</v>
      </c>
      <c r="R1889">
        <v>5</v>
      </c>
      <c r="S1889" s="4">
        <v>30.407974809079235</v>
      </c>
      <c r="T1889" t="s">
        <v>108</v>
      </c>
      <c r="U1889" t="s">
        <v>197</v>
      </c>
      <c r="V1889" t="s">
        <v>286</v>
      </c>
      <c r="W1889" t="s">
        <v>509</v>
      </c>
      <c r="X1889" t="s">
        <v>524</v>
      </c>
      <c r="Y1889" t="s">
        <v>511</v>
      </c>
    </row>
    <row r="1890" spans="1:25" ht="15" customHeight="1" x14ac:dyDescent="0.3">
      <c r="A1890">
        <v>10979</v>
      </c>
      <c r="B1890" t="s">
        <v>19</v>
      </c>
      <c r="C1890">
        <v>24</v>
      </c>
      <c r="D1890">
        <v>8</v>
      </c>
      <c r="E1890" s="3">
        <v>44646</v>
      </c>
      <c r="F1890" s="31">
        <f>YEAR(Order[[#This Row],[OrderDate]])</f>
        <v>2022</v>
      </c>
      <c r="G1890" s="31">
        <f>MONTH(Order[[#This Row],[OrderDate]])</f>
        <v>3</v>
      </c>
      <c r="H1890" s="31">
        <f>WEEKDAY(Order[[#This Row],[OrderDate]])</f>
        <v>7</v>
      </c>
      <c r="I1890" s="31" t="str">
        <f>TEXT(Order[[#This Row],[WeekNumber]],"dddd")</f>
        <v>Saturday</v>
      </c>
      <c r="J1890" s="14">
        <v>20220331</v>
      </c>
      <c r="K1890" t="s">
        <v>484</v>
      </c>
      <c r="L1890" s="4">
        <v>360</v>
      </c>
      <c r="M1890" s="4">
        <v>4.5</v>
      </c>
      <c r="N1890" s="4">
        <v>4.5</v>
      </c>
      <c r="O1890">
        <v>80</v>
      </c>
      <c r="P1890" s="8">
        <v>0</v>
      </c>
      <c r="Q1890" t="s">
        <v>378</v>
      </c>
      <c r="R1890">
        <v>10</v>
      </c>
      <c r="S1890" s="4">
        <v>2.1230577042655105</v>
      </c>
      <c r="T1890" t="s">
        <v>108</v>
      </c>
      <c r="U1890" t="s">
        <v>197</v>
      </c>
      <c r="V1890" t="s">
        <v>286</v>
      </c>
      <c r="W1890" t="s">
        <v>509</v>
      </c>
      <c r="X1890" t="s">
        <v>524</v>
      </c>
      <c r="Y1890" t="s">
        <v>517</v>
      </c>
    </row>
    <row r="1891" spans="1:25" ht="15" customHeight="1" x14ac:dyDescent="0.3">
      <c r="A1891">
        <v>10979</v>
      </c>
      <c r="B1891" t="s">
        <v>19</v>
      </c>
      <c r="C1891">
        <v>27</v>
      </c>
      <c r="D1891">
        <v>8</v>
      </c>
      <c r="E1891" s="3">
        <v>44646</v>
      </c>
      <c r="F1891" s="31">
        <f>YEAR(Order[[#This Row],[OrderDate]])</f>
        <v>2022</v>
      </c>
      <c r="G1891" s="31">
        <f>MONTH(Order[[#This Row],[OrderDate]])</f>
        <v>3</v>
      </c>
      <c r="H1891" s="31">
        <f>WEEKDAY(Order[[#This Row],[OrderDate]])</f>
        <v>7</v>
      </c>
      <c r="I1891" s="31" t="str">
        <f>TEXT(Order[[#This Row],[WeekNumber]],"dddd")</f>
        <v>Saturday</v>
      </c>
      <c r="J1891" s="14">
        <v>20220331</v>
      </c>
      <c r="K1891" t="s">
        <v>484</v>
      </c>
      <c r="L1891" s="4">
        <v>1317</v>
      </c>
      <c r="M1891" s="4">
        <v>43.9</v>
      </c>
      <c r="N1891" s="4">
        <v>43.9</v>
      </c>
      <c r="O1891">
        <v>30</v>
      </c>
      <c r="P1891" s="8">
        <v>0</v>
      </c>
      <c r="Q1891" t="s">
        <v>381</v>
      </c>
      <c r="R1891">
        <v>11</v>
      </c>
      <c r="S1891" s="4">
        <v>33.234373496604114</v>
      </c>
      <c r="T1891" t="s">
        <v>108</v>
      </c>
      <c r="U1891" t="s">
        <v>197</v>
      </c>
      <c r="V1891" t="s">
        <v>286</v>
      </c>
      <c r="W1891" t="s">
        <v>509</v>
      </c>
      <c r="X1891" t="s">
        <v>524</v>
      </c>
      <c r="Y1891" t="s">
        <v>516</v>
      </c>
    </row>
    <row r="1892" spans="1:25" ht="15" customHeight="1" x14ac:dyDescent="0.3">
      <c r="A1892">
        <v>10979</v>
      </c>
      <c r="B1892" t="s">
        <v>19</v>
      </c>
      <c r="C1892">
        <v>31</v>
      </c>
      <c r="D1892">
        <v>8</v>
      </c>
      <c r="E1892" s="3">
        <v>44646</v>
      </c>
      <c r="F1892" s="31">
        <f>YEAR(Order[[#This Row],[OrderDate]])</f>
        <v>2022</v>
      </c>
      <c r="G1892" s="31">
        <f>MONTH(Order[[#This Row],[OrderDate]])</f>
        <v>3</v>
      </c>
      <c r="H1892" s="31">
        <f>WEEKDAY(Order[[#This Row],[OrderDate]])</f>
        <v>7</v>
      </c>
      <c r="I1892" s="31" t="str">
        <f>TEXT(Order[[#This Row],[WeekNumber]],"dddd")</f>
        <v>Saturday</v>
      </c>
      <c r="J1892" s="14">
        <v>20220331</v>
      </c>
      <c r="K1892" t="s">
        <v>484</v>
      </c>
      <c r="L1892" s="4">
        <v>300</v>
      </c>
      <c r="M1892" s="4">
        <v>12.5</v>
      </c>
      <c r="N1892" s="4">
        <v>12.5</v>
      </c>
      <c r="O1892">
        <v>24</v>
      </c>
      <c r="P1892" s="8">
        <v>0</v>
      </c>
      <c r="Q1892" t="s">
        <v>385</v>
      </c>
      <c r="R1892">
        <v>14</v>
      </c>
      <c r="S1892" s="4">
        <v>8.9210025428745876</v>
      </c>
      <c r="T1892" t="s">
        <v>108</v>
      </c>
      <c r="U1892" t="s">
        <v>197</v>
      </c>
      <c r="V1892" t="s">
        <v>286</v>
      </c>
      <c r="W1892" t="s">
        <v>509</v>
      </c>
      <c r="X1892" t="s">
        <v>524</v>
      </c>
      <c r="Y1892" t="s">
        <v>511</v>
      </c>
    </row>
    <row r="1893" spans="1:25" ht="15" customHeight="1" x14ac:dyDescent="0.3">
      <c r="A1893">
        <v>10979</v>
      </c>
      <c r="B1893" t="s">
        <v>19</v>
      </c>
      <c r="C1893">
        <v>63</v>
      </c>
      <c r="D1893">
        <v>8</v>
      </c>
      <c r="E1893" s="3">
        <v>44646</v>
      </c>
      <c r="F1893" s="31">
        <f>YEAR(Order[[#This Row],[OrderDate]])</f>
        <v>2022</v>
      </c>
      <c r="G1893" s="31">
        <f>MONTH(Order[[#This Row],[OrderDate]])</f>
        <v>3</v>
      </c>
      <c r="H1893" s="31">
        <f>WEEKDAY(Order[[#This Row],[OrderDate]])</f>
        <v>7</v>
      </c>
      <c r="I1893" s="31" t="str">
        <f>TEXT(Order[[#This Row],[WeekNumber]],"dddd")</f>
        <v>Saturday</v>
      </c>
      <c r="J1893" s="14">
        <v>20220417</v>
      </c>
      <c r="K1893" t="s">
        <v>484</v>
      </c>
      <c r="L1893" s="4">
        <v>1536.5</v>
      </c>
      <c r="M1893" s="4">
        <v>43.9</v>
      </c>
      <c r="N1893" s="4">
        <v>43.9</v>
      </c>
      <c r="O1893">
        <v>35</v>
      </c>
      <c r="P1893" s="8">
        <v>0</v>
      </c>
      <c r="Q1893" t="s">
        <v>417</v>
      </c>
      <c r="R1893">
        <v>7</v>
      </c>
      <c r="S1893" s="4">
        <v>26.405205149492534</v>
      </c>
      <c r="T1893" t="s">
        <v>108</v>
      </c>
      <c r="U1893" t="s">
        <v>197</v>
      </c>
      <c r="V1893" t="s">
        <v>286</v>
      </c>
      <c r="W1893" t="s">
        <v>509</v>
      </c>
      <c r="X1893" t="s">
        <v>524</v>
      </c>
      <c r="Y1893" t="s">
        <v>515</v>
      </c>
    </row>
    <row r="1894" spans="1:25" ht="15" customHeight="1" x14ac:dyDescent="0.3">
      <c r="A1894">
        <v>10980</v>
      </c>
      <c r="B1894" t="s">
        <v>22</v>
      </c>
      <c r="C1894">
        <v>75</v>
      </c>
      <c r="D1894">
        <v>4</v>
      </c>
      <c r="E1894" s="3">
        <v>44647</v>
      </c>
      <c r="F1894" s="31">
        <f>YEAR(Order[[#This Row],[OrderDate]])</f>
        <v>2022</v>
      </c>
      <c r="G1894" s="31">
        <f>MONTH(Order[[#This Row],[OrderDate]])</f>
        <v>3</v>
      </c>
      <c r="H1894" s="31">
        <f>WEEKDAY(Order[[#This Row],[OrderDate]])</f>
        <v>1</v>
      </c>
      <c r="I1894" s="31" t="str">
        <f>TEXT(Order[[#This Row],[WeekNumber]],"dddd")</f>
        <v>Sunday</v>
      </c>
      <c r="J1894" s="14">
        <v>20220402</v>
      </c>
      <c r="K1894" t="s">
        <v>486</v>
      </c>
      <c r="L1894" s="4">
        <v>247.99999907612801</v>
      </c>
      <c r="M1894" s="4">
        <v>7.75</v>
      </c>
      <c r="N1894" s="4">
        <v>6.1999999769032001</v>
      </c>
      <c r="O1894">
        <v>40</v>
      </c>
      <c r="P1894" s="8">
        <v>0.20000000298023221</v>
      </c>
      <c r="Q1894" t="s">
        <v>429</v>
      </c>
      <c r="R1894">
        <v>12</v>
      </c>
      <c r="S1894" s="4">
        <v>3.8495729671919596</v>
      </c>
      <c r="T1894" t="s">
        <v>111</v>
      </c>
      <c r="U1894" t="s">
        <v>200</v>
      </c>
      <c r="V1894" t="s">
        <v>289</v>
      </c>
      <c r="W1894" t="s">
        <v>509</v>
      </c>
      <c r="X1894" t="s">
        <v>526</v>
      </c>
      <c r="Y1894" t="s">
        <v>517</v>
      </c>
    </row>
    <row r="1895" spans="1:25" ht="15" customHeight="1" x14ac:dyDescent="0.3">
      <c r="A1895">
        <v>10981</v>
      </c>
      <c r="B1895" t="s">
        <v>32</v>
      </c>
      <c r="C1895">
        <v>38</v>
      </c>
      <c r="D1895">
        <v>1</v>
      </c>
      <c r="E1895" s="3">
        <v>44647</v>
      </c>
      <c r="F1895" s="31">
        <f>YEAR(Order[[#This Row],[OrderDate]])</f>
        <v>2022</v>
      </c>
      <c r="G1895" s="31">
        <f>MONTH(Order[[#This Row],[OrderDate]])</f>
        <v>3</v>
      </c>
      <c r="H1895" s="31">
        <f>WEEKDAY(Order[[#This Row],[OrderDate]])</f>
        <v>1</v>
      </c>
      <c r="I1895" s="31" t="str">
        <f>TEXT(Order[[#This Row],[WeekNumber]],"dddd")</f>
        <v>Sunday</v>
      </c>
      <c r="J1895" s="14">
        <v>20220408</v>
      </c>
      <c r="K1895" t="s">
        <v>484</v>
      </c>
      <c r="L1895" s="4">
        <v>15810</v>
      </c>
      <c r="M1895" s="4">
        <v>263.5</v>
      </c>
      <c r="N1895" s="4">
        <v>263.5</v>
      </c>
      <c r="O1895">
        <v>60</v>
      </c>
      <c r="P1895" s="8">
        <v>0</v>
      </c>
      <c r="Q1895" t="s">
        <v>392</v>
      </c>
      <c r="R1895">
        <v>18</v>
      </c>
      <c r="S1895" s="4">
        <v>194.17724636053271</v>
      </c>
      <c r="T1895" t="s">
        <v>121</v>
      </c>
      <c r="U1895" t="s">
        <v>210</v>
      </c>
      <c r="V1895" t="s">
        <v>298</v>
      </c>
      <c r="W1895" t="s">
        <v>510</v>
      </c>
      <c r="X1895" t="s">
        <v>521</v>
      </c>
      <c r="Y1895" t="s">
        <v>517</v>
      </c>
    </row>
    <row r="1896" spans="1:25" ht="15" customHeight="1" x14ac:dyDescent="0.3">
      <c r="A1896">
        <v>10982</v>
      </c>
      <c r="B1896" t="s">
        <v>9</v>
      </c>
      <c r="C1896">
        <v>7</v>
      </c>
      <c r="D1896">
        <v>2</v>
      </c>
      <c r="E1896" s="3">
        <v>44647</v>
      </c>
      <c r="F1896" s="31">
        <f>YEAR(Order[[#This Row],[OrderDate]])</f>
        <v>2022</v>
      </c>
      <c r="G1896" s="31">
        <f>MONTH(Order[[#This Row],[OrderDate]])</f>
        <v>3</v>
      </c>
      <c r="H1896" s="31">
        <f>WEEKDAY(Order[[#This Row],[OrderDate]])</f>
        <v>1</v>
      </c>
      <c r="I1896" s="31" t="str">
        <f>TEXT(Order[[#This Row],[WeekNumber]],"dddd")</f>
        <v>Sunday</v>
      </c>
      <c r="J1896" s="14">
        <v>20220408</v>
      </c>
      <c r="K1896" t="s">
        <v>486</v>
      </c>
      <c r="L1896" s="4">
        <v>600</v>
      </c>
      <c r="M1896" s="4">
        <v>30</v>
      </c>
      <c r="N1896" s="4">
        <v>30</v>
      </c>
      <c r="O1896">
        <v>20</v>
      </c>
      <c r="P1896" s="8">
        <v>0</v>
      </c>
      <c r="Q1896" t="s">
        <v>361</v>
      </c>
      <c r="R1896">
        <v>3</v>
      </c>
      <c r="S1896" s="4">
        <v>16.995648153812226</v>
      </c>
      <c r="T1896" t="s">
        <v>98</v>
      </c>
      <c r="U1896" t="s">
        <v>187</v>
      </c>
      <c r="V1896" t="s">
        <v>276</v>
      </c>
      <c r="W1896" t="s">
        <v>510</v>
      </c>
      <c r="X1896" t="s">
        <v>531</v>
      </c>
      <c r="Y1896" t="s">
        <v>513</v>
      </c>
    </row>
    <row r="1897" spans="1:25" ht="15" customHeight="1" x14ac:dyDescent="0.3">
      <c r="A1897">
        <v>10982</v>
      </c>
      <c r="B1897" t="s">
        <v>9</v>
      </c>
      <c r="C1897">
        <v>43</v>
      </c>
      <c r="D1897">
        <v>2</v>
      </c>
      <c r="E1897" s="3">
        <v>44647</v>
      </c>
      <c r="F1897" s="31">
        <f>YEAR(Order[[#This Row],[OrderDate]])</f>
        <v>2022</v>
      </c>
      <c r="G1897" s="31">
        <f>MONTH(Order[[#This Row],[OrderDate]])</f>
        <v>3</v>
      </c>
      <c r="H1897" s="31">
        <f>WEEKDAY(Order[[#This Row],[OrderDate]])</f>
        <v>1</v>
      </c>
      <c r="I1897" s="31" t="str">
        <f>TEXT(Order[[#This Row],[WeekNumber]],"dddd")</f>
        <v>Sunday</v>
      </c>
      <c r="J1897" s="14">
        <v>20220406</v>
      </c>
      <c r="K1897" t="s">
        <v>486</v>
      </c>
      <c r="L1897" s="4">
        <v>414</v>
      </c>
      <c r="M1897" s="4">
        <v>46</v>
      </c>
      <c r="N1897" s="4">
        <v>46</v>
      </c>
      <c r="O1897">
        <v>9</v>
      </c>
      <c r="P1897" s="8">
        <v>0</v>
      </c>
      <c r="Q1897" t="s">
        <v>397</v>
      </c>
      <c r="R1897">
        <v>20</v>
      </c>
      <c r="S1897" s="4">
        <v>33.719701744549674</v>
      </c>
      <c r="T1897" t="s">
        <v>98</v>
      </c>
      <c r="U1897" t="s">
        <v>187</v>
      </c>
      <c r="V1897" t="s">
        <v>276</v>
      </c>
      <c r="W1897" t="s">
        <v>510</v>
      </c>
      <c r="X1897" t="s">
        <v>531</v>
      </c>
      <c r="Y1897" t="s">
        <v>517</v>
      </c>
    </row>
    <row r="1898" spans="1:25" ht="15" customHeight="1" x14ac:dyDescent="0.3">
      <c r="A1898">
        <v>10983</v>
      </c>
      <c r="B1898" t="s">
        <v>68</v>
      </c>
      <c r="C1898">
        <v>13</v>
      </c>
      <c r="D1898">
        <v>2</v>
      </c>
      <c r="E1898" s="3">
        <v>44647</v>
      </c>
      <c r="F1898" s="31">
        <f>YEAR(Order[[#This Row],[OrderDate]])</f>
        <v>2022</v>
      </c>
      <c r="G1898" s="31">
        <f>MONTH(Order[[#This Row],[OrderDate]])</f>
        <v>3</v>
      </c>
      <c r="H1898" s="31">
        <f>WEEKDAY(Order[[#This Row],[OrderDate]])</f>
        <v>1</v>
      </c>
      <c r="I1898" s="31" t="str">
        <f>TEXT(Order[[#This Row],[WeekNumber]],"dddd")</f>
        <v>Sunday</v>
      </c>
      <c r="J1898" s="14">
        <v>20220406</v>
      </c>
      <c r="K1898" t="s">
        <v>484</v>
      </c>
      <c r="L1898" s="4">
        <v>428.3999969959259</v>
      </c>
      <c r="M1898" s="4">
        <v>6</v>
      </c>
      <c r="N1898" s="4">
        <v>5.0999999642372131</v>
      </c>
      <c r="O1898">
        <v>84</v>
      </c>
      <c r="P1898" s="8">
        <v>0.15000000596046451</v>
      </c>
      <c r="Q1898" t="s">
        <v>367</v>
      </c>
      <c r="R1898">
        <v>6</v>
      </c>
      <c r="S1898" s="4">
        <v>2.1837851755325639</v>
      </c>
      <c r="T1898" t="s">
        <v>157</v>
      </c>
      <c r="U1898" t="s">
        <v>246</v>
      </c>
      <c r="V1898" t="s">
        <v>331</v>
      </c>
      <c r="W1898" t="s">
        <v>510</v>
      </c>
      <c r="X1898" t="s">
        <v>353</v>
      </c>
      <c r="Y1898" t="s">
        <v>514</v>
      </c>
    </row>
    <row r="1899" spans="1:25" ht="15" customHeight="1" x14ac:dyDescent="0.3">
      <c r="A1899">
        <v>10983</v>
      </c>
      <c r="B1899" t="s">
        <v>68</v>
      </c>
      <c r="C1899">
        <v>57</v>
      </c>
      <c r="D1899">
        <v>2</v>
      </c>
      <c r="E1899" s="3">
        <v>44647</v>
      </c>
      <c r="F1899" s="31">
        <f>YEAR(Order[[#This Row],[OrderDate]])</f>
        <v>2022</v>
      </c>
      <c r="G1899" s="31">
        <f>MONTH(Order[[#This Row],[OrderDate]])</f>
        <v>3</v>
      </c>
      <c r="H1899" s="31">
        <f>WEEKDAY(Order[[#This Row],[OrderDate]])</f>
        <v>1</v>
      </c>
      <c r="I1899" s="31" t="str">
        <f>TEXT(Order[[#This Row],[WeekNumber]],"dddd")</f>
        <v>Sunday</v>
      </c>
      <c r="J1899" s="14">
        <v>20220403</v>
      </c>
      <c r="K1899" t="s">
        <v>484</v>
      </c>
      <c r="L1899" s="4">
        <v>292.5</v>
      </c>
      <c r="M1899" s="4">
        <v>19.5</v>
      </c>
      <c r="N1899" s="4">
        <v>19.5</v>
      </c>
      <c r="O1899">
        <v>15</v>
      </c>
      <c r="P1899" s="8">
        <v>0</v>
      </c>
      <c r="Q1899" t="s">
        <v>411</v>
      </c>
      <c r="R1899">
        <v>26</v>
      </c>
      <c r="S1899" s="4">
        <v>13.98469118449494</v>
      </c>
      <c r="T1899" t="s">
        <v>157</v>
      </c>
      <c r="U1899" t="s">
        <v>246</v>
      </c>
      <c r="V1899" t="s">
        <v>331</v>
      </c>
      <c r="W1899" t="s">
        <v>510</v>
      </c>
      <c r="X1899" t="s">
        <v>353</v>
      </c>
      <c r="Y1899" t="s">
        <v>512</v>
      </c>
    </row>
    <row r="1900" spans="1:25" ht="15" customHeight="1" x14ac:dyDescent="0.3">
      <c r="A1900">
        <v>10984</v>
      </c>
      <c r="B1900" t="s">
        <v>68</v>
      </c>
      <c r="C1900">
        <v>16</v>
      </c>
      <c r="D1900">
        <v>1</v>
      </c>
      <c r="E1900" s="3">
        <v>44650</v>
      </c>
      <c r="F1900" s="31">
        <f>YEAR(Order[[#This Row],[OrderDate]])</f>
        <v>2022</v>
      </c>
      <c r="G1900" s="31">
        <f>MONTH(Order[[#This Row],[OrderDate]])</f>
        <v>3</v>
      </c>
      <c r="H1900" s="31">
        <f>WEEKDAY(Order[[#This Row],[OrderDate]])</f>
        <v>4</v>
      </c>
      <c r="I1900" s="31" t="str">
        <f>TEXT(Order[[#This Row],[WeekNumber]],"dddd")</f>
        <v>Wednesday</v>
      </c>
      <c r="J1900" s="14">
        <v>20220403</v>
      </c>
      <c r="K1900" t="s">
        <v>485</v>
      </c>
      <c r="L1900" s="4">
        <v>959.75</v>
      </c>
      <c r="M1900" s="4">
        <v>17.45</v>
      </c>
      <c r="N1900" s="4">
        <v>17.45</v>
      </c>
      <c r="O1900">
        <v>55</v>
      </c>
      <c r="P1900" s="8">
        <v>0</v>
      </c>
      <c r="Q1900" t="s">
        <v>370</v>
      </c>
      <c r="R1900">
        <v>7</v>
      </c>
      <c r="S1900" s="4">
        <v>12.75283918323947</v>
      </c>
      <c r="T1900" t="s">
        <v>157</v>
      </c>
      <c r="U1900" t="s">
        <v>246</v>
      </c>
      <c r="V1900" t="s">
        <v>331</v>
      </c>
      <c r="W1900" t="s">
        <v>510</v>
      </c>
      <c r="X1900" t="s">
        <v>353</v>
      </c>
      <c r="Y1900" t="s">
        <v>516</v>
      </c>
    </row>
    <row r="1901" spans="1:25" ht="15" customHeight="1" x14ac:dyDescent="0.3">
      <c r="A1901">
        <v>10984</v>
      </c>
      <c r="B1901" t="s">
        <v>68</v>
      </c>
      <c r="C1901">
        <v>24</v>
      </c>
      <c r="D1901">
        <v>1</v>
      </c>
      <c r="E1901" s="3">
        <v>44650</v>
      </c>
      <c r="F1901" s="31">
        <f>YEAR(Order[[#This Row],[OrderDate]])</f>
        <v>2022</v>
      </c>
      <c r="G1901" s="31">
        <f>MONTH(Order[[#This Row],[OrderDate]])</f>
        <v>3</v>
      </c>
      <c r="H1901" s="31">
        <f>WEEKDAY(Order[[#This Row],[OrderDate]])</f>
        <v>4</v>
      </c>
      <c r="I1901" s="31" t="str">
        <f>TEXT(Order[[#This Row],[WeekNumber]],"dddd")</f>
        <v>Wednesday</v>
      </c>
      <c r="J1901" s="14">
        <v>20220403</v>
      </c>
      <c r="K1901" t="s">
        <v>485</v>
      </c>
      <c r="L1901" s="4">
        <v>90</v>
      </c>
      <c r="M1901" s="4">
        <v>4.5</v>
      </c>
      <c r="N1901" s="4">
        <v>4.5</v>
      </c>
      <c r="O1901">
        <v>20</v>
      </c>
      <c r="P1901" s="8">
        <v>0</v>
      </c>
      <c r="Q1901" t="s">
        <v>378</v>
      </c>
      <c r="R1901">
        <v>10</v>
      </c>
      <c r="S1901" s="4">
        <v>2.1230577042655105</v>
      </c>
      <c r="T1901" t="s">
        <v>157</v>
      </c>
      <c r="U1901" t="s">
        <v>246</v>
      </c>
      <c r="V1901" t="s">
        <v>331</v>
      </c>
      <c r="W1901" t="s">
        <v>510</v>
      </c>
      <c r="X1901" t="s">
        <v>353</v>
      </c>
      <c r="Y1901" t="s">
        <v>517</v>
      </c>
    </row>
    <row r="1902" spans="1:25" ht="15" customHeight="1" x14ac:dyDescent="0.3">
      <c r="A1902">
        <v>10984</v>
      </c>
      <c r="B1902" t="s">
        <v>68</v>
      </c>
      <c r="C1902">
        <v>36</v>
      </c>
      <c r="D1902">
        <v>1</v>
      </c>
      <c r="E1902" s="3">
        <v>44650</v>
      </c>
      <c r="F1902" s="31">
        <f>YEAR(Order[[#This Row],[OrderDate]])</f>
        <v>2022</v>
      </c>
      <c r="G1902" s="31">
        <f>MONTH(Order[[#This Row],[OrderDate]])</f>
        <v>3</v>
      </c>
      <c r="H1902" s="31">
        <f>WEEKDAY(Order[[#This Row],[OrderDate]])</f>
        <v>4</v>
      </c>
      <c r="I1902" s="31" t="str">
        <f>TEXT(Order[[#This Row],[WeekNumber]],"dddd")</f>
        <v>Wednesday</v>
      </c>
      <c r="J1902" s="14">
        <v>20220402</v>
      </c>
      <c r="K1902" t="s">
        <v>485</v>
      </c>
      <c r="L1902" s="4">
        <v>760</v>
      </c>
      <c r="M1902" s="4">
        <v>19</v>
      </c>
      <c r="N1902" s="4">
        <v>19</v>
      </c>
      <c r="O1902">
        <v>40</v>
      </c>
      <c r="P1902" s="8">
        <v>0</v>
      </c>
      <c r="Q1902" t="s">
        <v>390</v>
      </c>
      <c r="R1902">
        <v>17</v>
      </c>
      <c r="S1902" s="4">
        <v>14.515505674132482</v>
      </c>
      <c r="T1902" t="s">
        <v>157</v>
      </c>
      <c r="U1902" t="s">
        <v>246</v>
      </c>
      <c r="V1902" t="s">
        <v>331</v>
      </c>
      <c r="W1902" t="s">
        <v>510</v>
      </c>
      <c r="X1902" t="s">
        <v>353</v>
      </c>
      <c r="Y1902" t="s">
        <v>514</v>
      </c>
    </row>
    <row r="1903" spans="1:25" ht="15" customHeight="1" x14ac:dyDescent="0.3">
      <c r="A1903">
        <v>10985</v>
      </c>
      <c r="B1903" t="s">
        <v>35</v>
      </c>
      <c r="C1903">
        <v>16</v>
      </c>
      <c r="D1903">
        <v>2</v>
      </c>
      <c r="E1903" s="3">
        <v>44650</v>
      </c>
      <c r="F1903" s="31">
        <f>YEAR(Order[[#This Row],[OrderDate]])</f>
        <v>2022</v>
      </c>
      <c r="G1903" s="31">
        <f>MONTH(Order[[#This Row],[OrderDate]])</f>
        <v>3</v>
      </c>
      <c r="H1903" s="31">
        <f>WEEKDAY(Order[[#This Row],[OrderDate]])</f>
        <v>4</v>
      </c>
      <c r="I1903" s="31" t="str">
        <f>TEXT(Order[[#This Row],[WeekNumber]],"dddd")</f>
        <v>Wednesday</v>
      </c>
      <c r="J1903" s="14">
        <v>20220402</v>
      </c>
      <c r="K1903" t="s">
        <v>486</v>
      </c>
      <c r="L1903" s="4">
        <v>565.37999906390905</v>
      </c>
      <c r="M1903" s="4">
        <v>17.45</v>
      </c>
      <c r="N1903" s="4">
        <v>15.704999973997474</v>
      </c>
      <c r="O1903">
        <v>36</v>
      </c>
      <c r="P1903" s="8">
        <v>0.10000000149011611</v>
      </c>
      <c r="Q1903" t="s">
        <v>370</v>
      </c>
      <c r="R1903">
        <v>7</v>
      </c>
      <c r="S1903" s="4">
        <v>12.75283918323947</v>
      </c>
      <c r="T1903" t="s">
        <v>124</v>
      </c>
      <c r="U1903" t="s">
        <v>213</v>
      </c>
      <c r="W1903" t="s">
        <v>509</v>
      </c>
      <c r="X1903" t="s">
        <v>530</v>
      </c>
      <c r="Y1903" t="s">
        <v>516</v>
      </c>
    </row>
    <row r="1904" spans="1:25" ht="15" customHeight="1" x14ac:dyDescent="0.3">
      <c r="A1904">
        <v>10985</v>
      </c>
      <c r="B1904" t="s">
        <v>35</v>
      </c>
      <c r="C1904">
        <v>18</v>
      </c>
      <c r="D1904">
        <v>2</v>
      </c>
      <c r="E1904" s="3">
        <v>44650</v>
      </c>
      <c r="F1904" s="31">
        <f>YEAR(Order[[#This Row],[OrderDate]])</f>
        <v>2022</v>
      </c>
      <c r="G1904" s="31">
        <f>MONTH(Order[[#This Row],[OrderDate]])</f>
        <v>3</v>
      </c>
      <c r="H1904" s="31">
        <f>WEEKDAY(Order[[#This Row],[OrderDate]])</f>
        <v>4</v>
      </c>
      <c r="I1904" s="31" t="str">
        <f>TEXT(Order[[#This Row],[WeekNumber]],"dddd")</f>
        <v>Wednesday</v>
      </c>
      <c r="J1904" s="14">
        <v>20220402</v>
      </c>
      <c r="K1904" t="s">
        <v>486</v>
      </c>
      <c r="L1904" s="4">
        <v>449.99999925494194</v>
      </c>
      <c r="M1904" s="4">
        <v>62.5</v>
      </c>
      <c r="N1904" s="4">
        <v>56.249999906867743</v>
      </c>
      <c r="O1904">
        <v>8</v>
      </c>
      <c r="P1904" s="8">
        <v>0.10000000149011611</v>
      </c>
      <c r="Q1904" t="s">
        <v>372</v>
      </c>
      <c r="R1904">
        <v>7</v>
      </c>
      <c r="S1904" s="4">
        <v>20.144415838276313</v>
      </c>
      <c r="T1904" t="s">
        <v>124</v>
      </c>
      <c r="U1904" t="s">
        <v>213</v>
      </c>
      <c r="W1904" t="s">
        <v>509</v>
      </c>
      <c r="X1904" t="s">
        <v>530</v>
      </c>
      <c r="Y1904" t="s">
        <v>514</v>
      </c>
    </row>
    <row r="1905" spans="1:25" ht="15" customHeight="1" x14ac:dyDescent="0.3">
      <c r="A1905">
        <v>10985</v>
      </c>
      <c r="B1905" t="s">
        <v>35</v>
      </c>
      <c r="C1905">
        <v>32</v>
      </c>
      <c r="D1905">
        <v>2</v>
      </c>
      <c r="E1905" s="3">
        <v>44650</v>
      </c>
      <c r="F1905" s="31">
        <f>YEAR(Order[[#This Row],[OrderDate]])</f>
        <v>2022</v>
      </c>
      <c r="G1905" s="31">
        <f>MONTH(Order[[#This Row],[OrderDate]])</f>
        <v>3</v>
      </c>
      <c r="H1905" s="31">
        <f>WEEKDAY(Order[[#This Row],[OrderDate]])</f>
        <v>4</v>
      </c>
      <c r="I1905" s="31" t="str">
        <f>TEXT(Order[[#This Row],[WeekNumber]],"dddd")</f>
        <v>Wednesday</v>
      </c>
      <c r="J1905" s="14">
        <v>20220421</v>
      </c>
      <c r="K1905" t="s">
        <v>486</v>
      </c>
      <c r="L1905" s="4">
        <v>1007.9999983310699</v>
      </c>
      <c r="M1905" s="4">
        <v>32</v>
      </c>
      <c r="N1905" s="4">
        <v>28.799999952316284</v>
      </c>
      <c r="O1905">
        <v>35</v>
      </c>
      <c r="P1905" s="8">
        <v>0.10000000149011611</v>
      </c>
      <c r="Q1905" t="s">
        <v>386</v>
      </c>
      <c r="R1905">
        <v>14</v>
      </c>
      <c r="S1905" s="4">
        <v>15.737004602670464</v>
      </c>
      <c r="T1905" t="s">
        <v>124</v>
      </c>
      <c r="U1905" t="s">
        <v>213</v>
      </c>
      <c r="W1905" t="s">
        <v>509</v>
      </c>
      <c r="X1905" t="s">
        <v>530</v>
      </c>
      <c r="Y1905" t="s">
        <v>511</v>
      </c>
    </row>
    <row r="1906" spans="1:25" ht="15" customHeight="1" x14ac:dyDescent="0.3">
      <c r="A1906">
        <v>10986</v>
      </c>
      <c r="B1906" t="s">
        <v>52</v>
      </c>
      <c r="C1906">
        <v>11</v>
      </c>
      <c r="D1906">
        <v>8</v>
      </c>
      <c r="E1906" s="3">
        <v>44650</v>
      </c>
      <c r="F1906" s="31">
        <f>YEAR(Order[[#This Row],[OrderDate]])</f>
        <v>2022</v>
      </c>
      <c r="G1906" s="31">
        <f>MONTH(Order[[#This Row],[OrderDate]])</f>
        <v>3</v>
      </c>
      <c r="H1906" s="31">
        <f>WEEKDAY(Order[[#This Row],[OrderDate]])</f>
        <v>4</v>
      </c>
      <c r="I1906" s="31" t="str">
        <f>TEXT(Order[[#This Row],[WeekNumber]],"dddd")</f>
        <v>Wednesday</v>
      </c>
      <c r="J1906" s="14">
        <v>20220421</v>
      </c>
      <c r="K1906" t="s">
        <v>484</v>
      </c>
      <c r="L1906" s="4">
        <v>630</v>
      </c>
      <c r="M1906" s="4">
        <v>21</v>
      </c>
      <c r="N1906" s="4">
        <v>21</v>
      </c>
      <c r="O1906">
        <v>30</v>
      </c>
      <c r="P1906" s="8">
        <v>0</v>
      </c>
      <c r="Q1906" t="s">
        <v>365</v>
      </c>
      <c r="R1906">
        <v>5</v>
      </c>
      <c r="S1906" s="4">
        <v>7.3815383533820462</v>
      </c>
      <c r="T1906" t="s">
        <v>141</v>
      </c>
      <c r="U1906" t="s">
        <v>230</v>
      </c>
      <c r="V1906" t="s">
        <v>278</v>
      </c>
      <c r="W1906" t="s">
        <v>510</v>
      </c>
      <c r="X1906">
        <v>0</v>
      </c>
      <c r="Y1906" t="s">
        <v>511</v>
      </c>
    </row>
    <row r="1907" spans="1:25" ht="15" customHeight="1" x14ac:dyDescent="0.3">
      <c r="A1907">
        <v>10986</v>
      </c>
      <c r="B1907" t="s">
        <v>52</v>
      </c>
      <c r="C1907">
        <v>20</v>
      </c>
      <c r="D1907">
        <v>8</v>
      </c>
      <c r="E1907" s="3">
        <v>44650</v>
      </c>
      <c r="F1907" s="31">
        <f>YEAR(Order[[#This Row],[OrderDate]])</f>
        <v>2022</v>
      </c>
      <c r="G1907" s="31">
        <f>MONTH(Order[[#This Row],[OrderDate]])</f>
        <v>3</v>
      </c>
      <c r="H1907" s="31">
        <f>WEEKDAY(Order[[#This Row],[OrderDate]])</f>
        <v>4</v>
      </c>
      <c r="I1907" s="31" t="str">
        <f>TEXT(Order[[#This Row],[WeekNumber]],"dddd")</f>
        <v>Wednesday</v>
      </c>
      <c r="J1907" s="14">
        <v>20220421</v>
      </c>
      <c r="K1907" t="s">
        <v>484</v>
      </c>
      <c r="L1907" s="4">
        <v>1215</v>
      </c>
      <c r="M1907" s="4">
        <v>81</v>
      </c>
      <c r="N1907" s="4">
        <v>81</v>
      </c>
      <c r="O1907">
        <v>15</v>
      </c>
      <c r="P1907" s="8">
        <v>0</v>
      </c>
      <c r="Q1907" t="s">
        <v>374</v>
      </c>
      <c r="R1907">
        <v>8</v>
      </c>
      <c r="S1907" s="4">
        <v>57.815472307491099</v>
      </c>
      <c r="T1907" t="s">
        <v>141</v>
      </c>
      <c r="U1907" t="s">
        <v>230</v>
      </c>
      <c r="V1907" t="s">
        <v>278</v>
      </c>
      <c r="W1907" t="s">
        <v>510</v>
      </c>
      <c r="X1907">
        <v>0</v>
      </c>
      <c r="Y1907" t="s">
        <v>516</v>
      </c>
    </row>
    <row r="1908" spans="1:25" ht="15" customHeight="1" x14ac:dyDescent="0.3">
      <c r="A1908">
        <v>10986</v>
      </c>
      <c r="B1908" t="s">
        <v>52</v>
      </c>
      <c r="C1908">
        <v>76</v>
      </c>
      <c r="D1908">
        <v>8</v>
      </c>
      <c r="E1908" s="3">
        <v>44650</v>
      </c>
      <c r="F1908" s="31">
        <f>YEAR(Order[[#This Row],[OrderDate]])</f>
        <v>2022</v>
      </c>
      <c r="G1908" s="31">
        <f>MONTH(Order[[#This Row],[OrderDate]])</f>
        <v>3</v>
      </c>
      <c r="H1908" s="31">
        <f>WEEKDAY(Order[[#This Row],[OrderDate]])</f>
        <v>4</v>
      </c>
      <c r="I1908" s="31" t="str">
        <f>TEXT(Order[[#This Row],[WeekNumber]],"dddd")</f>
        <v>Wednesday</v>
      </c>
      <c r="J1908" s="14">
        <v>20220421</v>
      </c>
      <c r="K1908" t="s">
        <v>484</v>
      </c>
      <c r="L1908" s="4">
        <v>180</v>
      </c>
      <c r="M1908" s="4">
        <v>18</v>
      </c>
      <c r="N1908" s="4">
        <v>18</v>
      </c>
      <c r="O1908">
        <v>10</v>
      </c>
      <c r="P1908" s="8">
        <v>0</v>
      </c>
      <c r="Q1908" t="s">
        <v>430</v>
      </c>
      <c r="R1908">
        <v>23</v>
      </c>
      <c r="S1908" s="4">
        <v>11.35067307451974</v>
      </c>
      <c r="T1908" t="s">
        <v>141</v>
      </c>
      <c r="U1908" t="s">
        <v>230</v>
      </c>
      <c r="V1908" t="s">
        <v>278</v>
      </c>
      <c r="W1908" t="s">
        <v>510</v>
      </c>
      <c r="X1908">
        <v>0</v>
      </c>
      <c r="Y1908" t="s">
        <v>517</v>
      </c>
    </row>
    <row r="1909" spans="1:25" ht="15" customHeight="1" x14ac:dyDescent="0.3">
      <c r="A1909">
        <v>10986</v>
      </c>
      <c r="B1909" t="s">
        <v>52</v>
      </c>
      <c r="C1909">
        <v>77</v>
      </c>
      <c r="D1909">
        <v>8</v>
      </c>
      <c r="E1909" s="3">
        <v>44650</v>
      </c>
      <c r="F1909" s="31">
        <f>YEAR(Order[[#This Row],[OrderDate]])</f>
        <v>2022</v>
      </c>
      <c r="G1909" s="31">
        <f>MONTH(Order[[#This Row],[OrderDate]])</f>
        <v>3</v>
      </c>
      <c r="H1909" s="31">
        <f>WEEKDAY(Order[[#This Row],[OrderDate]])</f>
        <v>4</v>
      </c>
      <c r="I1909" s="31" t="str">
        <f>TEXT(Order[[#This Row],[WeekNumber]],"dddd")</f>
        <v>Wednesday</v>
      </c>
      <c r="J1909" s="14">
        <v>20220406</v>
      </c>
      <c r="K1909" t="s">
        <v>484</v>
      </c>
      <c r="L1909" s="4">
        <v>195</v>
      </c>
      <c r="M1909" s="4">
        <v>13</v>
      </c>
      <c r="N1909" s="4">
        <v>13</v>
      </c>
      <c r="O1909">
        <v>15</v>
      </c>
      <c r="P1909" s="8">
        <v>0</v>
      </c>
      <c r="Q1909" t="s">
        <v>431</v>
      </c>
      <c r="R1909">
        <v>12</v>
      </c>
      <c r="S1909" s="4">
        <v>9.7871799999999993</v>
      </c>
      <c r="T1909" t="s">
        <v>141</v>
      </c>
      <c r="U1909" t="s">
        <v>230</v>
      </c>
      <c r="V1909" t="s">
        <v>278</v>
      </c>
      <c r="W1909" t="s">
        <v>510</v>
      </c>
      <c r="X1909">
        <v>0</v>
      </c>
      <c r="Y1909" t="s">
        <v>515</v>
      </c>
    </row>
    <row r="1910" spans="1:25" ht="15" customHeight="1" x14ac:dyDescent="0.3">
      <c r="A1910">
        <v>10987</v>
      </c>
      <c r="B1910" t="s">
        <v>18</v>
      </c>
      <c r="C1910">
        <v>7</v>
      </c>
      <c r="D1910">
        <v>8</v>
      </c>
      <c r="E1910" s="3">
        <v>44651</v>
      </c>
      <c r="F1910" s="31">
        <f>YEAR(Order[[#This Row],[OrderDate]])</f>
        <v>2022</v>
      </c>
      <c r="G1910" s="31">
        <f>MONTH(Order[[#This Row],[OrderDate]])</f>
        <v>3</v>
      </c>
      <c r="H1910" s="31">
        <f>WEEKDAY(Order[[#This Row],[OrderDate]])</f>
        <v>5</v>
      </c>
      <c r="I1910" s="31" t="str">
        <f>TEXT(Order[[#This Row],[WeekNumber]],"dddd")</f>
        <v>Thursday</v>
      </c>
      <c r="J1910" s="14">
        <v>20220406</v>
      </c>
      <c r="K1910" t="s">
        <v>486</v>
      </c>
      <c r="L1910" s="4">
        <v>1800</v>
      </c>
      <c r="M1910" s="4">
        <v>30</v>
      </c>
      <c r="N1910" s="4">
        <v>30</v>
      </c>
      <c r="O1910">
        <v>60</v>
      </c>
      <c r="P1910" s="8">
        <v>0</v>
      </c>
      <c r="Q1910" t="s">
        <v>361</v>
      </c>
      <c r="R1910">
        <v>3</v>
      </c>
      <c r="S1910" s="4">
        <v>16.995648153812226</v>
      </c>
      <c r="T1910" t="s">
        <v>107</v>
      </c>
      <c r="U1910" t="s">
        <v>196</v>
      </c>
      <c r="V1910" t="s">
        <v>285</v>
      </c>
      <c r="W1910" t="s">
        <v>509</v>
      </c>
      <c r="X1910" t="s">
        <v>351</v>
      </c>
      <c r="Y1910" t="s">
        <v>513</v>
      </c>
    </row>
    <row r="1911" spans="1:25" ht="15" customHeight="1" x14ac:dyDescent="0.3">
      <c r="A1911">
        <v>10987</v>
      </c>
      <c r="B1911" t="s">
        <v>18</v>
      </c>
      <c r="C1911">
        <v>43</v>
      </c>
      <c r="D1911">
        <v>8</v>
      </c>
      <c r="E1911" s="3">
        <v>44651</v>
      </c>
      <c r="F1911" s="31">
        <f>YEAR(Order[[#This Row],[OrderDate]])</f>
        <v>2022</v>
      </c>
      <c r="G1911" s="31">
        <f>MONTH(Order[[#This Row],[OrderDate]])</f>
        <v>3</v>
      </c>
      <c r="H1911" s="31">
        <f>WEEKDAY(Order[[#This Row],[OrderDate]])</f>
        <v>5</v>
      </c>
      <c r="I1911" s="31" t="str">
        <f>TEXT(Order[[#This Row],[WeekNumber]],"dddd")</f>
        <v>Thursday</v>
      </c>
      <c r="J1911" s="14">
        <v>20220406</v>
      </c>
      <c r="K1911" t="s">
        <v>486</v>
      </c>
      <c r="L1911" s="4">
        <v>276</v>
      </c>
      <c r="M1911" s="4">
        <v>46</v>
      </c>
      <c r="N1911" s="4">
        <v>46</v>
      </c>
      <c r="O1911">
        <v>6</v>
      </c>
      <c r="P1911" s="8">
        <v>0</v>
      </c>
      <c r="Q1911" t="s">
        <v>397</v>
      </c>
      <c r="R1911">
        <v>20</v>
      </c>
      <c r="S1911" s="4">
        <v>33.719701744549674</v>
      </c>
      <c r="T1911" t="s">
        <v>107</v>
      </c>
      <c r="U1911" t="s">
        <v>196</v>
      </c>
      <c r="V1911" t="s">
        <v>285</v>
      </c>
      <c r="W1911" t="s">
        <v>509</v>
      </c>
      <c r="X1911" t="s">
        <v>351</v>
      </c>
      <c r="Y1911" t="s">
        <v>517</v>
      </c>
    </row>
    <row r="1912" spans="1:25" ht="15" customHeight="1" x14ac:dyDescent="0.3">
      <c r="A1912">
        <v>10987</v>
      </c>
      <c r="B1912" t="s">
        <v>18</v>
      </c>
      <c r="C1912">
        <v>72</v>
      </c>
      <c r="D1912">
        <v>8</v>
      </c>
      <c r="E1912" s="3">
        <v>44651</v>
      </c>
      <c r="F1912" s="31">
        <f>YEAR(Order[[#This Row],[OrderDate]])</f>
        <v>2022</v>
      </c>
      <c r="G1912" s="31">
        <f>MONTH(Order[[#This Row],[OrderDate]])</f>
        <v>3</v>
      </c>
      <c r="H1912" s="31">
        <f>WEEKDAY(Order[[#This Row],[OrderDate]])</f>
        <v>5</v>
      </c>
      <c r="I1912" s="31" t="str">
        <f>TEXT(Order[[#This Row],[WeekNumber]],"dddd")</f>
        <v>Thursday</v>
      </c>
      <c r="J1912" s="14">
        <v>20220410</v>
      </c>
      <c r="K1912" t="s">
        <v>486</v>
      </c>
      <c r="L1912" s="4">
        <v>696</v>
      </c>
      <c r="M1912" s="4">
        <v>34.799999999999997</v>
      </c>
      <c r="N1912" s="4">
        <v>34.799999999999997</v>
      </c>
      <c r="O1912">
        <v>20</v>
      </c>
      <c r="P1912" s="8">
        <v>0</v>
      </c>
      <c r="Q1912" t="s">
        <v>426</v>
      </c>
      <c r="R1912">
        <v>14</v>
      </c>
      <c r="S1912" s="4">
        <v>14.902797245173618</v>
      </c>
      <c r="T1912" t="s">
        <v>107</v>
      </c>
      <c r="U1912" t="s">
        <v>196</v>
      </c>
      <c r="V1912" t="s">
        <v>285</v>
      </c>
      <c r="W1912" t="s">
        <v>509</v>
      </c>
      <c r="X1912" t="s">
        <v>351</v>
      </c>
      <c r="Y1912" t="s">
        <v>511</v>
      </c>
    </row>
    <row r="1913" spans="1:25" ht="15" customHeight="1" x14ac:dyDescent="0.3">
      <c r="A1913">
        <v>10988</v>
      </c>
      <c r="B1913" t="s">
        <v>62</v>
      </c>
      <c r="C1913">
        <v>7</v>
      </c>
      <c r="D1913">
        <v>3</v>
      </c>
      <c r="E1913" s="3">
        <v>44651</v>
      </c>
      <c r="F1913" s="31">
        <f>YEAR(Order[[#This Row],[OrderDate]])</f>
        <v>2022</v>
      </c>
      <c r="G1913" s="31">
        <f>MONTH(Order[[#This Row],[OrderDate]])</f>
        <v>3</v>
      </c>
      <c r="H1913" s="31">
        <f>WEEKDAY(Order[[#This Row],[OrderDate]])</f>
        <v>5</v>
      </c>
      <c r="I1913" s="31" t="str">
        <f>TEXT(Order[[#This Row],[WeekNumber]],"dddd")</f>
        <v>Thursday</v>
      </c>
      <c r="J1913" s="14">
        <v>20220410</v>
      </c>
      <c r="K1913" t="s">
        <v>484</v>
      </c>
      <c r="L1913" s="4">
        <v>1800</v>
      </c>
      <c r="M1913" s="4">
        <v>30</v>
      </c>
      <c r="N1913" s="4">
        <v>30</v>
      </c>
      <c r="O1913">
        <v>60</v>
      </c>
      <c r="P1913" s="8">
        <v>0</v>
      </c>
      <c r="Q1913" t="s">
        <v>361</v>
      </c>
      <c r="R1913">
        <v>3</v>
      </c>
      <c r="S1913" s="4">
        <v>16.995648153812226</v>
      </c>
      <c r="T1913" t="s">
        <v>151</v>
      </c>
      <c r="U1913" t="s">
        <v>240</v>
      </c>
      <c r="V1913" t="s">
        <v>325</v>
      </c>
      <c r="W1913" t="s">
        <v>510</v>
      </c>
      <c r="X1913" t="s">
        <v>353</v>
      </c>
      <c r="Y1913" t="s">
        <v>513</v>
      </c>
    </row>
    <row r="1914" spans="1:25" ht="15" customHeight="1" x14ac:dyDescent="0.3">
      <c r="A1914">
        <v>10988</v>
      </c>
      <c r="B1914" t="s">
        <v>62</v>
      </c>
      <c r="C1914">
        <v>62</v>
      </c>
      <c r="D1914">
        <v>3</v>
      </c>
      <c r="E1914" s="3">
        <v>44651</v>
      </c>
      <c r="F1914" s="31">
        <f>YEAR(Order[[#This Row],[OrderDate]])</f>
        <v>2022</v>
      </c>
      <c r="G1914" s="31">
        <f>MONTH(Order[[#This Row],[OrderDate]])</f>
        <v>3</v>
      </c>
      <c r="H1914" s="31">
        <f>WEEKDAY(Order[[#This Row],[OrderDate]])</f>
        <v>5</v>
      </c>
      <c r="I1914" s="31" t="str">
        <f>TEXT(Order[[#This Row],[WeekNumber]],"dddd")</f>
        <v>Thursday</v>
      </c>
      <c r="J1914" s="14">
        <v>20220402</v>
      </c>
      <c r="K1914" t="s">
        <v>484</v>
      </c>
      <c r="L1914" s="4">
        <v>1774.799997061491</v>
      </c>
      <c r="M1914" s="4">
        <v>49.3</v>
      </c>
      <c r="N1914" s="4">
        <v>44.369999926537275</v>
      </c>
      <c r="O1914">
        <v>40</v>
      </c>
      <c r="P1914" s="8">
        <v>0.10000000149011611</v>
      </c>
      <c r="Q1914" t="s">
        <v>416</v>
      </c>
      <c r="R1914">
        <v>29</v>
      </c>
      <c r="S1914" s="4">
        <v>34.868075459270003</v>
      </c>
      <c r="T1914" t="s">
        <v>151</v>
      </c>
      <c r="U1914" t="s">
        <v>240</v>
      </c>
      <c r="V1914" t="s">
        <v>325</v>
      </c>
      <c r="W1914" t="s">
        <v>510</v>
      </c>
      <c r="X1914" t="s">
        <v>353</v>
      </c>
      <c r="Y1914" t="s">
        <v>516</v>
      </c>
    </row>
    <row r="1915" spans="1:25" ht="15" customHeight="1" x14ac:dyDescent="0.3">
      <c r="A1915">
        <v>10989</v>
      </c>
      <c r="B1915" t="s">
        <v>58</v>
      </c>
      <c r="C1915">
        <v>6</v>
      </c>
      <c r="D1915">
        <v>2</v>
      </c>
      <c r="E1915" s="3">
        <v>44651</v>
      </c>
      <c r="F1915" s="31">
        <f>YEAR(Order[[#This Row],[OrderDate]])</f>
        <v>2022</v>
      </c>
      <c r="G1915" s="31">
        <f>MONTH(Order[[#This Row],[OrderDate]])</f>
        <v>3</v>
      </c>
      <c r="H1915" s="31">
        <f>WEEKDAY(Order[[#This Row],[OrderDate]])</f>
        <v>5</v>
      </c>
      <c r="I1915" s="31" t="str">
        <f>TEXT(Order[[#This Row],[WeekNumber]],"dddd")</f>
        <v>Thursday</v>
      </c>
      <c r="J1915" s="14">
        <v>20220402</v>
      </c>
      <c r="K1915" t="s">
        <v>486</v>
      </c>
      <c r="L1915" s="4">
        <v>1000</v>
      </c>
      <c r="M1915" s="4">
        <v>25</v>
      </c>
      <c r="N1915" s="4">
        <v>25</v>
      </c>
      <c r="O1915">
        <v>40</v>
      </c>
      <c r="P1915" s="8">
        <v>0</v>
      </c>
      <c r="Q1915" t="s">
        <v>360</v>
      </c>
      <c r="R1915">
        <v>3</v>
      </c>
      <c r="S1915" s="4">
        <v>17.141683844381447</v>
      </c>
      <c r="T1915" t="s">
        <v>147</v>
      </c>
      <c r="U1915" t="s">
        <v>236</v>
      </c>
      <c r="V1915" t="s">
        <v>322</v>
      </c>
      <c r="W1915" t="s">
        <v>510</v>
      </c>
      <c r="X1915" t="s">
        <v>521</v>
      </c>
      <c r="Y1915" t="s">
        <v>515</v>
      </c>
    </row>
    <row r="1916" spans="1:25" ht="15" customHeight="1" x14ac:dyDescent="0.3">
      <c r="A1916">
        <v>10989</v>
      </c>
      <c r="B1916" t="s">
        <v>58</v>
      </c>
      <c r="C1916">
        <v>11</v>
      </c>
      <c r="D1916">
        <v>2</v>
      </c>
      <c r="E1916" s="3">
        <v>44651</v>
      </c>
      <c r="F1916" s="31">
        <f>YEAR(Order[[#This Row],[OrderDate]])</f>
        <v>2022</v>
      </c>
      <c r="G1916" s="31">
        <f>MONTH(Order[[#This Row],[OrderDate]])</f>
        <v>3</v>
      </c>
      <c r="H1916" s="31">
        <f>WEEKDAY(Order[[#This Row],[OrderDate]])</f>
        <v>5</v>
      </c>
      <c r="I1916" s="31" t="str">
        <f>TEXT(Order[[#This Row],[WeekNumber]],"dddd")</f>
        <v>Thursday</v>
      </c>
      <c r="J1916" s="14">
        <v>20220402</v>
      </c>
      <c r="K1916" t="s">
        <v>486</v>
      </c>
      <c r="L1916" s="4">
        <v>315</v>
      </c>
      <c r="M1916" s="4">
        <v>21</v>
      </c>
      <c r="N1916" s="4">
        <v>21</v>
      </c>
      <c r="O1916">
        <v>15</v>
      </c>
      <c r="P1916" s="8">
        <v>0</v>
      </c>
      <c r="Q1916" t="s">
        <v>365</v>
      </c>
      <c r="R1916">
        <v>5</v>
      </c>
      <c r="S1916" s="4">
        <v>7.3815383533820462</v>
      </c>
      <c r="T1916" t="s">
        <v>147</v>
      </c>
      <c r="U1916" t="s">
        <v>236</v>
      </c>
      <c r="V1916" t="s">
        <v>322</v>
      </c>
      <c r="W1916" t="s">
        <v>510</v>
      </c>
      <c r="X1916" t="s">
        <v>521</v>
      </c>
      <c r="Y1916" t="s">
        <v>511</v>
      </c>
    </row>
    <row r="1917" spans="1:25" ht="15" customHeight="1" x14ac:dyDescent="0.3">
      <c r="A1917">
        <v>10989</v>
      </c>
      <c r="B1917" t="s">
        <v>58</v>
      </c>
      <c r="C1917">
        <v>41</v>
      </c>
      <c r="D1917">
        <v>2</v>
      </c>
      <c r="E1917" s="3">
        <v>44651</v>
      </c>
      <c r="F1917" s="31">
        <f>YEAR(Order[[#This Row],[OrderDate]])</f>
        <v>2022</v>
      </c>
      <c r="G1917" s="31">
        <f>MONTH(Order[[#This Row],[OrderDate]])</f>
        <v>3</v>
      </c>
      <c r="H1917" s="31">
        <f>WEEKDAY(Order[[#This Row],[OrderDate]])</f>
        <v>5</v>
      </c>
      <c r="I1917" s="31" t="str">
        <f>TEXT(Order[[#This Row],[WeekNumber]],"dddd")</f>
        <v>Thursday</v>
      </c>
      <c r="J1917" s="14">
        <v>20220407</v>
      </c>
      <c r="K1917" t="s">
        <v>486</v>
      </c>
      <c r="L1917" s="4">
        <v>38.6</v>
      </c>
      <c r="M1917" s="4">
        <v>9.65</v>
      </c>
      <c r="N1917" s="4">
        <v>9.65</v>
      </c>
      <c r="O1917">
        <v>4</v>
      </c>
      <c r="P1917" s="8">
        <v>0</v>
      </c>
      <c r="Q1917" t="s">
        <v>395</v>
      </c>
      <c r="R1917">
        <v>19</v>
      </c>
      <c r="S1917" s="4">
        <v>6.0463867884479576</v>
      </c>
      <c r="T1917" t="s">
        <v>147</v>
      </c>
      <c r="U1917" t="s">
        <v>236</v>
      </c>
      <c r="V1917" t="s">
        <v>322</v>
      </c>
      <c r="W1917" t="s">
        <v>510</v>
      </c>
      <c r="X1917" t="s">
        <v>521</v>
      </c>
      <c r="Y1917" t="s">
        <v>514</v>
      </c>
    </row>
    <row r="1918" spans="1:25" ht="15" customHeight="1" x14ac:dyDescent="0.3">
      <c r="A1918">
        <v>10990</v>
      </c>
      <c r="B1918" t="s">
        <v>19</v>
      </c>
      <c r="C1918">
        <v>21</v>
      </c>
      <c r="D1918">
        <v>2</v>
      </c>
      <c r="E1918" s="3">
        <v>44652</v>
      </c>
      <c r="F1918" s="31">
        <f>YEAR(Order[[#This Row],[OrderDate]])</f>
        <v>2022</v>
      </c>
      <c r="G1918" s="31">
        <f>MONTH(Order[[#This Row],[OrderDate]])</f>
        <v>4</v>
      </c>
      <c r="H1918" s="31">
        <f>WEEKDAY(Order[[#This Row],[OrderDate]])</f>
        <v>6</v>
      </c>
      <c r="I1918" s="31" t="str">
        <f>TEXT(Order[[#This Row],[WeekNumber]],"dddd")</f>
        <v>Friday</v>
      </c>
      <c r="J1918" s="14">
        <v>20220407</v>
      </c>
      <c r="K1918" t="s">
        <v>485</v>
      </c>
      <c r="L1918" s="4">
        <v>650</v>
      </c>
      <c r="M1918" s="4">
        <v>10</v>
      </c>
      <c r="N1918" s="4">
        <v>10</v>
      </c>
      <c r="O1918">
        <v>65</v>
      </c>
      <c r="P1918" s="8">
        <v>0</v>
      </c>
      <c r="Q1918" t="s">
        <v>375</v>
      </c>
      <c r="R1918">
        <v>8</v>
      </c>
      <c r="S1918" s="4">
        <v>8.5451596278118238</v>
      </c>
      <c r="T1918" t="s">
        <v>108</v>
      </c>
      <c r="U1918" t="s">
        <v>197</v>
      </c>
      <c r="V1918" t="s">
        <v>286</v>
      </c>
      <c r="W1918" t="s">
        <v>509</v>
      </c>
      <c r="X1918" t="s">
        <v>524</v>
      </c>
      <c r="Y1918" t="s">
        <v>516</v>
      </c>
    </row>
    <row r="1919" spans="1:25" ht="15" customHeight="1" x14ac:dyDescent="0.3">
      <c r="A1919">
        <v>10990</v>
      </c>
      <c r="B1919" t="s">
        <v>19</v>
      </c>
      <c r="C1919">
        <v>34</v>
      </c>
      <c r="D1919">
        <v>2</v>
      </c>
      <c r="E1919" s="3">
        <v>44652</v>
      </c>
      <c r="F1919" s="31">
        <f>YEAR(Order[[#This Row],[OrderDate]])</f>
        <v>2022</v>
      </c>
      <c r="G1919" s="31">
        <f>MONTH(Order[[#This Row],[OrderDate]])</f>
        <v>4</v>
      </c>
      <c r="H1919" s="31">
        <f>WEEKDAY(Order[[#This Row],[OrderDate]])</f>
        <v>6</v>
      </c>
      <c r="I1919" s="31" t="str">
        <f>TEXT(Order[[#This Row],[WeekNumber]],"dddd")</f>
        <v>Friday</v>
      </c>
      <c r="J1919" s="14">
        <v>20220407</v>
      </c>
      <c r="K1919" t="s">
        <v>485</v>
      </c>
      <c r="L1919" s="4">
        <v>713.99999499320984</v>
      </c>
      <c r="M1919" s="4">
        <v>14</v>
      </c>
      <c r="N1919" s="4">
        <v>11.899999916553497</v>
      </c>
      <c r="O1919">
        <v>60</v>
      </c>
      <c r="P1919" s="8">
        <v>0.15000000596046451</v>
      </c>
      <c r="Q1919" t="s">
        <v>388</v>
      </c>
      <c r="R1919">
        <v>16</v>
      </c>
      <c r="S1919" s="4">
        <v>9.0738672986425506</v>
      </c>
      <c r="T1919" t="s">
        <v>108</v>
      </c>
      <c r="U1919" t="s">
        <v>197</v>
      </c>
      <c r="V1919" t="s">
        <v>286</v>
      </c>
      <c r="W1919" t="s">
        <v>509</v>
      </c>
      <c r="X1919" t="s">
        <v>524</v>
      </c>
      <c r="Y1919" t="s">
        <v>517</v>
      </c>
    </row>
    <row r="1920" spans="1:25" ht="15" customHeight="1" x14ac:dyDescent="0.3">
      <c r="A1920">
        <v>10990</v>
      </c>
      <c r="B1920" t="s">
        <v>19</v>
      </c>
      <c r="C1920">
        <v>55</v>
      </c>
      <c r="D1920">
        <v>2</v>
      </c>
      <c r="E1920" s="3">
        <v>44652</v>
      </c>
      <c r="F1920" s="31">
        <f>YEAR(Order[[#This Row],[OrderDate]])</f>
        <v>2022</v>
      </c>
      <c r="G1920" s="31">
        <f>MONTH(Order[[#This Row],[OrderDate]])</f>
        <v>4</v>
      </c>
      <c r="H1920" s="31">
        <f>WEEKDAY(Order[[#This Row],[OrderDate]])</f>
        <v>6</v>
      </c>
      <c r="I1920" s="31" t="str">
        <f>TEXT(Order[[#This Row],[WeekNumber]],"dddd")</f>
        <v>Friday</v>
      </c>
      <c r="J1920" s="14">
        <v>20220407</v>
      </c>
      <c r="K1920" t="s">
        <v>485</v>
      </c>
      <c r="L1920" s="4">
        <v>1325.9999907016754</v>
      </c>
      <c r="M1920" s="4">
        <v>24</v>
      </c>
      <c r="N1920" s="4">
        <v>20.399999856948853</v>
      </c>
      <c r="O1920">
        <v>65</v>
      </c>
      <c r="P1920" s="8">
        <v>0.15000000596046451</v>
      </c>
      <c r="Q1920" t="s">
        <v>409</v>
      </c>
      <c r="R1920">
        <v>25</v>
      </c>
      <c r="S1920" s="4">
        <v>18.144678468561601</v>
      </c>
      <c r="T1920" t="s">
        <v>108</v>
      </c>
      <c r="U1920" t="s">
        <v>197</v>
      </c>
      <c r="V1920" t="s">
        <v>286</v>
      </c>
      <c r="W1920" t="s">
        <v>509</v>
      </c>
      <c r="X1920" t="s">
        <v>524</v>
      </c>
      <c r="Y1920" t="s">
        <v>518</v>
      </c>
    </row>
    <row r="1921" spans="1:25" ht="15" customHeight="1" x14ac:dyDescent="0.3">
      <c r="A1921">
        <v>10990</v>
      </c>
      <c r="B1921" t="s">
        <v>19</v>
      </c>
      <c r="C1921">
        <v>61</v>
      </c>
      <c r="D1921">
        <v>2</v>
      </c>
      <c r="E1921" s="3">
        <v>44652</v>
      </c>
      <c r="F1921" s="31">
        <f>YEAR(Order[[#This Row],[OrderDate]])</f>
        <v>2022</v>
      </c>
      <c r="G1921" s="31">
        <f>MONTH(Order[[#This Row],[OrderDate]])</f>
        <v>4</v>
      </c>
      <c r="H1921" s="31">
        <f>WEEKDAY(Order[[#This Row],[OrderDate]])</f>
        <v>6</v>
      </c>
      <c r="I1921" s="31" t="str">
        <f>TEXT(Order[[#This Row],[WeekNumber]],"dddd")</f>
        <v>Friday</v>
      </c>
      <c r="J1921" s="14">
        <v>20220407</v>
      </c>
      <c r="K1921" t="s">
        <v>485</v>
      </c>
      <c r="L1921" s="4">
        <v>1598.8499887883663</v>
      </c>
      <c r="M1921" s="4">
        <v>28.5</v>
      </c>
      <c r="N1921" s="4">
        <v>24.224999830126762</v>
      </c>
      <c r="O1921">
        <v>66</v>
      </c>
      <c r="P1921" s="8">
        <v>0.15000000596046451</v>
      </c>
      <c r="Q1921" t="s">
        <v>415</v>
      </c>
      <c r="R1921">
        <v>29</v>
      </c>
      <c r="S1921" s="4">
        <v>10.457549197381082</v>
      </c>
      <c r="T1921" t="s">
        <v>108</v>
      </c>
      <c r="U1921" t="s">
        <v>197</v>
      </c>
      <c r="V1921" t="s">
        <v>286</v>
      </c>
      <c r="W1921" t="s">
        <v>509</v>
      </c>
      <c r="X1921" t="s">
        <v>524</v>
      </c>
      <c r="Y1921" t="s">
        <v>515</v>
      </c>
    </row>
    <row r="1922" spans="1:25" ht="15" customHeight="1" x14ac:dyDescent="0.3">
      <c r="A1922">
        <v>10991</v>
      </c>
      <c r="B1922" t="s">
        <v>60</v>
      </c>
      <c r="C1922">
        <v>2</v>
      </c>
      <c r="D1922">
        <v>1</v>
      </c>
      <c r="E1922" s="3">
        <v>44652</v>
      </c>
      <c r="F1922" s="31">
        <f>YEAR(Order[[#This Row],[OrderDate]])</f>
        <v>2022</v>
      </c>
      <c r="G1922" s="31">
        <f>MONTH(Order[[#This Row],[OrderDate]])</f>
        <v>4</v>
      </c>
      <c r="H1922" s="31">
        <f>WEEKDAY(Order[[#This Row],[OrderDate]])</f>
        <v>6</v>
      </c>
      <c r="I1922" s="31" t="str">
        <f>TEXT(Order[[#This Row],[WeekNumber]],"dddd")</f>
        <v>Friday</v>
      </c>
      <c r="J1922" s="14">
        <v>20220407</v>
      </c>
      <c r="K1922" t="s">
        <v>486</v>
      </c>
      <c r="L1922" s="4">
        <v>759.99999716877937</v>
      </c>
      <c r="M1922" s="4">
        <v>19</v>
      </c>
      <c r="N1922" s="4">
        <v>15.199999943375587</v>
      </c>
      <c r="O1922">
        <v>50</v>
      </c>
      <c r="P1922" s="8">
        <v>0.20000000298023221</v>
      </c>
      <c r="Q1922" t="s">
        <v>356</v>
      </c>
      <c r="R1922">
        <v>1</v>
      </c>
      <c r="S1922" s="4">
        <v>9.9064127385757743</v>
      </c>
      <c r="T1922" t="s">
        <v>149</v>
      </c>
      <c r="U1922" t="s">
        <v>238</v>
      </c>
      <c r="V1922" t="s">
        <v>324</v>
      </c>
      <c r="W1922" t="s">
        <v>509</v>
      </c>
      <c r="X1922" t="s">
        <v>520</v>
      </c>
      <c r="Y1922" t="s">
        <v>517</v>
      </c>
    </row>
    <row r="1923" spans="1:25" ht="15" customHeight="1" x14ac:dyDescent="0.3">
      <c r="A1923">
        <v>10991</v>
      </c>
      <c r="B1923" t="s">
        <v>60</v>
      </c>
      <c r="C1923">
        <v>70</v>
      </c>
      <c r="D1923">
        <v>1</v>
      </c>
      <c r="E1923" s="3">
        <v>44652</v>
      </c>
      <c r="F1923" s="31">
        <f>YEAR(Order[[#This Row],[OrderDate]])</f>
        <v>2022</v>
      </c>
      <c r="G1923" s="31">
        <f>MONTH(Order[[#This Row],[OrderDate]])</f>
        <v>4</v>
      </c>
      <c r="H1923" s="31">
        <f>WEEKDAY(Order[[#This Row],[OrderDate]])</f>
        <v>6</v>
      </c>
      <c r="I1923" s="31" t="str">
        <f>TEXT(Order[[#This Row],[WeekNumber]],"dddd")</f>
        <v>Friday</v>
      </c>
      <c r="J1923" s="14">
        <v>20220407</v>
      </c>
      <c r="K1923" t="s">
        <v>486</v>
      </c>
      <c r="L1923" s="4">
        <v>239.99999910593033</v>
      </c>
      <c r="M1923" s="4">
        <v>15</v>
      </c>
      <c r="N1923" s="4">
        <v>11.999999955296516</v>
      </c>
      <c r="O1923">
        <v>20</v>
      </c>
      <c r="P1923" s="8">
        <v>0.20000000298023221</v>
      </c>
      <c r="Q1923" t="s">
        <v>424</v>
      </c>
      <c r="R1923">
        <v>7</v>
      </c>
      <c r="S1923" s="4">
        <v>4.3219663299234155</v>
      </c>
      <c r="T1923" t="s">
        <v>149</v>
      </c>
      <c r="U1923" t="s">
        <v>238</v>
      </c>
      <c r="V1923" t="s">
        <v>324</v>
      </c>
      <c r="W1923" t="s">
        <v>509</v>
      </c>
      <c r="X1923" t="s">
        <v>520</v>
      </c>
      <c r="Y1923" t="s">
        <v>517</v>
      </c>
    </row>
    <row r="1924" spans="1:25" ht="15" customHeight="1" x14ac:dyDescent="0.3">
      <c r="A1924">
        <v>10991</v>
      </c>
      <c r="B1924" t="s">
        <v>60</v>
      </c>
      <c r="C1924">
        <v>76</v>
      </c>
      <c r="D1924">
        <v>1</v>
      </c>
      <c r="E1924" s="3">
        <v>44652</v>
      </c>
      <c r="F1924" s="31">
        <f>YEAR(Order[[#This Row],[OrderDate]])</f>
        <v>2022</v>
      </c>
      <c r="G1924" s="31">
        <f>MONTH(Order[[#This Row],[OrderDate]])</f>
        <v>4</v>
      </c>
      <c r="H1924" s="31">
        <f>WEEKDAY(Order[[#This Row],[OrderDate]])</f>
        <v>6</v>
      </c>
      <c r="I1924" s="31" t="str">
        <f>TEXT(Order[[#This Row],[WeekNumber]],"dddd")</f>
        <v>Friday</v>
      </c>
      <c r="J1924" s="14">
        <v>20220403</v>
      </c>
      <c r="K1924" t="s">
        <v>486</v>
      </c>
      <c r="L1924" s="4">
        <v>1295.9999951720238</v>
      </c>
      <c r="M1924" s="4">
        <v>18</v>
      </c>
      <c r="N1924" s="4">
        <v>14.39999994635582</v>
      </c>
      <c r="O1924">
        <v>90</v>
      </c>
      <c r="P1924" s="8">
        <v>0.20000000298023221</v>
      </c>
      <c r="Q1924" t="s">
        <v>430</v>
      </c>
      <c r="R1924">
        <v>23</v>
      </c>
      <c r="S1924" s="4">
        <v>11.35067307451974</v>
      </c>
      <c r="T1924" t="s">
        <v>149</v>
      </c>
      <c r="U1924" t="s">
        <v>238</v>
      </c>
      <c r="V1924" t="s">
        <v>324</v>
      </c>
      <c r="W1924" t="s">
        <v>509</v>
      </c>
      <c r="X1924" t="s">
        <v>520</v>
      </c>
      <c r="Y1924" t="s">
        <v>517</v>
      </c>
    </row>
    <row r="1925" spans="1:25" ht="15" customHeight="1" x14ac:dyDescent="0.3">
      <c r="A1925">
        <v>10992</v>
      </c>
      <c r="B1925" t="s">
        <v>74</v>
      </c>
      <c r="C1925">
        <v>72</v>
      </c>
      <c r="D1925">
        <v>1</v>
      </c>
      <c r="E1925" s="3">
        <v>44652</v>
      </c>
      <c r="F1925" s="31">
        <f>YEAR(Order[[#This Row],[OrderDate]])</f>
        <v>2022</v>
      </c>
      <c r="G1925" s="31">
        <f>MONTH(Order[[#This Row],[OrderDate]])</f>
        <v>4</v>
      </c>
      <c r="H1925" s="31">
        <f>WEEKDAY(Order[[#This Row],[OrderDate]])</f>
        <v>6</v>
      </c>
      <c r="I1925" s="31" t="str">
        <f>TEXT(Order[[#This Row],[WeekNumber]],"dddd")</f>
        <v>Friday</v>
      </c>
      <c r="J1925" s="14">
        <v>20220410</v>
      </c>
      <c r="K1925" t="s">
        <v>485</v>
      </c>
      <c r="L1925" s="4">
        <v>69.599999999999994</v>
      </c>
      <c r="M1925" s="4">
        <v>34.799999999999997</v>
      </c>
      <c r="N1925" s="4">
        <v>34.799999999999997</v>
      </c>
      <c r="O1925">
        <v>2</v>
      </c>
      <c r="P1925" s="8">
        <v>0</v>
      </c>
      <c r="Q1925" t="s">
        <v>426</v>
      </c>
      <c r="R1925">
        <v>14</v>
      </c>
      <c r="S1925" s="4">
        <v>14.902797245173618</v>
      </c>
      <c r="T1925" t="s">
        <v>163</v>
      </c>
      <c r="U1925" t="s">
        <v>252</v>
      </c>
      <c r="V1925" t="s">
        <v>337</v>
      </c>
      <c r="W1925" t="s">
        <v>510</v>
      </c>
      <c r="X1925" t="s">
        <v>353</v>
      </c>
      <c r="Y1925" t="s">
        <v>511</v>
      </c>
    </row>
    <row r="1926" spans="1:25" x14ac:dyDescent="0.3">
      <c r="A1926">
        <v>10993</v>
      </c>
      <c r="B1926" t="s">
        <v>22</v>
      </c>
      <c r="C1926">
        <v>29</v>
      </c>
      <c r="D1926">
        <v>7</v>
      </c>
      <c r="E1926" s="3">
        <v>44652</v>
      </c>
      <c r="F1926" s="31">
        <f>YEAR(Order[[#This Row],[OrderDate]])</f>
        <v>2022</v>
      </c>
      <c r="G1926" s="31">
        <f>MONTH(Order[[#This Row],[OrderDate]])</f>
        <v>4</v>
      </c>
      <c r="H1926" s="31">
        <f>WEEKDAY(Order[[#This Row],[OrderDate]])</f>
        <v>6</v>
      </c>
      <c r="I1926" s="31" t="str">
        <f>TEXT(Order[[#This Row],[WeekNumber]],"dddd")</f>
        <v>Friday</v>
      </c>
      <c r="J1926" s="14">
        <v>20220410</v>
      </c>
      <c r="K1926" t="s">
        <v>485</v>
      </c>
      <c r="L1926" s="4">
        <v>4642.125</v>
      </c>
      <c r="M1926" s="4">
        <v>123.79</v>
      </c>
      <c r="N1926" s="4">
        <v>92.842500000000001</v>
      </c>
      <c r="O1926">
        <v>50</v>
      </c>
      <c r="P1926" s="8">
        <v>0.25</v>
      </c>
      <c r="Q1926" t="s">
        <v>383</v>
      </c>
      <c r="R1926">
        <v>12</v>
      </c>
      <c r="S1926" s="4">
        <v>78.453085124436214</v>
      </c>
      <c r="T1926" t="s">
        <v>111</v>
      </c>
      <c r="U1926" t="s">
        <v>200</v>
      </c>
      <c r="V1926" t="s">
        <v>289</v>
      </c>
      <c r="W1926" t="s">
        <v>509</v>
      </c>
      <c r="X1926" t="s">
        <v>526</v>
      </c>
      <c r="Y1926" t="s">
        <v>518</v>
      </c>
    </row>
    <row r="1927" spans="1:25" x14ac:dyDescent="0.3">
      <c r="A1927">
        <v>10993</v>
      </c>
      <c r="B1927" t="s">
        <v>22</v>
      </c>
      <c r="C1927">
        <v>41</v>
      </c>
      <c r="D1927">
        <v>7</v>
      </c>
      <c r="E1927" s="3">
        <v>44652</v>
      </c>
      <c r="F1927" s="31">
        <f>YEAR(Order[[#This Row],[OrderDate]])</f>
        <v>2022</v>
      </c>
      <c r="G1927" s="31">
        <f>MONTH(Order[[#This Row],[OrderDate]])</f>
        <v>4</v>
      </c>
      <c r="H1927" s="31">
        <f>WEEKDAY(Order[[#This Row],[OrderDate]])</f>
        <v>6</v>
      </c>
      <c r="I1927" s="31" t="str">
        <f>TEXT(Order[[#This Row],[WeekNumber]],"dddd")</f>
        <v>Friday</v>
      </c>
      <c r="J1927" s="14">
        <v>20220409</v>
      </c>
      <c r="K1927" t="s">
        <v>485</v>
      </c>
      <c r="L1927" s="4">
        <v>253.31250000000003</v>
      </c>
      <c r="M1927" s="4">
        <v>9.65</v>
      </c>
      <c r="N1927" s="4">
        <v>7.2375000000000007</v>
      </c>
      <c r="O1927">
        <v>35</v>
      </c>
      <c r="P1927" s="8">
        <v>0.25</v>
      </c>
      <c r="Q1927" t="s">
        <v>395</v>
      </c>
      <c r="R1927">
        <v>19</v>
      </c>
      <c r="S1927" s="4">
        <v>6.0463867884479576</v>
      </c>
      <c r="T1927" t="s">
        <v>111</v>
      </c>
      <c r="U1927" t="s">
        <v>200</v>
      </c>
      <c r="V1927" t="s">
        <v>289</v>
      </c>
      <c r="W1927" t="s">
        <v>509</v>
      </c>
      <c r="X1927" t="s">
        <v>526</v>
      </c>
      <c r="Y1927" t="s">
        <v>514</v>
      </c>
    </row>
    <row r="1928" spans="1:25" ht="15" customHeight="1" x14ac:dyDescent="0.3">
      <c r="A1928">
        <v>10994</v>
      </c>
      <c r="B1928" t="s">
        <v>80</v>
      </c>
      <c r="C1928">
        <v>59</v>
      </c>
      <c r="D1928">
        <v>2</v>
      </c>
      <c r="E1928" s="3">
        <v>44653</v>
      </c>
      <c r="F1928" s="31">
        <f>YEAR(Order[[#This Row],[OrderDate]])</f>
        <v>2022</v>
      </c>
      <c r="G1928" s="31">
        <f>MONTH(Order[[#This Row],[OrderDate]])</f>
        <v>4</v>
      </c>
      <c r="H1928" s="31">
        <f>WEEKDAY(Order[[#This Row],[OrderDate]])</f>
        <v>7</v>
      </c>
      <c r="I1928" s="31" t="str">
        <f>TEXT(Order[[#This Row],[WeekNumber]],"dddd")</f>
        <v>Saturday</v>
      </c>
      <c r="J1928" s="14">
        <v>20220406</v>
      </c>
      <c r="K1928" t="s">
        <v>485</v>
      </c>
      <c r="L1928" s="4">
        <v>940.49999926239252</v>
      </c>
      <c r="M1928" s="4">
        <v>55</v>
      </c>
      <c r="N1928" s="4">
        <v>52.249999959021807</v>
      </c>
      <c r="O1928">
        <v>18</v>
      </c>
      <c r="P1928" s="8">
        <v>5.000000074505806E-2</v>
      </c>
      <c r="Q1928" t="s">
        <v>413</v>
      </c>
      <c r="R1928">
        <v>28</v>
      </c>
      <c r="S1928" s="4">
        <v>29.299646906924384</v>
      </c>
      <c r="T1928" t="s">
        <v>169</v>
      </c>
      <c r="U1928" t="s">
        <v>258</v>
      </c>
      <c r="V1928" t="s">
        <v>342</v>
      </c>
      <c r="W1928" t="s">
        <v>509</v>
      </c>
      <c r="X1928" t="s">
        <v>532</v>
      </c>
      <c r="Y1928" t="s">
        <v>511</v>
      </c>
    </row>
    <row r="1929" spans="1:25" ht="15" customHeight="1" x14ac:dyDescent="0.3">
      <c r="A1929">
        <v>10995</v>
      </c>
      <c r="B1929" t="s">
        <v>55</v>
      </c>
      <c r="C1929">
        <v>51</v>
      </c>
      <c r="D1929">
        <v>1</v>
      </c>
      <c r="E1929" s="3">
        <v>44653</v>
      </c>
      <c r="F1929" s="31">
        <f>YEAR(Order[[#This Row],[OrderDate]])</f>
        <v>2022</v>
      </c>
      <c r="G1929" s="31">
        <f>MONTH(Order[[#This Row],[OrderDate]])</f>
        <v>4</v>
      </c>
      <c r="H1929" s="31">
        <f>WEEKDAY(Order[[#This Row],[OrderDate]])</f>
        <v>7</v>
      </c>
      <c r="I1929" s="31" t="str">
        <f>TEXT(Order[[#This Row],[WeekNumber]],"dddd")</f>
        <v>Saturday</v>
      </c>
      <c r="J1929" s="14">
        <v>20220406</v>
      </c>
      <c r="K1929" t="s">
        <v>485</v>
      </c>
      <c r="L1929" s="4">
        <v>1060</v>
      </c>
      <c r="M1929" s="4">
        <v>53</v>
      </c>
      <c r="N1929" s="4">
        <v>53</v>
      </c>
      <c r="O1929">
        <v>20</v>
      </c>
      <c r="P1929" s="8">
        <v>0</v>
      </c>
      <c r="Q1929" t="s">
        <v>405</v>
      </c>
      <c r="R1929">
        <v>24</v>
      </c>
      <c r="S1929" s="4">
        <v>18.835525116961144</v>
      </c>
      <c r="T1929" t="s">
        <v>144</v>
      </c>
      <c r="U1929" t="s">
        <v>233</v>
      </c>
      <c r="V1929" t="s">
        <v>319</v>
      </c>
      <c r="W1929" t="s">
        <v>510</v>
      </c>
      <c r="X1929" t="s">
        <v>525</v>
      </c>
      <c r="Y1929" t="s">
        <v>513</v>
      </c>
    </row>
    <row r="1930" spans="1:25" ht="15" customHeight="1" x14ac:dyDescent="0.3">
      <c r="A1930">
        <v>10995</v>
      </c>
      <c r="B1930" t="s">
        <v>55</v>
      </c>
      <c r="C1930">
        <v>60</v>
      </c>
      <c r="D1930">
        <v>1</v>
      </c>
      <c r="E1930" s="3">
        <v>44653</v>
      </c>
      <c r="F1930" s="31">
        <f>YEAR(Order[[#This Row],[OrderDate]])</f>
        <v>2022</v>
      </c>
      <c r="G1930" s="31">
        <f>MONTH(Order[[#This Row],[OrderDate]])</f>
        <v>4</v>
      </c>
      <c r="H1930" s="31">
        <f>WEEKDAY(Order[[#This Row],[OrderDate]])</f>
        <v>7</v>
      </c>
      <c r="I1930" s="31" t="str">
        <f>TEXT(Order[[#This Row],[WeekNumber]],"dddd")</f>
        <v>Saturday</v>
      </c>
      <c r="J1930" s="14">
        <v>20220410</v>
      </c>
      <c r="K1930" t="s">
        <v>485</v>
      </c>
      <c r="L1930" s="4">
        <v>136</v>
      </c>
      <c r="M1930" s="4">
        <v>34</v>
      </c>
      <c r="N1930" s="4">
        <v>34</v>
      </c>
      <c r="O1930">
        <v>4</v>
      </c>
      <c r="P1930" s="8">
        <v>0</v>
      </c>
      <c r="Q1930" t="s">
        <v>414</v>
      </c>
      <c r="R1930">
        <v>28</v>
      </c>
      <c r="S1930" s="4">
        <v>17.186056815854748</v>
      </c>
      <c r="T1930" t="s">
        <v>144</v>
      </c>
      <c r="U1930" t="s">
        <v>233</v>
      </c>
      <c r="V1930" t="s">
        <v>319</v>
      </c>
      <c r="W1930" t="s">
        <v>510</v>
      </c>
      <c r="X1930" t="s">
        <v>525</v>
      </c>
      <c r="Y1930" t="s">
        <v>511</v>
      </c>
    </row>
    <row r="1931" spans="1:25" ht="15" customHeight="1" x14ac:dyDescent="0.3">
      <c r="A1931">
        <v>10996</v>
      </c>
      <c r="B1931" t="s">
        <v>60</v>
      </c>
      <c r="C1931">
        <v>42</v>
      </c>
      <c r="D1931">
        <v>4</v>
      </c>
      <c r="E1931" s="3">
        <v>44653</v>
      </c>
      <c r="F1931" s="31">
        <f>YEAR(Order[[#This Row],[OrderDate]])</f>
        <v>2022</v>
      </c>
      <c r="G1931" s="31">
        <f>MONTH(Order[[#This Row],[OrderDate]])</f>
        <v>4</v>
      </c>
      <c r="H1931" s="31">
        <f>WEEKDAY(Order[[#This Row],[OrderDate]])</f>
        <v>7</v>
      </c>
      <c r="I1931" s="31" t="str">
        <f>TEXT(Order[[#This Row],[WeekNumber]],"dddd")</f>
        <v>Saturday</v>
      </c>
      <c r="J1931" s="14">
        <v>20220413</v>
      </c>
      <c r="K1931" t="s">
        <v>484</v>
      </c>
      <c r="L1931" s="4">
        <v>560</v>
      </c>
      <c r="M1931" s="4">
        <v>14</v>
      </c>
      <c r="N1931" s="4">
        <v>14</v>
      </c>
      <c r="O1931">
        <v>40</v>
      </c>
      <c r="P1931" s="8">
        <v>0</v>
      </c>
      <c r="Q1931" t="s">
        <v>396</v>
      </c>
      <c r="R1931">
        <v>20</v>
      </c>
      <c r="S1931" s="4">
        <v>10.762412487567216</v>
      </c>
      <c r="T1931" t="s">
        <v>149</v>
      </c>
      <c r="U1931" t="s">
        <v>238</v>
      </c>
      <c r="V1931" t="s">
        <v>324</v>
      </c>
      <c r="W1931" t="s">
        <v>509</v>
      </c>
      <c r="X1931" t="s">
        <v>520</v>
      </c>
      <c r="Y1931" t="s">
        <v>512</v>
      </c>
    </row>
    <row r="1932" spans="1:25" ht="15" customHeight="1" x14ac:dyDescent="0.3">
      <c r="A1932">
        <v>10997</v>
      </c>
      <c r="B1932" t="s">
        <v>44</v>
      </c>
      <c r="C1932">
        <v>32</v>
      </c>
      <c r="D1932">
        <v>8</v>
      </c>
      <c r="E1932" s="3">
        <v>44654</v>
      </c>
      <c r="F1932" s="31">
        <f>YEAR(Order[[#This Row],[OrderDate]])</f>
        <v>2022</v>
      </c>
      <c r="G1932" s="31">
        <f>MONTH(Order[[#This Row],[OrderDate]])</f>
        <v>4</v>
      </c>
      <c r="H1932" s="31">
        <f>WEEKDAY(Order[[#This Row],[OrderDate]])</f>
        <v>1</v>
      </c>
      <c r="I1932" s="31" t="str">
        <f>TEXT(Order[[#This Row],[WeekNumber]],"dddd")</f>
        <v>Sunday</v>
      </c>
      <c r="J1932" s="14">
        <v>20220413</v>
      </c>
      <c r="K1932" t="s">
        <v>484</v>
      </c>
      <c r="L1932" s="4">
        <v>1600</v>
      </c>
      <c r="M1932" s="4">
        <v>32</v>
      </c>
      <c r="N1932" s="4">
        <v>32</v>
      </c>
      <c r="O1932">
        <v>50</v>
      </c>
      <c r="P1932" s="8">
        <v>0</v>
      </c>
      <c r="Q1932" t="s">
        <v>386</v>
      </c>
      <c r="R1932">
        <v>14</v>
      </c>
      <c r="S1932" s="4">
        <v>15.737004602670464</v>
      </c>
      <c r="T1932" t="s">
        <v>133</v>
      </c>
      <c r="U1932" t="s">
        <v>222</v>
      </c>
      <c r="V1932" t="s">
        <v>309</v>
      </c>
      <c r="W1932" t="s">
        <v>510</v>
      </c>
      <c r="X1932" t="s">
        <v>354</v>
      </c>
      <c r="Y1932" t="s">
        <v>511</v>
      </c>
    </row>
    <row r="1933" spans="1:25" ht="15" customHeight="1" x14ac:dyDescent="0.3">
      <c r="A1933">
        <v>10997</v>
      </c>
      <c r="B1933" t="s">
        <v>44</v>
      </c>
      <c r="C1933">
        <v>46</v>
      </c>
      <c r="D1933">
        <v>8</v>
      </c>
      <c r="E1933" s="3">
        <v>44654</v>
      </c>
      <c r="F1933" s="31">
        <f>YEAR(Order[[#This Row],[OrderDate]])</f>
        <v>2022</v>
      </c>
      <c r="G1933" s="31">
        <f>MONTH(Order[[#This Row],[OrderDate]])</f>
        <v>4</v>
      </c>
      <c r="H1933" s="31">
        <f>WEEKDAY(Order[[#This Row],[OrderDate]])</f>
        <v>1</v>
      </c>
      <c r="I1933" s="31" t="str">
        <f>TEXT(Order[[#This Row],[WeekNumber]],"dddd")</f>
        <v>Sunday</v>
      </c>
      <c r="J1933" s="14">
        <v>20220413</v>
      </c>
      <c r="K1933" t="s">
        <v>484</v>
      </c>
      <c r="L1933" s="4">
        <v>180</v>
      </c>
      <c r="M1933" s="4">
        <v>12</v>
      </c>
      <c r="N1933" s="4">
        <v>9</v>
      </c>
      <c r="O1933">
        <v>20</v>
      </c>
      <c r="P1933" s="8">
        <v>0.25</v>
      </c>
      <c r="Q1933" t="s">
        <v>400</v>
      </c>
      <c r="R1933">
        <v>21</v>
      </c>
      <c r="S1933" s="4">
        <v>5.504627786254181</v>
      </c>
      <c r="T1933" t="s">
        <v>133</v>
      </c>
      <c r="U1933" t="s">
        <v>222</v>
      </c>
      <c r="V1933" t="s">
        <v>309</v>
      </c>
      <c r="W1933" t="s">
        <v>510</v>
      </c>
      <c r="X1933" t="s">
        <v>354</v>
      </c>
      <c r="Y1933" t="s">
        <v>514</v>
      </c>
    </row>
    <row r="1934" spans="1:25" ht="15" customHeight="1" x14ac:dyDescent="0.3">
      <c r="A1934">
        <v>10997</v>
      </c>
      <c r="B1934" t="s">
        <v>44</v>
      </c>
      <c r="C1934">
        <v>52</v>
      </c>
      <c r="D1934">
        <v>8</v>
      </c>
      <c r="E1934" s="3">
        <v>44654</v>
      </c>
      <c r="F1934" s="31">
        <f>YEAR(Order[[#This Row],[OrderDate]])</f>
        <v>2022</v>
      </c>
      <c r="G1934" s="31">
        <f>MONTH(Order[[#This Row],[OrderDate]])</f>
        <v>4</v>
      </c>
      <c r="H1934" s="31">
        <f>WEEKDAY(Order[[#This Row],[OrderDate]])</f>
        <v>1</v>
      </c>
      <c r="I1934" s="31" t="str">
        <f>TEXT(Order[[#This Row],[WeekNumber]],"dddd")</f>
        <v>Sunday</v>
      </c>
      <c r="J1934" s="14">
        <v>20220417</v>
      </c>
      <c r="K1934" t="s">
        <v>484</v>
      </c>
      <c r="L1934" s="4">
        <v>105</v>
      </c>
      <c r="M1934" s="4">
        <v>7</v>
      </c>
      <c r="N1934" s="4">
        <v>5.25</v>
      </c>
      <c r="O1934">
        <v>20</v>
      </c>
      <c r="P1934" s="8">
        <v>0.25</v>
      </c>
      <c r="Q1934" t="s">
        <v>406</v>
      </c>
      <c r="R1934">
        <v>24</v>
      </c>
      <c r="S1934" s="4">
        <v>2.7531089859539</v>
      </c>
      <c r="T1934" t="s">
        <v>133</v>
      </c>
      <c r="U1934" t="s">
        <v>222</v>
      </c>
      <c r="V1934" t="s">
        <v>309</v>
      </c>
      <c r="W1934" t="s">
        <v>510</v>
      </c>
      <c r="X1934" t="s">
        <v>354</v>
      </c>
      <c r="Y1934" t="s">
        <v>512</v>
      </c>
    </row>
    <row r="1935" spans="1:25" ht="15" customHeight="1" x14ac:dyDescent="0.3">
      <c r="A1935">
        <v>10998</v>
      </c>
      <c r="B1935" t="s">
        <v>88</v>
      </c>
      <c r="C1935">
        <v>24</v>
      </c>
      <c r="D1935">
        <v>8</v>
      </c>
      <c r="E1935" s="3">
        <v>44654</v>
      </c>
      <c r="F1935" s="31">
        <f>YEAR(Order[[#This Row],[OrderDate]])</f>
        <v>2022</v>
      </c>
      <c r="G1935" s="31">
        <f>MONTH(Order[[#This Row],[OrderDate]])</f>
        <v>4</v>
      </c>
      <c r="H1935" s="31">
        <f>WEEKDAY(Order[[#This Row],[OrderDate]])</f>
        <v>1</v>
      </c>
      <c r="I1935" s="31" t="str">
        <f>TEXT(Order[[#This Row],[WeekNumber]],"dddd")</f>
        <v>Sunday</v>
      </c>
      <c r="J1935" s="14">
        <v>20220417</v>
      </c>
      <c r="K1935" t="s">
        <v>484</v>
      </c>
      <c r="L1935" s="4">
        <v>54</v>
      </c>
      <c r="M1935" s="4">
        <v>4.5</v>
      </c>
      <c r="N1935" s="4">
        <v>4.5</v>
      </c>
      <c r="O1935">
        <v>12</v>
      </c>
      <c r="P1935" s="8">
        <v>0</v>
      </c>
      <c r="Q1935" t="s">
        <v>378</v>
      </c>
      <c r="R1935">
        <v>10</v>
      </c>
      <c r="S1935" s="4">
        <v>2.1230577042655105</v>
      </c>
      <c r="T1935" t="s">
        <v>177</v>
      </c>
      <c r="U1935" t="s">
        <v>266</v>
      </c>
      <c r="V1935" t="s">
        <v>350</v>
      </c>
      <c r="W1935" t="s">
        <v>509</v>
      </c>
      <c r="X1935" t="s">
        <v>533</v>
      </c>
      <c r="Y1935" t="s">
        <v>517</v>
      </c>
    </row>
    <row r="1936" spans="1:25" ht="15" customHeight="1" x14ac:dyDescent="0.3">
      <c r="A1936">
        <v>10998</v>
      </c>
      <c r="B1936" t="s">
        <v>88</v>
      </c>
      <c r="C1936">
        <v>61</v>
      </c>
      <c r="D1936">
        <v>8</v>
      </c>
      <c r="E1936" s="3">
        <v>44654</v>
      </c>
      <c r="F1936" s="31">
        <f>YEAR(Order[[#This Row],[OrderDate]])</f>
        <v>2022</v>
      </c>
      <c r="G1936" s="31">
        <f>MONTH(Order[[#This Row],[OrderDate]])</f>
        <v>4</v>
      </c>
      <c r="H1936" s="31">
        <f>WEEKDAY(Order[[#This Row],[OrderDate]])</f>
        <v>1</v>
      </c>
      <c r="I1936" s="31" t="str">
        <f>TEXT(Order[[#This Row],[WeekNumber]],"dddd")</f>
        <v>Sunday</v>
      </c>
      <c r="J1936" s="14">
        <v>20220417</v>
      </c>
      <c r="K1936" t="s">
        <v>484</v>
      </c>
      <c r="L1936" s="4">
        <v>199.5</v>
      </c>
      <c r="M1936" s="4">
        <v>28.5</v>
      </c>
      <c r="N1936" s="4">
        <v>28.5</v>
      </c>
      <c r="O1936">
        <v>7</v>
      </c>
      <c r="P1936" s="8">
        <v>0</v>
      </c>
      <c r="Q1936" t="s">
        <v>415</v>
      </c>
      <c r="R1936">
        <v>29</v>
      </c>
      <c r="S1936" s="4">
        <v>10.457549197381082</v>
      </c>
      <c r="T1936" t="s">
        <v>177</v>
      </c>
      <c r="U1936" t="s">
        <v>266</v>
      </c>
      <c r="V1936" t="s">
        <v>350</v>
      </c>
      <c r="W1936" t="s">
        <v>509</v>
      </c>
      <c r="X1936" t="s">
        <v>533</v>
      </c>
      <c r="Y1936" t="s">
        <v>515</v>
      </c>
    </row>
    <row r="1937" spans="1:25" ht="15" customHeight="1" x14ac:dyDescent="0.3">
      <c r="A1937">
        <v>10998</v>
      </c>
      <c r="B1937" t="s">
        <v>88</v>
      </c>
      <c r="C1937">
        <v>74</v>
      </c>
      <c r="D1937">
        <v>8</v>
      </c>
      <c r="E1937" s="3">
        <v>44654</v>
      </c>
      <c r="F1937" s="31">
        <f>YEAR(Order[[#This Row],[OrderDate]])</f>
        <v>2022</v>
      </c>
      <c r="G1937" s="31">
        <f>MONTH(Order[[#This Row],[OrderDate]])</f>
        <v>4</v>
      </c>
      <c r="H1937" s="31">
        <f>WEEKDAY(Order[[#This Row],[OrderDate]])</f>
        <v>1</v>
      </c>
      <c r="I1937" s="31" t="str">
        <f>TEXT(Order[[#This Row],[WeekNumber]],"dddd")</f>
        <v>Sunday</v>
      </c>
      <c r="J1937" s="14">
        <v>20220417</v>
      </c>
      <c r="K1937" t="s">
        <v>484</v>
      </c>
      <c r="L1937" s="4">
        <v>200</v>
      </c>
      <c r="M1937" s="4">
        <v>10</v>
      </c>
      <c r="N1937" s="4">
        <v>10</v>
      </c>
      <c r="O1937">
        <v>20</v>
      </c>
      <c r="P1937" s="8">
        <v>0</v>
      </c>
      <c r="Q1937" t="s">
        <v>428</v>
      </c>
      <c r="R1937">
        <v>4</v>
      </c>
      <c r="S1937" s="4">
        <v>5.405016256844287</v>
      </c>
      <c r="T1937" t="s">
        <v>177</v>
      </c>
      <c r="U1937" t="s">
        <v>266</v>
      </c>
      <c r="V1937" t="s">
        <v>350</v>
      </c>
      <c r="W1937" t="s">
        <v>509</v>
      </c>
      <c r="X1937" t="s">
        <v>533</v>
      </c>
      <c r="Y1937" t="s">
        <v>513</v>
      </c>
    </row>
    <row r="1938" spans="1:25" ht="15" customHeight="1" x14ac:dyDescent="0.3">
      <c r="A1938">
        <v>10998</v>
      </c>
      <c r="B1938" t="s">
        <v>88</v>
      </c>
      <c r="C1938">
        <v>75</v>
      </c>
      <c r="D1938">
        <v>8</v>
      </c>
      <c r="E1938" s="3">
        <v>44654</v>
      </c>
      <c r="F1938" s="31">
        <f>YEAR(Order[[#This Row],[OrderDate]])</f>
        <v>2022</v>
      </c>
      <c r="G1938" s="31">
        <f>MONTH(Order[[#This Row],[OrderDate]])</f>
        <v>4</v>
      </c>
      <c r="H1938" s="31">
        <f>WEEKDAY(Order[[#This Row],[OrderDate]])</f>
        <v>1</v>
      </c>
      <c r="I1938" s="31" t="str">
        <f>TEXT(Order[[#This Row],[WeekNumber]],"dddd")</f>
        <v>Sunday</v>
      </c>
      <c r="J1938" s="14">
        <v>20220410</v>
      </c>
      <c r="K1938" t="s">
        <v>484</v>
      </c>
      <c r="L1938" s="4">
        <v>232.5</v>
      </c>
      <c r="M1938" s="4">
        <v>7.75</v>
      </c>
      <c r="N1938" s="4">
        <v>7.75</v>
      </c>
      <c r="O1938">
        <v>30</v>
      </c>
      <c r="P1938" s="8">
        <v>0</v>
      </c>
      <c r="Q1938" t="s">
        <v>429</v>
      </c>
      <c r="R1938">
        <v>12</v>
      </c>
      <c r="S1938" s="4">
        <v>3.8495729671919596</v>
      </c>
      <c r="T1938" t="s">
        <v>177</v>
      </c>
      <c r="U1938" t="s">
        <v>266</v>
      </c>
      <c r="V1938" t="s">
        <v>350</v>
      </c>
      <c r="W1938" t="s">
        <v>509</v>
      </c>
      <c r="X1938" t="s">
        <v>533</v>
      </c>
      <c r="Y1938" t="s">
        <v>517</v>
      </c>
    </row>
    <row r="1939" spans="1:25" x14ac:dyDescent="0.3">
      <c r="A1939">
        <v>10999</v>
      </c>
      <c r="B1939" t="s">
        <v>54</v>
      </c>
      <c r="C1939">
        <v>41</v>
      </c>
      <c r="D1939">
        <v>6</v>
      </c>
      <c r="E1939" s="3">
        <v>44654</v>
      </c>
      <c r="F1939" s="31">
        <f>YEAR(Order[[#This Row],[OrderDate]])</f>
        <v>2022</v>
      </c>
      <c r="G1939" s="31">
        <f>MONTH(Order[[#This Row],[OrderDate]])</f>
        <v>4</v>
      </c>
      <c r="H1939" s="31">
        <f>WEEKDAY(Order[[#This Row],[OrderDate]])</f>
        <v>1</v>
      </c>
      <c r="I1939" s="31" t="str">
        <f>TEXT(Order[[#This Row],[WeekNumber]],"dddd")</f>
        <v>Sunday</v>
      </c>
      <c r="J1939" s="14">
        <v>20220410</v>
      </c>
      <c r="K1939" t="s">
        <v>484</v>
      </c>
      <c r="L1939" s="4">
        <v>183.34999985620382</v>
      </c>
      <c r="M1939" s="4">
        <v>9.65</v>
      </c>
      <c r="N1939" s="4">
        <v>9.1674999928101908</v>
      </c>
      <c r="O1939">
        <v>20</v>
      </c>
      <c r="P1939" s="8">
        <v>5.000000074505806E-2</v>
      </c>
      <c r="Q1939" t="s">
        <v>395</v>
      </c>
      <c r="R1939">
        <v>19</v>
      </c>
      <c r="S1939" s="4">
        <v>6.0463867884479576</v>
      </c>
      <c r="T1939" t="s">
        <v>143</v>
      </c>
      <c r="U1939" t="s">
        <v>232</v>
      </c>
      <c r="V1939" t="s">
        <v>318</v>
      </c>
      <c r="W1939" t="s">
        <v>509</v>
      </c>
      <c r="X1939" t="s">
        <v>520</v>
      </c>
      <c r="Y1939" t="s">
        <v>514</v>
      </c>
    </row>
    <row r="1940" spans="1:25" x14ac:dyDescent="0.3">
      <c r="A1940">
        <v>10999</v>
      </c>
      <c r="B1940" t="s">
        <v>54</v>
      </c>
      <c r="C1940">
        <v>51</v>
      </c>
      <c r="D1940">
        <v>6</v>
      </c>
      <c r="E1940" s="3">
        <v>44654</v>
      </c>
      <c r="F1940" s="31">
        <f>YEAR(Order[[#This Row],[OrderDate]])</f>
        <v>2022</v>
      </c>
      <c r="G1940" s="31">
        <f>MONTH(Order[[#This Row],[OrderDate]])</f>
        <v>4</v>
      </c>
      <c r="H1940" s="31">
        <f>WEEKDAY(Order[[#This Row],[OrderDate]])</f>
        <v>1</v>
      </c>
      <c r="I1940" s="31" t="str">
        <f>TEXT(Order[[#This Row],[WeekNumber]],"dddd")</f>
        <v>Sunday</v>
      </c>
      <c r="J1940" s="14">
        <v>20220410</v>
      </c>
      <c r="K1940" t="s">
        <v>484</v>
      </c>
      <c r="L1940" s="4">
        <v>755.24999940767884</v>
      </c>
      <c r="M1940" s="4">
        <v>53</v>
      </c>
      <c r="N1940" s="4">
        <v>50.349999960511923</v>
      </c>
      <c r="O1940">
        <v>15</v>
      </c>
      <c r="P1940" s="8">
        <v>5.000000074505806E-2</v>
      </c>
      <c r="Q1940" t="s">
        <v>405</v>
      </c>
      <c r="R1940">
        <v>24</v>
      </c>
      <c r="S1940" s="4">
        <v>18.835525116961144</v>
      </c>
      <c r="T1940" t="s">
        <v>143</v>
      </c>
      <c r="U1940" t="s">
        <v>232</v>
      </c>
      <c r="V1940" t="s">
        <v>318</v>
      </c>
      <c r="W1940" t="s">
        <v>509</v>
      </c>
      <c r="X1940" t="s">
        <v>520</v>
      </c>
      <c r="Y1940" t="s">
        <v>513</v>
      </c>
    </row>
    <row r="1941" spans="1:25" x14ac:dyDescent="0.3">
      <c r="A1941">
        <v>10999</v>
      </c>
      <c r="B1941" t="s">
        <v>54</v>
      </c>
      <c r="C1941">
        <v>77</v>
      </c>
      <c r="D1941">
        <v>6</v>
      </c>
      <c r="E1941" s="3">
        <v>44654</v>
      </c>
      <c r="F1941" s="31">
        <f>YEAR(Order[[#This Row],[OrderDate]])</f>
        <v>2022</v>
      </c>
      <c r="G1941" s="31">
        <f>MONTH(Order[[#This Row],[OrderDate]])</f>
        <v>4</v>
      </c>
      <c r="H1941" s="31">
        <f>WEEKDAY(Order[[#This Row],[OrderDate]])</f>
        <v>1</v>
      </c>
      <c r="I1941" s="31" t="str">
        <f>TEXT(Order[[#This Row],[WeekNumber]],"dddd")</f>
        <v>Sunday</v>
      </c>
      <c r="J1941" s="14">
        <v>20220414</v>
      </c>
      <c r="K1941" t="s">
        <v>484</v>
      </c>
      <c r="L1941" s="4">
        <v>259.34999979659915</v>
      </c>
      <c r="M1941" s="4">
        <v>13</v>
      </c>
      <c r="N1941" s="4">
        <v>12.349999990314245</v>
      </c>
      <c r="O1941">
        <v>21</v>
      </c>
      <c r="P1941" s="8">
        <v>5.000000074505806E-2</v>
      </c>
      <c r="Q1941" t="s">
        <v>431</v>
      </c>
      <c r="R1941">
        <v>12</v>
      </c>
      <c r="S1941" s="4">
        <v>9.7871799999999993</v>
      </c>
      <c r="T1941" t="s">
        <v>143</v>
      </c>
      <c r="U1941" t="s">
        <v>232</v>
      </c>
      <c r="V1941" t="s">
        <v>318</v>
      </c>
      <c r="W1941" t="s">
        <v>509</v>
      </c>
      <c r="X1941" t="s">
        <v>520</v>
      </c>
      <c r="Y1941" t="s">
        <v>515</v>
      </c>
    </row>
    <row r="1942" spans="1:25" ht="15" customHeight="1" x14ac:dyDescent="0.3">
      <c r="A1942">
        <v>11000</v>
      </c>
      <c r="B1942" t="s">
        <v>62</v>
      </c>
      <c r="C1942">
        <v>4</v>
      </c>
      <c r="D1942">
        <v>2</v>
      </c>
      <c r="E1942" s="3">
        <v>44657</v>
      </c>
      <c r="F1942" s="31">
        <f>YEAR(Order[[#This Row],[OrderDate]])</f>
        <v>2022</v>
      </c>
      <c r="G1942" s="31">
        <f>MONTH(Order[[#This Row],[OrderDate]])</f>
        <v>4</v>
      </c>
      <c r="H1942" s="31">
        <f>WEEKDAY(Order[[#This Row],[OrderDate]])</f>
        <v>4</v>
      </c>
      <c r="I1942" s="31" t="str">
        <f>TEXT(Order[[#This Row],[WeekNumber]],"dddd")</f>
        <v>Wednesday</v>
      </c>
      <c r="J1942" s="14">
        <v>20220414</v>
      </c>
      <c r="K1942" t="s">
        <v>485</v>
      </c>
      <c r="L1942" s="4">
        <v>412.5</v>
      </c>
      <c r="M1942" s="4">
        <v>22</v>
      </c>
      <c r="N1942" s="4">
        <v>16.5</v>
      </c>
      <c r="O1942">
        <v>25</v>
      </c>
      <c r="P1942" s="8">
        <v>0.25</v>
      </c>
      <c r="Q1942" t="s">
        <v>358</v>
      </c>
      <c r="R1942">
        <v>2</v>
      </c>
      <c r="S1942" s="4">
        <v>13.396192586104789</v>
      </c>
      <c r="T1942" t="s">
        <v>151</v>
      </c>
      <c r="U1942" t="s">
        <v>240</v>
      </c>
      <c r="V1942" t="s">
        <v>325</v>
      </c>
      <c r="W1942" t="s">
        <v>510</v>
      </c>
      <c r="X1942" t="s">
        <v>353</v>
      </c>
      <c r="Y1942" t="s">
        <v>515</v>
      </c>
    </row>
    <row r="1943" spans="1:25" ht="15" customHeight="1" x14ac:dyDescent="0.3">
      <c r="A1943">
        <v>11000</v>
      </c>
      <c r="B1943" t="s">
        <v>62</v>
      </c>
      <c r="C1943">
        <v>24</v>
      </c>
      <c r="D1943">
        <v>2</v>
      </c>
      <c r="E1943" s="3">
        <v>44657</v>
      </c>
      <c r="F1943" s="31">
        <f>YEAR(Order[[#This Row],[OrderDate]])</f>
        <v>2022</v>
      </c>
      <c r="G1943" s="31">
        <f>MONTH(Order[[#This Row],[OrderDate]])</f>
        <v>4</v>
      </c>
      <c r="H1943" s="31">
        <f>WEEKDAY(Order[[#This Row],[OrderDate]])</f>
        <v>4</v>
      </c>
      <c r="I1943" s="31" t="str">
        <f>TEXT(Order[[#This Row],[WeekNumber]],"dddd")</f>
        <v>Wednesday</v>
      </c>
      <c r="J1943" s="14">
        <v>20220414</v>
      </c>
      <c r="K1943" t="s">
        <v>485</v>
      </c>
      <c r="L1943" s="4">
        <v>101.25</v>
      </c>
      <c r="M1943" s="4">
        <v>4.5</v>
      </c>
      <c r="N1943" s="4">
        <v>3.375</v>
      </c>
      <c r="O1943">
        <v>30</v>
      </c>
      <c r="P1943" s="8">
        <v>0.25</v>
      </c>
      <c r="Q1943" t="s">
        <v>378</v>
      </c>
      <c r="R1943">
        <v>10</v>
      </c>
      <c r="S1943" s="4">
        <v>2.1230577042655105</v>
      </c>
      <c r="T1943" t="s">
        <v>151</v>
      </c>
      <c r="U1943" t="s">
        <v>240</v>
      </c>
      <c r="V1943" t="s">
        <v>325</v>
      </c>
      <c r="W1943" t="s">
        <v>510</v>
      </c>
      <c r="X1943" t="s">
        <v>353</v>
      </c>
      <c r="Y1943" t="s">
        <v>517</v>
      </c>
    </row>
    <row r="1944" spans="1:25" ht="15" customHeight="1" x14ac:dyDescent="0.3">
      <c r="A1944">
        <v>11000</v>
      </c>
      <c r="B1944" t="s">
        <v>62</v>
      </c>
      <c r="C1944">
        <v>77</v>
      </c>
      <c r="D1944">
        <v>2</v>
      </c>
      <c r="E1944" s="3">
        <v>44657</v>
      </c>
      <c r="F1944" s="31">
        <f>YEAR(Order[[#This Row],[OrderDate]])</f>
        <v>2022</v>
      </c>
      <c r="G1944" s="31">
        <f>MONTH(Order[[#This Row],[OrderDate]])</f>
        <v>4</v>
      </c>
      <c r="H1944" s="31">
        <f>WEEKDAY(Order[[#This Row],[OrderDate]])</f>
        <v>4</v>
      </c>
      <c r="I1944" s="31" t="str">
        <f>TEXT(Order[[#This Row],[WeekNumber]],"dddd")</f>
        <v>Wednesday</v>
      </c>
      <c r="J1944" s="14">
        <v>20220414</v>
      </c>
      <c r="K1944" t="s">
        <v>485</v>
      </c>
      <c r="L1944" s="4">
        <v>390</v>
      </c>
      <c r="M1944" s="4">
        <v>13</v>
      </c>
      <c r="N1944" s="4">
        <v>13</v>
      </c>
      <c r="O1944">
        <v>30</v>
      </c>
      <c r="P1944" s="8">
        <v>0</v>
      </c>
      <c r="Q1944" t="s">
        <v>431</v>
      </c>
      <c r="R1944">
        <v>12</v>
      </c>
      <c r="S1944" s="4">
        <v>9.7871799999999993</v>
      </c>
      <c r="T1944" t="s">
        <v>151</v>
      </c>
      <c r="U1944" t="s">
        <v>240</v>
      </c>
      <c r="V1944" t="s">
        <v>325</v>
      </c>
      <c r="W1944" t="s">
        <v>510</v>
      </c>
      <c r="X1944" t="s">
        <v>353</v>
      </c>
      <c r="Y1944" t="s">
        <v>515</v>
      </c>
    </row>
    <row r="1945" spans="1:25" ht="15" customHeight="1" x14ac:dyDescent="0.3">
      <c r="A1945">
        <v>11001</v>
      </c>
      <c r="B1945" t="s">
        <v>22</v>
      </c>
      <c r="C1945">
        <v>7</v>
      </c>
      <c r="D1945">
        <v>2</v>
      </c>
      <c r="E1945" s="3">
        <v>44657</v>
      </c>
      <c r="F1945" s="31">
        <f>YEAR(Order[[#This Row],[OrderDate]])</f>
        <v>2022</v>
      </c>
      <c r="G1945" s="31">
        <f>MONTH(Order[[#This Row],[OrderDate]])</f>
        <v>4</v>
      </c>
      <c r="H1945" s="31">
        <f>WEEKDAY(Order[[#This Row],[OrderDate]])</f>
        <v>4</v>
      </c>
      <c r="I1945" s="31" t="str">
        <f>TEXT(Order[[#This Row],[WeekNumber]],"dddd")</f>
        <v>Wednesday</v>
      </c>
      <c r="J1945" s="14">
        <v>20220414</v>
      </c>
      <c r="K1945" t="s">
        <v>484</v>
      </c>
      <c r="L1945" s="4">
        <v>1800</v>
      </c>
      <c r="M1945" s="4">
        <v>30</v>
      </c>
      <c r="N1945" s="4">
        <v>30</v>
      </c>
      <c r="O1945">
        <v>60</v>
      </c>
      <c r="P1945" s="8">
        <v>0</v>
      </c>
      <c r="Q1945" t="s">
        <v>361</v>
      </c>
      <c r="R1945">
        <v>3</v>
      </c>
      <c r="S1945" s="4">
        <v>16.995648153812226</v>
      </c>
      <c r="T1945" t="s">
        <v>111</v>
      </c>
      <c r="U1945" t="s">
        <v>200</v>
      </c>
      <c r="V1945" t="s">
        <v>289</v>
      </c>
      <c r="W1945" t="s">
        <v>509</v>
      </c>
      <c r="X1945" t="s">
        <v>526</v>
      </c>
      <c r="Y1945" t="s">
        <v>513</v>
      </c>
    </row>
    <row r="1946" spans="1:25" ht="15" customHeight="1" x14ac:dyDescent="0.3">
      <c r="A1946">
        <v>11001</v>
      </c>
      <c r="B1946" t="s">
        <v>22</v>
      </c>
      <c r="C1946">
        <v>22</v>
      </c>
      <c r="D1946">
        <v>2</v>
      </c>
      <c r="E1946" s="3">
        <v>44657</v>
      </c>
      <c r="F1946" s="31">
        <f>YEAR(Order[[#This Row],[OrderDate]])</f>
        <v>2022</v>
      </c>
      <c r="G1946" s="31">
        <f>MONTH(Order[[#This Row],[OrderDate]])</f>
        <v>4</v>
      </c>
      <c r="H1946" s="31">
        <f>WEEKDAY(Order[[#This Row],[OrderDate]])</f>
        <v>4</v>
      </c>
      <c r="I1946" s="31" t="str">
        <f>TEXT(Order[[#This Row],[WeekNumber]],"dddd")</f>
        <v>Wednesday</v>
      </c>
      <c r="J1946" s="14">
        <v>20220414</v>
      </c>
      <c r="K1946" t="s">
        <v>484</v>
      </c>
      <c r="L1946" s="4">
        <v>525</v>
      </c>
      <c r="M1946" s="4">
        <v>21</v>
      </c>
      <c r="N1946" s="4">
        <v>21</v>
      </c>
      <c r="O1946">
        <v>25</v>
      </c>
      <c r="P1946" s="8">
        <v>0</v>
      </c>
      <c r="Q1946" t="s">
        <v>376</v>
      </c>
      <c r="R1946">
        <v>9</v>
      </c>
      <c r="S1946" s="4">
        <v>6.5214240951904641</v>
      </c>
      <c r="T1946" t="s">
        <v>111</v>
      </c>
      <c r="U1946" t="s">
        <v>200</v>
      </c>
      <c r="V1946" t="s">
        <v>289</v>
      </c>
      <c r="W1946" t="s">
        <v>509</v>
      </c>
      <c r="X1946" t="s">
        <v>526</v>
      </c>
      <c r="Y1946" t="s">
        <v>512</v>
      </c>
    </row>
    <row r="1947" spans="1:25" ht="15" customHeight="1" x14ac:dyDescent="0.3">
      <c r="A1947">
        <v>11001</v>
      </c>
      <c r="B1947" t="s">
        <v>22</v>
      </c>
      <c r="C1947">
        <v>46</v>
      </c>
      <c r="D1947">
        <v>2</v>
      </c>
      <c r="E1947" s="3">
        <v>44657</v>
      </c>
      <c r="F1947" s="31">
        <f>YEAR(Order[[#This Row],[OrderDate]])</f>
        <v>2022</v>
      </c>
      <c r="G1947" s="31">
        <f>MONTH(Order[[#This Row],[OrderDate]])</f>
        <v>4</v>
      </c>
      <c r="H1947" s="31">
        <f>WEEKDAY(Order[[#This Row],[OrderDate]])</f>
        <v>4</v>
      </c>
      <c r="I1947" s="31" t="str">
        <f>TEXT(Order[[#This Row],[WeekNumber]],"dddd")</f>
        <v>Wednesday</v>
      </c>
      <c r="J1947" s="14">
        <v>20220414</v>
      </c>
      <c r="K1947" t="s">
        <v>484</v>
      </c>
      <c r="L1947" s="4">
        <v>300</v>
      </c>
      <c r="M1947" s="4">
        <v>12</v>
      </c>
      <c r="N1947" s="4">
        <v>12</v>
      </c>
      <c r="O1947">
        <v>25</v>
      </c>
      <c r="P1947" s="8">
        <v>0</v>
      </c>
      <c r="Q1947" t="s">
        <v>400</v>
      </c>
      <c r="R1947">
        <v>21</v>
      </c>
      <c r="S1947" s="4">
        <v>5.504627786254181</v>
      </c>
      <c r="T1947" t="s">
        <v>111</v>
      </c>
      <c r="U1947" t="s">
        <v>200</v>
      </c>
      <c r="V1947" t="s">
        <v>289</v>
      </c>
      <c r="W1947" t="s">
        <v>509</v>
      </c>
      <c r="X1947" t="s">
        <v>526</v>
      </c>
      <c r="Y1947" t="s">
        <v>514</v>
      </c>
    </row>
    <row r="1948" spans="1:25" ht="15" customHeight="1" x14ac:dyDescent="0.3">
      <c r="A1948">
        <v>11001</v>
      </c>
      <c r="B1948" t="s">
        <v>22</v>
      </c>
      <c r="C1948">
        <v>55</v>
      </c>
      <c r="D1948">
        <v>2</v>
      </c>
      <c r="E1948" s="3">
        <v>44657</v>
      </c>
      <c r="F1948" s="31">
        <f>YEAR(Order[[#This Row],[OrderDate]])</f>
        <v>2022</v>
      </c>
      <c r="G1948" s="31">
        <f>MONTH(Order[[#This Row],[OrderDate]])</f>
        <v>4</v>
      </c>
      <c r="H1948" s="31">
        <f>WEEKDAY(Order[[#This Row],[OrderDate]])</f>
        <v>4</v>
      </c>
      <c r="I1948" s="31" t="str">
        <f>TEXT(Order[[#This Row],[WeekNumber]],"dddd")</f>
        <v>Wednesday</v>
      </c>
      <c r="J1948" s="14">
        <v>20220416</v>
      </c>
      <c r="K1948" t="s">
        <v>484</v>
      </c>
      <c r="L1948" s="4">
        <v>144</v>
      </c>
      <c r="M1948" s="4">
        <v>24</v>
      </c>
      <c r="N1948" s="4">
        <v>24</v>
      </c>
      <c r="O1948">
        <v>6</v>
      </c>
      <c r="P1948" s="8">
        <v>0</v>
      </c>
      <c r="Q1948" t="s">
        <v>409</v>
      </c>
      <c r="R1948">
        <v>25</v>
      </c>
      <c r="S1948" s="4">
        <v>18.144678468561601</v>
      </c>
      <c r="T1948" t="s">
        <v>111</v>
      </c>
      <c r="U1948" t="s">
        <v>200</v>
      </c>
      <c r="V1948" t="s">
        <v>289</v>
      </c>
      <c r="W1948" t="s">
        <v>509</v>
      </c>
      <c r="X1948" t="s">
        <v>526</v>
      </c>
      <c r="Y1948" t="s">
        <v>518</v>
      </c>
    </row>
    <row r="1949" spans="1:25" ht="15" customHeight="1" x14ac:dyDescent="0.3">
      <c r="A1949">
        <v>11002</v>
      </c>
      <c r="B1949" t="s">
        <v>68</v>
      </c>
      <c r="C1949">
        <v>13</v>
      </c>
      <c r="D1949">
        <v>4</v>
      </c>
      <c r="E1949" s="3">
        <v>44657</v>
      </c>
      <c r="F1949" s="31">
        <f>YEAR(Order[[#This Row],[OrderDate]])</f>
        <v>2022</v>
      </c>
      <c r="G1949" s="31">
        <f>MONTH(Order[[#This Row],[OrderDate]])</f>
        <v>4</v>
      </c>
      <c r="H1949" s="31">
        <f>WEEKDAY(Order[[#This Row],[OrderDate]])</f>
        <v>4</v>
      </c>
      <c r="I1949" s="31" t="str">
        <f>TEXT(Order[[#This Row],[WeekNumber]],"dddd")</f>
        <v>Wednesday</v>
      </c>
      <c r="J1949" s="14">
        <v>20220416</v>
      </c>
      <c r="K1949" t="s">
        <v>486</v>
      </c>
      <c r="L1949" s="4">
        <v>336</v>
      </c>
      <c r="M1949" s="4">
        <v>6</v>
      </c>
      <c r="N1949" s="4">
        <v>6</v>
      </c>
      <c r="O1949">
        <v>56</v>
      </c>
      <c r="P1949" s="8">
        <v>0</v>
      </c>
      <c r="Q1949" t="s">
        <v>367</v>
      </c>
      <c r="R1949">
        <v>6</v>
      </c>
      <c r="S1949" s="4">
        <v>2.1837851755325639</v>
      </c>
      <c r="T1949" t="s">
        <v>157</v>
      </c>
      <c r="U1949" t="s">
        <v>246</v>
      </c>
      <c r="V1949" t="s">
        <v>331</v>
      </c>
      <c r="W1949" t="s">
        <v>510</v>
      </c>
      <c r="X1949" t="s">
        <v>353</v>
      </c>
      <c r="Y1949" t="s">
        <v>514</v>
      </c>
    </row>
    <row r="1950" spans="1:25" ht="15" customHeight="1" x14ac:dyDescent="0.3">
      <c r="A1950">
        <v>11002</v>
      </c>
      <c r="B1950" t="s">
        <v>68</v>
      </c>
      <c r="C1950">
        <v>35</v>
      </c>
      <c r="D1950">
        <v>4</v>
      </c>
      <c r="E1950" s="3">
        <v>44657</v>
      </c>
      <c r="F1950" s="31">
        <f>YEAR(Order[[#This Row],[OrderDate]])</f>
        <v>2022</v>
      </c>
      <c r="G1950" s="31">
        <f>MONTH(Order[[#This Row],[OrderDate]])</f>
        <v>4</v>
      </c>
      <c r="H1950" s="31">
        <f>WEEKDAY(Order[[#This Row],[OrderDate]])</f>
        <v>4</v>
      </c>
      <c r="I1950" s="31" t="str">
        <f>TEXT(Order[[#This Row],[WeekNumber]],"dddd")</f>
        <v>Wednesday</v>
      </c>
      <c r="J1950" s="14">
        <v>20220416</v>
      </c>
      <c r="K1950" t="s">
        <v>486</v>
      </c>
      <c r="L1950" s="4">
        <v>229.49999839067459</v>
      </c>
      <c r="M1950" s="4">
        <v>18</v>
      </c>
      <c r="N1950" s="4">
        <v>15.299999892711639</v>
      </c>
      <c r="O1950">
        <v>15</v>
      </c>
      <c r="P1950" s="8">
        <v>0.15000000596046451</v>
      </c>
      <c r="Q1950" t="s">
        <v>389</v>
      </c>
      <c r="R1950">
        <v>16</v>
      </c>
      <c r="S1950" s="4">
        <v>11.144616765926688</v>
      </c>
      <c r="T1950" t="s">
        <v>157</v>
      </c>
      <c r="U1950" t="s">
        <v>246</v>
      </c>
      <c r="V1950" t="s">
        <v>331</v>
      </c>
      <c r="W1950" t="s">
        <v>510</v>
      </c>
      <c r="X1950" t="s">
        <v>353</v>
      </c>
      <c r="Y1950" t="s">
        <v>517</v>
      </c>
    </row>
    <row r="1951" spans="1:25" ht="15" customHeight="1" x14ac:dyDescent="0.3">
      <c r="A1951">
        <v>11002</v>
      </c>
      <c r="B1951" t="s">
        <v>68</v>
      </c>
      <c r="C1951">
        <v>42</v>
      </c>
      <c r="D1951">
        <v>4</v>
      </c>
      <c r="E1951" s="3">
        <v>44657</v>
      </c>
      <c r="F1951" s="31">
        <f>YEAR(Order[[#This Row],[OrderDate]])</f>
        <v>2022</v>
      </c>
      <c r="G1951" s="31">
        <f>MONTH(Order[[#This Row],[OrderDate]])</f>
        <v>4</v>
      </c>
      <c r="H1951" s="31">
        <f>WEEKDAY(Order[[#This Row],[OrderDate]])</f>
        <v>4</v>
      </c>
      <c r="I1951" s="31" t="str">
        <f>TEXT(Order[[#This Row],[WeekNumber]],"dddd")</f>
        <v>Wednesday</v>
      </c>
      <c r="J1951" s="14">
        <v>20220416</v>
      </c>
      <c r="K1951" t="s">
        <v>486</v>
      </c>
      <c r="L1951" s="4">
        <v>285.59999799728394</v>
      </c>
      <c r="M1951" s="4">
        <v>14</v>
      </c>
      <c r="N1951" s="4">
        <v>11.899999916553497</v>
      </c>
      <c r="O1951">
        <v>24</v>
      </c>
      <c r="P1951" s="8">
        <v>0.15000000596046451</v>
      </c>
      <c r="Q1951" t="s">
        <v>396</v>
      </c>
      <c r="R1951">
        <v>20</v>
      </c>
      <c r="S1951" s="4">
        <v>10.762412487567216</v>
      </c>
      <c r="T1951" t="s">
        <v>157</v>
      </c>
      <c r="U1951" t="s">
        <v>246</v>
      </c>
      <c r="V1951" t="s">
        <v>331</v>
      </c>
      <c r="W1951" t="s">
        <v>510</v>
      </c>
      <c r="X1951" t="s">
        <v>353</v>
      </c>
      <c r="Y1951" t="s">
        <v>512</v>
      </c>
    </row>
    <row r="1952" spans="1:25" ht="15" customHeight="1" x14ac:dyDescent="0.3">
      <c r="A1952">
        <v>11002</v>
      </c>
      <c r="B1952" t="s">
        <v>68</v>
      </c>
      <c r="C1952">
        <v>55</v>
      </c>
      <c r="D1952">
        <v>4</v>
      </c>
      <c r="E1952" s="3">
        <v>44657</v>
      </c>
      <c r="F1952" s="31">
        <f>YEAR(Order[[#This Row],[OrderDate]])</f>
        <v>2022</v>
      </c>
      <c r="G1952" s="31">
        <f>MONTH(Order[[#This Row],[OrderDate]])</f>
        <v>4</v>
      </c>
      <c r="H1952" s="31">
        <f>WEEKDAY(Order[[#This Row],[OrderDate]])</f>
        <v>4</v>
      </c>
      <c r="I1952" s="31" t="str">
        <f>TEXT(Order[[#This Row],[WeekNumber]],"dddd")</f>
        <v>Wednesday</v>
      </c>
      <c r="J1952" s="14">
        <v>20220408</v>
      </c>
      <c r="K1952" t="s">
        <v>486</v>
      </c>
      <c r="L1952" s="4">
        <v>960</v>
      </c>
      <c r="M1952" s="4">
        <v>24</v>
      </c>
      <c r="N1952" s="4">
        <v>24</v>
      </c>
      <c r="O1952">
        <v>40</v>
      </c>
      <c r="P1952" s="8">
        <v>0</v>
      </c>
      <c r="Q1952" t="s">
        <v>409</v>
      </c>
      <c r="R1952">
        <v>25</v>
      </c>
      <c r="S1952" s="4">
        <v>18.144678468561601</v>
      </c>
      <c r="T1952" t="s">
        <v>157</v>
      </c>
      <c r="U1952" t="s">
        <v>246</v>
      </c>
      <c r="V1952" t="s">
        <v>331</v>
      </c>
      <c r="W1952" t="s">
        <v>510</v>
      </c>
      <c r="X1952" t="s">
        <v>353</v>
      </c>
      <c r="Y1952" t="s">
        <v>518</v>
      </c>
    </row>
    <row r="1953" spans="1:25" ht="15" customHeight="1" x14ac:dyDescent="0.3">
      <c r="A1953">
        <v>11003</v>
      </c>
      <c r="B1953" t="s">
        <v>75</v>
      </c>
      <c r="C1953">
        <v>1</v>
      </c>
      <c r="D1953">
        <v>3</v>
      </c>
      <c r="E1953" s="3">
        <v>44657</v>
      </c>
      <c r="F1953" s="31">
        <f>YEAR(Order[[#This Row],[OrderDate]])</f>
        <v>2022</v>
      </c>
      <c r="G1953" s="31">
        <f>MONTH(Order[[#This Row],[OrderDate]])</f>
        <v>4</v>
      </c>
      <c r="H1953" s="31">
        <f>WEEKDAY(Order[[#This Row],[OrderDate]])</f>
        <v>4</v>
      </c>
      <c r="I1953" s="31" t="str">
        <f>TEXT(Order[[#This Row],[WeekNumber]],"dddd")</f>
        <v>Wednesday</v>
      </c>
      <c r="J1953" s="14">
        <v>20220408</v>
      </c>
      <c r="K1953" t="s">
        <v>485</v>
      </c>
      <c r="L1953" s="4">
        <v>72</v>
      </c>
      <c r="M1953" s="4">
        <v>18</v>
      </c>
      <c r="N1953" s="4">
        <v>18</v>
      </c>
      <c r="O1953">
        <v>4</v>
      </c>
      <c r="P1953" s="8">
        <v>0</v>
      </c>
      <c r="Q1953" t="s">
        <v>355</v>
      </c>
      <c r="R1953">
        <v>1</v>
      </c>
      <c r="S1953" s="4">
        <v>9.9412796083453241</v>
      </c>
      <c r="T1953" t="s">
        <v>164</v>
      </c>
      <c r="U1953" t="s">
        <v>253</v>
      </c>
      <c r="V1953" t="s">
        <v>338</v>
      </c>
      <c r="W1953" t="s">
        <v>510</v>
      </c>
      <c r="X1953" t="s">
        <v>353</v>
      </c>
      <c r="Y1953" t="s">
        <v>517</v>
      </c>
    </row>
    <row r="1954" spans="1:25" ht="15" customHeight="1" x14ac:dyDescent="0.3">
      <c r="A1954">
        <v>11003</v>
      </c>
      <c r="B1954" t="s">
        <v>75</v>
      </c>
      <c r="C1954">
        <v>40</v>
      </c>
      <c r="D1954">
        <v>3</v>
      </c>
      <c r="E1954" s="3">
        <v>44657</v>
      </c>
      <c r="F1954" s="31">
        <f>YEAR(Order[[#This Row],[OrderDate]])</f>
        <v>2022</v>
      </c>
      <c r="G1954" s="31">
        <f>MONTH(Order[[#This Row],[OrderDate]])</f>
        <v>4</v>
      </c>
      <c r="H1954" s="31">
        <f>WEEKDAY(Order[[#This Row],[OrderDate]])</f>
        <v>4</v>
      </c>
      <c r="I1954" s="31" t="str">
        <f>TEXT(Order[[#This Row],[WeekNumber]],"dddd")</f>
        <v>Wednesday</v>
      </c>
      <c r="J1954" s="14">
        <v>20220408</v>
      </c>
      <c r="K1954" t="s">
        <v>485</v>
      </c>
      <c r="L1954" s="4">
        <v>184</v>
      </c>
      <c r="M1954" s="4">
        <v>18.399999999999999</v>
      </c>
      <c r="N1954" s="4">
        <v>18.399999999999999</v>
      </c>
      <c r="O1954">
        <v>10</v>
      </c>
      <c r="P1954" s="8">
        <v>0</v>
      </c>
      <c r="Q1954" t="s">
        <v>394</v>
      </c>
      <c r="R1954">
        <v>19</v>
      </c>
      <c r="S1954" s="4">
        <v>11.939905659925371</v>
      </c>
      <c r="T1954" t="s">
        <v>164</v>
      </c>
      <c r="U1954" t="s">
        <v>253</v>
      </c>
      <c r="V1954" t="s">
        <v>338</v>
      </c>
      <c r="W1954" t="s">
        <v>510</v>
      </c>
      <c r="X1954" t="s">
        <v>353</v>
      </c>
      <c r="Y1954" t="s">
        <v>514</v>
      </c>
    </row>
    <row r="1955" spans="1:25" ht="15" customHeight="1" x14ac:dyDescent="0.3">
      <c r="A1955">
        <v>11003</v>
      </c>
      <c r="B1955" t="s">
        <v>75</v>
      </c>
      <c r="C1955">
        <v>52</v>
      </c>
      <c r="D1955">
        <v>3</v>
      </c>
      <c r="E1955" s="3">
        <v>44657</v>
      </c>
      <c r="F1955" s="31">
        <f>YEAR(Order[[#This Row],[OrderDate]])</f>
        <v>2022</v>
      </c>
      <c r="G1955" s="31">
        <f>MONTH(Order[[#This Row],[OrderDate]])</f>
        <v>4</v>
      </c>
      <c r="H1955" s="31">
        <f>WEEKDAY(Order[[#This Row],[OrderDate]])</f>
        <v>4</v>
      </c>
      <c r="I1955" s="31" t="str">
        <f>TEXT(Order[[#This Row],[WeekNumber]],"dddd")</f>
        <v>Wednesday</v>
      </c>
      <c r="J1955" s="14">
        <v>20220420</v>
      </c>
      <c r="K1955" t="s">
        <v>485</v>
      </c>
      <c r="L1955" s="4">
        <v>70</v>
      </c>
      <c r="M1955" s="4">
        <v>7</v>
      </c>
      <c r="N1955" s="4">
        <v>7</v>
      </c>
      <c r="O1955">
        <v>10</v>
      </c>
      <c r="P1955" s="8">
        <v>0</v>
      </c>
      <c r="Q1955" t="s">
        <v>406</v>
      </c>
      <c r="R1955">
        <v>24</v>
      </c>
      <c r="S1955" s="4">
        <v>2.7531089859539</v>
      </c>
      <c r="T1955" t="s">
        <v>164</v>
      </c>
      <c r="U1955" t="s">
        <v>253</v>
      </c>
      <c r="V1955" t="s">
        <v>338</v>
      </c>
      <c r="W1955" t="s">
        <v>510</v>
      </c>
      <c r="X1955" t="s">
        <v>353</v>
      </c>
      <c r="Y1955" t="s">
        <v>512</v>
      </c>
    </row>
    <row r="1956" spans="1:25" ht="15" customHeight="1" x14ac:dyDescent="0.3">
      <c r="A1956">
        <v>11004</v>
      </c>
      <c r="B1956" t="s">
        <v>48</v>
      </c>
      <c r="C1956">
        <v>26</v>
      </c>
      <c r="D1956">
        <v>3</v>
      </c>
      <c r="E1956" s="3">
        <v>44658</v>
      </c>
      <c r="F1956" s="31">
        <f>YEAR(Order[[#This Row],[OrderDate]])</f>
        <v>2022</v>
      </c>
      <c r="G1956" s="31">
        <f>MONTH(Order[[#This Row],[OrderDate]])</f>
        <v>4</v>
      </c>
      <c r="H1956" s="31">
        <f>WEEKDAY(Order[[#This Row],[OrderDate]])</f>
        <v>5</v>
      </c>
      <c r="I1956" s="31" t="str">
        <f>TEXT(Order[[#This Row],[WeekNumber]],"dddd")</f>
        <v>Thursday</v>
      </c>
      <c r="J1956" s="14">
        <v>20220420</v>
      </c>
      <c r="K1956" t="s">
        <v>486</v>
      </c>
      <c r="L1956" s="4">
        <v>187.38</v>
      </c>
      <c r="M1956" s="4">
        <v>31.23</v>
      </c>
      <c r="N1956" s="4">
        <v>31.23</v>
      </c>
      <c r="O1956">
        <v>6</v>
      </c>
      <c r="P1956" s="8">
        <v>0</v>
      </c>
      <c r="Q1956" t="s">
        <v>380</v>
      </c>
      <c r="R1956">
        <v>11</v>
      </c>
      <c r="S1956" s="4">
        <v>12.929370209027901</v>
      </c>
      <c r="T1956" t="s">
        <v>137</v>
      </c>
      <c r="U1956" t="s">
        <v>226</v>
      </c>
      <c r="V1956" t="s">
        <v>313</v>
      </c>
      <c r="W1956" t="s">
        <v>509</v>
      </c>
      <c r="X1956" t="s">
        <v>522</v>
      </c>
      <c r="Y1956" t="s">
        <v>516</v>
      </c>
    </row>
    <row r="1957" spans="1:25" ht="15" customHeight="1" x14ac:dyDescent="0.3">
      <c r="A1957">
        <v>11004</v>
      </c>
      <c r="B1957" t="s">
        <v>48</v>
      </c>
      <c r="C1957">
        <v>76</v>
      </c>
      <c r="D1957">
        <v>3</v>
      </c>
      <c r="E1957" s="3">
        <v>44658</v>
      </c>
      <c r="F1957" s="31">
        <f>YEAR(Order[[#This Row],[OrderDate]])</f>
        <v>2022</v>
      </c>
      <c r="G1957" s="31">
        <f>MONTH(Order[[#This Row],[OrderDate]])</f>
        <v>4</v>
      </c>
      <c r="H1957" s="31">
        <f>WEEKDAY(Order[[#This Row],[OrderDate]])</f>
        <v>5</v>
      </c>
      <c r="I1957" s="31" t="str">
        <f>TEXT(Order[[#This Row],[WeekNumber]],"dddd")</f>
        <v>Thursday</v>
      </c>
      <c r="J1957" s="14">
        <v>20220410</v>
      </c>
      <c r="K1957" t="s">
        <v>486</v>
      </c>
      <c r="L1957" s="4">
        <v>108</v>
      </c>
      <c r="M1957" s="4">
        <v>18</v>
      </c>
      <c r="N1957" s="4">
        <v>18</v>
      </c>
      <c r="O1957">
        <v>6</v>
      </c>
      <c r="P1957" s="8">
        <v>0</v>
      </c>
      <c r="Q1957" t="s">
        <v>430</v>
      </c>
      <c r="R1957">
        <v>23</v>
      </c>
      <c r="S1957" s="4">
        <v>11.35067307451974</v>
      </c>
      <c r="T1957" t="s">
        <v>137</v>
      </c>
      <c r="U1957" t="s">
        <v>226</v>
      </c>
      <c r="V1957" t="s">
        <v>313</v>
      </c>
      <c r="W1957" t="s">
        <v>509</v>
      </c>
      <c r="X1957" t="s">
        <v>522</v>
      </c>
      <c r="Y1957" t="s">
        <v>517</v>
      </c>
    </row>
    <row r="1958" spans="1:25" ht="15" customHeight="1" x14ac:dyDescent="0.3">
      <c r="A1958">
        <v>11005</v>
      </c>
      <c r="B1958" t="s">
        <v>87</v>
      </c>
      <c r="C1958">
        <v>1</v>
      </c>
      <c r="D1958">
        <v>2</v>
      </c>
      <c r="E1958" s="3">
        <v>44658</v>
      </c>
      <c r="F1958" s="31">
        <f>YEAR(Order[[#This Row],[OrderDate]])</f>
        <v>2022</v>
      </c>
      <c r="G1958" s="31">
        <f>MONTH(Order[[#This Row],[OrderDate]])</f>
        <v>4</v>
      </c>
      <c r="H1958" s="31">
        <f>WEEKDAY(Order[[#This Row],[OrderDate]])</f>
        <v>5</v>
      </c>
      <c r="I1958" s="31" t="str">
        <f>TEXT(Order[[#This Row],[WeekNumber]],"dddd")</f>
        <v>Thursday</v>
      </c>
      <c r="J1958" s="14">
        <v>20220410</v>
      </c>
      <c r="K1958" t="s">
        <v>486</v>
      </c>
      <c r="L1958" s="4">
        <v>36</v>
      </c>
      <c r="M1958" s="4">
        <v>18</v>
      </c>
      <c r="N1958" s="4">
        <v>18</v>
      </c>
      <c r="O1958">
        <v>2</v>
      </c>
      <c r="P1958" s="8">
        <v>0</v>
      </c>
      <c r="Q1958" t="s">
        <v>355</v>
      </c>
      <c r="R1958">
        <v>1</v>
      </c>
      <c r="S1958" s="4">
        <v>9.9412796083453241</v>
      </c>
      <c r="T1958" t="s">
        <v>176</v>
      </c>
      <c r="U1958" t="s">
        <v>265</v>
      </c>
      <c r="V1958" t="s">
        <v>349</v>
      </c>
      <c r="W1958" t="s">
        <v>509</v>
      </c>
      <c r="X1958" t="s">
        <v>527</v>
      </c>
      <c r="Y1958" t="s">
        <v>517</v>
      </c>
    </row>
    <row r="1959" spans="1:25" ht="15" customHeight="1" x14ac:dyDescent="0.3">
      <c r="A1959">
        <v>11005</v>
      </c>
      <c r="B1959" t="s">
        <v>87</v>
      </c>
      <c r="C1959">
        <v>59</v>
      </c>
      <c r="D1959">
        <v>2</v>
      </c>
      <c r="E1959" s="3">
        <v>44658</v>
      </c>
      <c r="F1959" s="31">
        <f>YEAR(Order[[#This Row],[OrderDate]])</f>
        <v>2022</v>
      </c>
      <c r="G1959" s="31">
        <f>MONTH(Order[[#This Row],[OrderDate]])</f>
        <v>4</v>
      </c>
      <c r="H1959" s="31">
        <f>WEEKDAY(Order[[#This Row],[OrderDate]])</f>
        <v>5</v>
      </c>
      <c r="I1959" s="31" t="str">
        <f>TEXT(Order[[#This Row],[WeekNumber]],"dddd")</f>
        <v>Thursday</v>
      </c>
      <c r="J1959" s="14">
        <v>20220415</v>
      </c>
      <c r="K1959" t="s">
        <v>486</v>
      </c>
      <c r="L1959" s="4">
        <v>550</v>
      </c>
      <c r="M1959" s="4">
        <v>55</v>
      </c>
      <c r="N1959" s="4">
        <v>55</v>
      </c>
      <c r="O1959">
        <v>10</v>
      </c>
      <c r="P1959" s="8">
        <v>0</v>
      </c>
      <c r="Q1959" t="s">
        <v>413</v>
      </c>
      <c r="R1959">
        <v>28</v>
      </c>
      <c r="S1959" s="4">
        <v>29.299646906924384</v>
      </c>
      <c r="T1959" t="s">
        <v>176</v>
      </c>
      <c r="U1959" t="s">
        <v>265</v>
      </c>
      <c r="V1959" t="s">
        <v>349</v>
      </c>
      <c r="W1959" t="s">
        <v>509</v>
      </c>
      <c r="X1959" t="s">
        <v>527</v>
      </c>
      <c r="Y1959" t="s">
        <v>511</v>
      </c>
    </row>
    <row r="1960" spans="1:25" ht="15" customHeight="1" x14ac:dyDescent="0.3">
      <c r="A1960">
        <v>11006</v>
      </c>
      <c r="B1960" t="s">
        <v>30</v>
      </c>
      <c r="C1960">
        <v>1</v>
      </c>
      <c r="D1960">
        <v>3</v>
      </c>
      <c r="E1960" s="3">
        <v>44658</v>
      </c>
      <c r="F1960" s="31">
        <f>YEAR(Order[[#This Row],[OrderDate]])</f>
        <v>2022</v>
      </c>
      <c r="G1960" s="31">
        <f>MONTH(Order[[#This Row],[OrderDate]])</f>
        <v>4</v>
      </c>
      <c r="H1960" s="31">
        <f>WEEKDAY(Order[[#This Row],[OrderDate]])</f>
        <v>5</v>
      </c>
      <c r="I1960" s="31" t="str">
        <f>TEXT(Order[[#This Row],[WeekNumber]],"dddd")</f>
        <v>Thursday</v>
      </c>
      <c r="J1960" s="14">
        <v>20220415</v>
      </c>
      <c r="K1960" t="s">
        <v>484</v>
      </c>
      <c r="L1960" s="4">
        <v>144</v>
      </c>
      <c r="M1960" s="4">
        <v>18</v>
      </c>
      <c r="N1960" s="4">
        <v>18</v>
      </c>
      <c r="O1960">
        <v>8</v>
      </c>
      <c r="P1960" s="8">
        <v>0</v>
      </c>
      <c r="Q1960" t="s">
        <v>355</v>
      </c>
      <c r="R1960">
        <v>1</v>
      </c>
      <c r="S1960" s="4">
        <v>9.9412796083453241</v>
      </c>
      <c r="T1960" t="s">
        <v>119</v>
      </c>
      <c r="U1960" t="s">
        <v>208</v>
      </c>
      <c r="V1960" t="s">
        <v>296</v>
      </c>
      <c r="W1960" t="s">
        <v>510</v>
      </c>
      <c r="X1960" t="s">
        <v>353</v>
      </c>
      <c r="Y1960" t="s">
        <v>517</v>
      </c>
    </row>
    <row r="1961" spans="1:25" ht="15" customHeight="1" x14ac:dyDescent="0.3">
      <c r="A1961">
        <v>11006</v>
      </c>
      <c r="B1961" t="s">
        <v>30</v>
      </c>
      <c r="C1961">
        <v>29</v>
      </c>
      <c r="D1961">
        <v>3</v>
      </c>
      <c r="E1961" s="3">
        <v>44658</v>
      </c>
      <c r="F1961" s="31">
        <f>YEAR(Order[[#This Row],[OrderDate]])</f>
        <v>2022</v>
      </c>
      <c r="G1961" s="31">
        <f>MONTH(Order[[#This Row],[OrderDate]])</f>
        <v>4</v>
      </c>
      <c r="H1961" s="31">
        <f>WEEKDAY(Order[[#This Row],[OrderDate]])</f>
        <v>5</v>
      </c>
      <c r="I1961" s="31" t="str">
        <f>TEXT(Order[[#This Row],[WeekNumber]],"dddd")</f>
        <v>Thursday</v>
      </c>
      <c r="J1961" s="14">
        <v>20220413</v>
      </c>
      <c r="K1961" t="s">
        <v>484</v>
      </c>
      <c r="L1961" s="4">
        <v>185.685</v>
      </c>
      <c r="M1961" s="4">
        <v>123.79</v>
      </c>
      <c r="N1961" s="4">
        <v>92.842500000000001</v>
      </c>
      <c r="O1961">
        <v>2</v>
      </c>
      <c r="P1961" s="8">
        <v>0.25</v>
      </c>
      <c r="Q1961" t="s">
        <v>383</v>
      </c>
      <c r="R1961">
        <v>12</v>
      </c>
      <c r="S1961" s="4">
        <v>78.453085124436214</v>
      </c>
      <c r="T1961" t="s">
        <v>119</v>
      </c>
      <c r="U1961" t="s">
        <v>208</v>
      </c>
      <c r="V1961" t="s">
        <v>296</v>
      </c>
      <c r="W1961" t="s">
        <v>510</v>
      </c>
      <c r="X1961" t="s">
        <v>353</v>
      </c>
      <c r="Y1961" t="s">
        <v>518</v>
      </c>
    </row>
    <row r="1962" spans="1:25" ht="15" customHeight="1" x14ac:dyDescent="0.3">
      <c r="A1962">
        <v>11007</v>
      </c>
      <c r="B1962" t="s">
        <v>57</v>
      </c>
      <c r="C1962">
        <v>8</v>
      </c>
      <c r="D1962">
        <v>8</v>
      </c>
      <c r="E1962" s="3">
        <v>44659</v>
      </c>
      <c r="F1962" s="31">
        <f>YEAR(Order[[#This Row],[OrderDate]])</f>
        <v>2022</v>
      </c>
      <c r="G1962" s="31">
        <f>MONTH(Order[[#This Row],[OrderDate]])</f>
        <v>4</v>
      </c>
      <c r="H1962" s="31">
        <f>WEEKDAY(Order[[#This Row],[OrderDate]])</f>
        <v>6</v>
      </c>
      <c r="I1962" s="31" t="str">
        <f>TEXT(Order[[#This Row],[WeekNumber]],"dddd")</f>
        <v>Friday</v>
      </c>
      <c r="J1962" s="14">
        <v>20220413</v>
      </c>
      <c r="K1962" t="s">
        <v>484</v>
      </c>
      <c r="L1962" s="4">
        <v>1200</v>
      </c>
      <c r="M1962" s="4">
        <v>40</v>
      </c>
      <c r="N1962" s="4">
        <v>40</v>
      </c>
      <c r="O1962">
        <v>30</v>
      </c>
      <c r="P1962" s="8">
        <v>0</v>
      </c>
      <c r="Q1962" t="s">
        <v>362</v>
      </c>
      <c r="R1962">
        <v>3</v>
      </c>
      <c r="S1962" s="4">
        <v>29.042861179974402</v>
      </c>
      <c r="T1962" t="s">
        <v>146</v>
      </c>
      <c r="U1962" t="s">
        <v>235</v>
      </c>
      <c r="V1962" t="s">
        <v>321</v>
      </c>
      <c r="W1962" t="s">
        <v>509</v>
      </c>
      <c r="X1962" t="s">
        <v>352</v>
      </c>
      <c r="Y1962" t="s">
        <v>515</v>
      </c>
    </row>
    <row r="1963" spans="1:25" ht="15" customHeight="1" x14ac:dyDescent="0.3">
      <c r="A1963">
        <v>11007</v>
      </c>
      <c r="B1963" t="s">
        <v>57</v>
      </c>
      <c r="C1963">
        <v>29</v>
      </c>
      <c r="D1963">
        <v>8</v>
      </c>
      <c r="E1963" s="3">
        <v>44659</v>
      </c>
      <c r="F1963" s="31">
        <f>YEAR(Order[[#This Row],[OrderDate]])</f>
        <v>2022</v>
      </c>
      <c r="G1963" s="31">
        <f>MONTH(Order[[#This Row],[OrderDate]])</f>
        <v>4</v>
      </c>
      <c r="H1963" s="31">
        <f>WEEKDAY(Order[[#This Row],[OrderDate]])</f>
        <v>6</v>
      </c>
      <c r="I1963" s="31" t="str">
        <f>TEXT(Order[[#This Row],[WeekNumber]],"dddd")</f>
        <v>Friday</v>
      </c>
      <c r="J1963" s="14">
        <v>20220413</v>
      </c>
      <c r="K1963" t="s">
        <v>484</v>
      </c>
      <c r="L1963" s="4">
        <v>1237.9000000000001</v>
      </c>
      <c r="M1963" s="4">
        <v>123.79</v>
      </c>
      <c r="N1963" s="4">
        <v>123.79</v>
      </c>
      <c r="O1963">
        <v>10</v>
      </c>
      <c r="P1963" s="8">
        <v>0</v>
      </c>
      <c r="Q1963" t="s">
        <v>383</v>
      </c>
      <c r="R1963">
        <v>12</v>
      </c>
      <c r="S1963" s="4">
        <v>78.453085124436214</v>
      </c>
      <c r="T1963" t="s">
        <v>146</v>
      </c>
      <c r="U1963" t="s">
        <v>235</v>
      </c>
      <c r="V1963" t="s">
        <v>321</v>
      </c>
      <c r="W1963" t="s">
        <v>509</v>
      </c>
      <c r="X1963" t="s">
        <v>352</v>
      </c>
      <c r="Y1963" t="s">
        <v>518</v>
      </c>
    </row>
    <row r="1964" spans="1:25" ht="15" customHeight="1" x14ac:dyDescent="0.3">
      <c r="A1964">
        <v>11007</v>
      </c>
      <c r="B1964" t="s">
        <v>57</v>
      </c>
      <c r="C1964">
        <v>42</v>
      </c>
      <c r="D1964">
        <v>8</v>
      </c>
      <c r="E1964" s="3">
        <v>44659</v>
      </c>
      <c r="F1964" s="31">
        <f>YEAR(Order[[#This Row],[OrderDate]])</f>
        <v>2022</v>
      </c>
      <c r="G1964" s="31">
        <f>MONTH(Order[[#This Row],[OrderDate]])</f>
        <v>4</v>
      </c>
      <c r="H1964" s="31">
        <f>WEEKDAY(Order[[#This Row],[OrderDate]])</f>
        <v>6</v>
      </c>
      <c r="I1964" s="31" t="str">
        <f>TEXT(Order[[#This Row],[WeekNumber]],"dddd")</f>
        <v>Friday</v>
      </c>
      <c r="J1964" s="14" t="s">
        <v>487</v>
      </c>
      <c r="K1964" t="s">
        <v>484</v>
      </c>
      <c r="L1964" s="4">
        <v>196</v>
      </c>
      <c r="M1964" s="4">
        <v>14</v>
      </c>
      <c r="N1964" s="4">
        <v>14</v>
      </c>
      <c r="O1964">
        <v>14</v>
      </c>
      <c r="P1964" s="8">
        <v>0</v>
      </c>
      <c r="Q1964" t="s">
        <v>396</v>
      </c>
      <c r="R1964">
        <v>20</v>
      </c>
      <c r="S1964" s="4">
        <v>10.762412487567216</v>
      </c>
      <c r="T1964" t="s">
        <v>146</v>
      </c>
      <c r="U1964" t="s">
        <v>235</v>
      </c>
      <c r="V1964" t="s">
        <v>321</v>
      </c>
      <c r="W1964" t="s">
        <v>509</v>
      </c>
      <c r="X1964" t="s">
        <v>352</v>
      </c>
      <c r="Y1964" t="s">
        <v>512</v>
      </c>
    </row>
    <row r="1965" spans="1:25" x14ac:dyDescent="0.3">
      <c r="A1965">
        <v>11008</v>
      </c>
      <c r="B1965" t="s">
        <v>19</v>
      </c>
      <c r="C1965">
        <v>28</v>
      </c>
      <c r="D1965">
        <v>7</v>
      </c>
      <c r="E1965" s="3">
        <v>44659</v>
      </c>
      <c r="F1965" s="31">
        <f>YEAR(Order[[#This Row],[OrderDate]])</f>
        <v>2022</v>
      </c>
      <c r="G1965" s="31">
        <f>MONTH(Order[[#This Row],[OrderDate]])</f>
        <v>4</v>
      </c>
      <c r="H1965" s="31">
        <f>WEEKDAY(Order[[#This Row],[OrderDate]])</f>
        <v>6</v>
      </c>
      <c r="I1965" s="31" t="str">
        <f>TEXT(Order[[#This Row],[WeekNumber]],"dddd")</f>
        <v>Friday</v>
      </c>
      <c r="J1965" s="14" t="s">
        <v>487</v>
      </c>
      <c r="K1965" t="s">
        <v>485</v>
      </c>
      <c r="L1965" s="4">
        <v>3032.3999976217751</v>
      </c>
      <c r="M1965" s="4">
        <v>45.6</v>
      </c>
      <c r="N1965" s="4">
        <v>43.319999966025357</v>
      </c>
      <c r="O1965">
        <v>70</v>
      </c>
      <c r="P1965" s="8">
        <v>5.000000074505806E-2</v>
      </c>
      <c r="Q1965" t="s">
        <v>382</v>
      </c>
      <c r="R1965">
        <v>12</v>
      </c>
      <c r="S1965" s="4">
        <v>23.763027335506571</v>
      </c>
      <c r="T1965" t="s">
        <v>108</v>
      </c>
      <c r="U1965" t="s">
        <v>197</v>
      </c>
      <c r="V1965" t="s">
        <v>286</v>
      </c>
      <c r="W1965" t="s">
        <v>509</v>
      </c>
      <c r="X1965" t="s">
        <v>524</v>
      </c>
      <c r="Y1965" t="s">
        <v>513</v>
      </c>
    </row>
    <row r="1966" spans="1:25" x14ac:dyDescent="0.3">
      <c r="A1966">
        <v>11008</v>
      </c>
      <c r="B1966" t="s">
        <v>19</v>
      </c>
      <c r="C1966">
        <v>34</v>
      </c>
      <c r="D1966">
        <v>7</v>
      </c>
      <c r="E1966" s="3">
        <v>44659</v>
      </c>
      <c r="F1966" s="31">
        <f>YEAR(Order[[#This Row],[OrderDate]])</f>
        <v>2022</v>
      </c>
      <c r="G1966" s="31">
        <f>MONTH(Order[[#This Row],[OrderDate]])</f>
        <v>4</v>
      </c>
      <c r="H1966" s="31">
        <f>WEEKDAY(Order[[#This Row],[OrderDate]])</f>
        <v>6</v>
      </c>
      <c r="I1966" s="31" t="str">
        <f>TEXT(Order[[#This Row],[WeekNumber]],"dddd")</f>
        <v>Friday</v>
      </c>
      <c r="J1966" s="14" t="s">
        <v>487</v>
      </c>
      <c r="K1966" t="s">
        <v>485</v>
      </c>
      <c r="L1966" s="4">
        <v>1196.9999990612268</v>
      </c>
      <c r="M1966" s="4">
        <v>14</v>
      </c>
      <c r="N1966" s="4">
        <v>13.299999989569187</v>
      </c>
      <c r="O1966">
        <v>90</v>
      </c>
      <c r="P1966" s="8">
        <v>5.000000074505806E-2</v>
      </c>
      <c r="Q1966" t="s">
        <v>388</v>
      </c>
      <c r="R1966">
        <v>16</v>
      </c>
      <c r="S1966" s="4">
        <v>9.0738672986425506</v>
      </c>
      <c r="T1966" t="s">
        <v>108</v>
      </c>
      <c r="U1966" t="s">
        <v>197</v>
      </c>
      <c r="V1966" t="s">
        <v>286</v>
      </c>
      <c r="W1966" t="s">
        <v>509</v>
      </c>
      <c r="X1966" t="s">
        <v>524</v>
      </c>
      <c r="Y1966" t="s">
        <v>517</v>
      </c>
    </row>
    <row r="1967" spans="1:25" x14ac:dyDescent="0.3">
      <c r="A1967">
        <v>11008</v>
      </c>
      <c r="B1967" t="s">
        <v>19</v>
      </c>
      <c r="C1967">
        <v>71</v>
      </c>
      <c r="D1967">
        <v>7</v>
      </c>
      <c r="E1967" s="3">
        <v>44659</v>
      </c>
      <c r="F1967" s="31">
        <f>YEAR(Order[[#This Row],[OrderDate]])</f>
        <v>2022</v>
      </c>
      <c r="G1967" s="31">
        <f>MONTH(Order[[#This Row],[OrderDate]])</f>
        <v>4</v>
      </c>
      <c r="H1967" s="31">
        <f>WEEKDAY(Order[[#This Row],[OrderDate]])</f>
        <v>6</v>
      </c>
      <c r="I1967" s="31" t="str">
        <f>TEXT(Order[[#This Row],[WeekNumber]],"dddd")</f>
        <v>Friday</v>
      </c>
      <c r="J1967" s="14">
        <v>20220410</v>
      </c>
      <c r="K1967" t="s">
        <v>485</v>
      </c>
      <c r="L1967" s="4">
        <v>451.5</v>
      </c>
      <c r="M1967" s="4">
        <v>21.5</v>
      </c>
      <c r="N1967" s="4">
        <v>21.5</v>
      </c>
      <c r="O1967">
        <v>21</v>
      </c>
      <c r="P1967" s="8">
        <v>0</v>
      </c>
      <c r="Q1967" t="s">
        <v>425</v>
      </c>
      <c r="R1967">
        <v>15</v>
      </c>
      <c r="S1967" s="4">
        <v>15.813450604529082</v>
      </c>
      <c r="T1967" t="s">
        <v>108</v>
      </c>
      <c r="U1967" t="s">
        <v>197</v>
      </c>
      <c r="V1967" t="s">
        <v>286</v>
      </c>
      <c r="W1967" t="s">
        <v>509</v>
      </c>
      <c r="X1967" t="s">
        <v>524</v>
      </c>
      <c r="Y1967" t="s">
        <v>511</v>
      </c>
    </row>
    <row r="1968" spans="1:25" ht="15" customHeight="1" x14ac:dyDescent="0.3">
      <c r="A1968">
        <v>11009</v>
      </c>
      <c r="B1968" t="s">
        <v>28</v>
      </c>
      <c r="C1968">
        <v>24</v>
      </c>
      <c r="D1968">
        <v>2</v>
      </c>
      <c r="E1968" s="3">
        <v>44659</v>
      </c>
      <c r="F1968" s="31">
        <f>YEAR(Order[[#This Row],[OrderDate]])</f>
        <v>2022</v>
      </c>
      <c r="G1968" s="31">
        <f>MONTH(Order[[#This Row],[OrderDate]])</f>
        <v>4</v>
      </c>
      <c r="H1968" s="31">
        <f>WEEKDAY(Order[[#This Row],[OrderDate]])</f>
        <v>6</v>
      </c>
      <c r="I1968" s="31" t="str">
        <f>TEXT(Order[[#This Row],[WeekNumber]],"dddd")</f>
        <v>Friday</v>
      </c>
      <c r="J1968" s="14">
        <v>20220410</v>
      </c>
      <c r="K1968" t="s">
        <v>486</v>
      </c>
      <c r="L1968" s="4">
        <v>54</v>
      </c>
      <c r="M1968" s="4">
        <v>4.5</v>
      </c>
      <c r="N1968" s="4">
        <v>4.5</v>
      </c>
      <c r="O1968">
        <v>12</v>
      </c>
      <c r="P1968" s="8">
        <v>0</v>
      </c>
      <c r="Q1968" t="s">
        <v>378</v>
      </c>
      <c r="R1968">
        <v>10</v>
      </c>
      <c r="S1968" s="4">
        <v>2.1230577042655105</v>
      </c>
      <c r="T1968" t="s">
        <v>117</v>
      </c>
      <c r="U1968" t="s">
        <v>206</v>
      </c>
      <c r="V1968" t="s">
        <v>294</v>
      </c>
      <c r="W1968" t="s">
        <v>509</v>
      </c>
      <c r="X1968" t="s">
        <v>529</v>
      </c>
      <c r="Y1968" t="s">
        <v>517</v>
      </c>
    </row>
    <row r="1969" spans="1:25" ht="15" customHeight="1" x14ac:dyDescent="0.3">
      <c r="A1969">
        <v>11009</v>
      </c>
      <c r="B1969" t="s">
        <v>28</v>
      </c>
      <c r="C1969">
        <v>36</v>
      </c>
      <c r="D1969">
        <v>2</v>
      </c>
      <c r="E1969" s="3">
        <v>44659</v>
      </c>
      <c r="F1969" s="31">
        <f>YEAR(Order[[#This Row],[OrderDate]])</f>
        <v>2022</v>
      </c>
      <c r="G1969" s="31">
        <f>MONTH(Order[[#This Row],[OrderDate]])</f>
        <v>4</v>
      </c>
      <c r="H1969" s="31">
        <f>WEEKDAY(Order[[#This Row],[OrderDate]])</f>
        <v>6</v>
      </c>
      <c r="I1969" s="31" t="str">
        <f>TEXT(Order[[#This Row],[WeekNumber]],"dddd")</f>
        <v>Friday</v>
      </c>
      <c r="J1969" s="14">
        <v>20220410</v>
      </c>
      <c r="K1969" t="s">
        <v>486</v>
      </c>
      <c r="L1969" s="4">
        <v>256.5</v>
      </c>
      <c r="M1969" s="4">
        <v>19</v>
      </c>
      <c r="N1969" s="4">
        <v>14.25</v>
      </c>
      <c r="O1969">
        <v>18</v>
      </c>
      <c r="P1969" s="8">
        <v>0.25</v>
      </c>
      <c r="Q1969" t="s">
        <v>390</v>
      </c>
      <c r="R1969">
        <v>17</v>
      </c>
      <c r="S1969" s="4">
        <v>14.515505674132482</v>
      </c>
      <c r="T1969" t="s">
        <v>117</v>
      </c>
      <c r="U1969" t="s">
        <v>206</v>
      </c>
      <c r="V1969" t="s">
        <v>294</v>
      </c>
      <c r="W1969" t="s">
        <v>509</v>
      </c>
      <c r="X1969" t="s">
        <v>529</v>
      </c>
      <c r="Y1969" t="s">
        <v>514</v>
      </c>
    </row>
    <row r="1970" spans="1:25" ht="15" customHeight="1" x14ac:dyDescent="0.3">
      <c r="A1970">
        <v>11009</v>
      </c>
      <c r="B1970" t="s">
        <v>28</v>
      </c>
      <c r="C1970">
        <v>60</v>
      </c>
      <c r="D1970">
        <v>2</v>
      </c>
      <c r="E1970" s="3">
        <v>44659</v>
      </c>
      <c r="F1970" s="31">
        <f>YEAR(Order[[#This Row],[OrderDate]])</f>
        <v>2022</v>
      </c>
      <c r="G1970" s="31">
        <f>MONTH(Order[[#This Row],[OrderDate]])</f>
        <v>4</v>
      </c>
      <c r="H1970" s="31">
        <f>WEEKDAY(Order[[#This Row],[OrderDate]])</f>
        <v>6</v>
      </c>
      <c r="I1970" s="31" t="str">
        <f>TEXT(Order[[#This Row],[WeekNumber]],"dddd")</f>
        <v>Friday</v>
      </c>
      <c r="J1970" s="14">
        <v>20220421</v>
      </c>
      <c r="K1970" t="s">
        <v>486</v>
      </c>
      <c r="L1970" s="4">
        <v>306</v>
      </c>
      <c r="M1970" s="4">
        <v>34</v>
      </c>
      <c r="N1970" s="4">
        <v>34</v>
      </c>
      <c r="O1970">
        <v>9</v>
      </c>
      <c r="P1970" s="8">
        <v>0</v>
      </c>
      <c r="Q1970" t="s">
        <v>414</v>
      </c>
      <c r="R1970">
        <v>28</v>
      </c>
      <c r="S1970" s="4">
        <v>17.186056815854748</v>
      </c>
      <c r="T1970" t="s">
        <v>117</v>
      </c>
      <c r="U1970" t="s">
        <v>206</v>
      </c>
      <c r="V1970" t="s">
        <v>294</v>
      </c>
      <c r="W1970" t="s">
        <v>509</v>
      </c>
      <c r="X1970" t="s">
        <v>529</v>
      </c>
      <c r="Y1970" t="s">
        <v>511</v>
      </c>
    </row>
    <row r="1971" spans="1:25" ht="15" customHeight="1" x14ac:dyDescent="0.3">
      <c r="A1971">
        <v>11010</v>
      </c>
      <c r="B1971" t="s">
        <v>63</v>
      </c>
      <c r="C1971">
        <v>7</v>
      </c>
      <c r="D1971">
        <v>2</v>
      </c>
      <c r="E1971" s="3">
        <v>44660</v>
      </c>
      <c r="F1971" s="31">
        <f>YEAR(Order[[#This Row],[OrderDate]])</f>
        <v>2022</v>
      </c>
      <c r="G1971" s="31">
        <f>MONTH(Order[[#This Row],[OrderDate]])</f>
        <v>4</v>
      </c>
      <c r="H1971" s="31">
        <f>WEEKDAY(Order[[#This Row],[OrderDate]])</f>
        <v>7</v>
      </c>
      <c r="I1971" s="31" t="str">
        <f>TEXT(Order[[#This Row],[WeekNumber]],"dddd")</f>
        <v>Saturday</v>
      </c>
      <c r="J1971" s="14">
        <v>20220421</v>
      </c>
      <c r="K1971" t="s">
        <v>484</v>
      </c>
      <c r="L1971" s="4">
        <v>600</v>
      </c>
      <c r="M1971" s="4">
        <v>30</v>
      </c>
      <c r="N1971" s="4">
        <v>30</v>
      </c>
      <c r="O1971">
        <v>20</v>
      </c>
      <c r="P1971" s="8">
        <v>0</v>
      </c>
      <c r="Q1971" t="s">
        <v>361</v>
      </c>
      <c r="R1971">
        <v>3</v>
      </c>
      <c r="S1971" s="4">
        <v>16.995648153812226</v>
      </c>
      <c r="T1971" t="s">
        <v>152</v>
      </c>
      <c r="U1971" t="s">
        <v>241</v>
      </c>
      <c r="V1971" t="s">
        <v>326</v>
      </c>
      <c r="W1971" t="s">
        <v>509</v>
      </c>
      <c r="X1971" t="s">
        <v>528</v>
      </c>
      <c r="Y1971" t="s">
        <v>513</v>
      </c>
    </row>
    <row r="1972" spans="1:25" ht="15" customHeight="1" x14ac:dyDescent="0.3">
      <c r="A1972">
        <v>11010</v>
      </c>
      <c r="B1972" t="s">
        <v>63</v>
      </c>
      <c r="C1972">
        <v>24</v>
      </c>
      <c r="D1972">
        <v>2</v>
      </c>
      <c r="E1972" s="3">
        <v>44660</v>
      </c>
      <c r="F1972" s="31">
        <f>YEAR(Order[[#This Row],[OrderDate]])</f>
        <v>2022</v>
      </c>
      <c r="G1972" s="31">
        <f>MONTH(Order[[#This Row],[OrderDate]])</f>
        <v>4</v>
      </c>
      <c r="H1972" s="31">
        <f>WEEKDAY(Order[[#This Row],[OrderDate]])</f>
        <v>7</v>
      </c>
      <c r="I1972" s="31" t="str">
        <f>TEXT(Order[[#This Row],[WeekNumber]],"dddd")</f>
        <v>Saturday</v>
      </c>
      <c r="J1972" s="14">
        <v>20220413</v>
      </c>
      <c r="K1972" t="s">
        <v>484</v>
      </c>
      <c r="L1972" s="4">
        <v>45</v>
      </c>
      <c r="M1972" s="4">
        <v>4.5</v>
      </c>
      <c r="N1972" s="4">
        <v>4.5</v>
      </c>
      <c r="O1972">
        <v>10</v>
      </c>
      <c r="P1972" s="8">
        <v>0</v>
      </c>
      <c r="Q1972" t="s">
        <v>378</v>
      </c>
      <c r="R1972">
        <v>10</v>
      </c>
      <c r="S1972" s="4">
        <v>2.1230577042655105</v>
      </c>
      <c r="T1972" t="s">
        <v>152</v>
      </c>
      <c r="U1972" t="s">
        <v>241</v>
      </c>
      <c r="V1972" t="s">
        <v>326</v>
      </c>
      <c r="W1972" t="s">
        <v>509</v>
      </c>
      <c r="X1972" t="s">
        <v>528</v>
      </c>
      <c r="Y1972" t="s">
        <v>517</v>
      </c>
    </row>
    <row r="1973" spans="1:25" ht="15" customHeight="1" x14ac:dyDescent="0.3">
      <c r="A1973">
        <v>11011</v>
      </c>
      <c r="B1973" t="s">
        <v>0</v>
      </c>
      <c r="C1973">
        <v>58</v>
      </c>
      <c r="D1973">
        <v>3</v>
      </c>
      <c r="E1973" s="3">
        <v>44660</v>
      </c>
      <c r="F1973" s="31">
        <f>YEAR(Order[[#This Row],[OrderDate]])</f>
        <v>2022</v>
      </c>
      <c r="G1973" s="31">
        <f>MONTH(Order[[#This Row],[OrderDate]])</f>
        <v>4</v>
      </c>
      <c r="H1973" s="31">
        <f>WEEKDAY(Order[[#This Row],[OrderDate]])</f>
        <v>7</v>
      </c>
      <c r="I1973" s="31" t="str">
        <f>TEXT(Order[[#This Row],[WeekNumber]],"dddd")</f>
        <v>Saturday</v>
      </c>
      <c r="J1973" s="14">
        <v>20220413</v>
      </c>
      <c r="K1973" t="s">
        <v>486</v>
      </c>
      <c r="L1973" s="4">
        <v>503.49999960511923</v>
      </c>
      <c r="M1973" s="4">
        <v>13.25</v>
      </c>
      <c r="N1973" s="4">
        <v>12.587499990127981</v>
      </c>
      <c r="O1973">
        <v>40</v>
      </c>
      <c r="P1973" s="8">
        <v>5.000000074505806E-2</v>
      </c>
      <c r="Q1973" t="s">
        <v>412</v>
      </c>
      <c r="R1973">
        <v>27</v>
      </c>
      <c r="S1973" s="4">
        <v>5.9992715692376155</v>
      </c>
      <c r="T1973" t="s">
        <v>89</v>
      </c>
      <c r="U1973" t="s">
        <v>178</v>
      </c>
      <c r="V1973" t="s">
        <v>267</v>
      </c>
      <c r="W1973" t="s">
        <v>509</v>
      </c>
      <c r="X1973" t="s">
        <v>520</v>
      </c>
      <c r="Y1973" t="s">
        <v>514</v>
      </c>
    </row>
    <row r="1974" spans="1:25" ht="15" customHeight="1" x14ac:dyDescent="0.3">
      <c r="A1974">
        <v>11011</v>
      </c>
      <c r="B1974" t="s">
        <v>0</v>
      </c>
      <c r="C1974">
        <v>71</v>
      </c>
      <c r="D1974">
        <v>3</v>
      </c>
      <c r="E1974" s="3">
        <v>44660</v>
      </c>
      <c r="F1974" s="31">
        <f>YEAR(Order[[#This Row],[OrderDate]])</f>
        <v>2022</v>
      </c>
      <c r="G1974" s="31">
        <f>MONTH(Order[[#This Row],[OrderDate]])</f>
        <v>4</v>
      </c>
      <c r="H1974" s="31">
        <f>WEEKDAY(Order[[#This Row],[OrderDate]])</f>
        <v>7</v>
      </c>
      <c r="I1974" s="31" t="str">
        <f>TEXT(Order[[#This Row],[WeekNumber]],"dddd")</f>
        <v>Saturday</v>
      </c>
      <c r="J1974" s="14">
        <v>20220417</v>
      </c>
      <c r="K1974" t="s">
        <v>486</v>
      </c>
      <c r="L1974" s="4">
        <v>430</v>
      </c>
      <c r="M1974" s="4">
        <v>21.5</v>
      </c>
      <c r="N1974" s="4">
        <v>21.5</v>
      </c>
      <c r="O1974">
        <v>20</v>
      </c>
      <c r="P1974" s="8">
        <v>0</v>
      </c>
      <c r="Q1974" t="s">
        <v>425</v>
      </c>
      <c r="R1974">
        <v>15</v>
      </c>
      <c r="S1974" s="4">
        <v>15.813450604529082</v>
      </c>
      <c r="T1974" t="s">
        <v>89</v>
      </c>
      <c r="U1974" t="s">
        <v>178</v>
      </c>
      <c r="V1974" t="s">
        <v>267</v>
      </c>
      <c r="W1974" t="s">
        <v>509</v>
      </c>
      <c r="X1974" t="s">
        <v>520</v>
      </c>
      <c r="Y1974" t="s">
        <v>511</v>
      </c>
    </row>
    <row r="1975" spans="1:25" ht="15" customHeight="1" x14ac:dyDescent="0.3">
      <c r="A1975">
        <v>11012</v>
      </c>
      <c r="B1975" t="s">
        <v>23</v>
      </c>
      <c r="C1975">
        <v>19</v>
      </c>
      <c r="D1975">
        <v>1</v>
      </c>
      <c r="E1975" s="3">
        <v>44660</v>
      </c>
      <c r="F1975" s="31">
        <f>YEAR(Order[[#This Row],[OrderDate]])</f>
        <v>2022</v>
      </c>
      <c r="G1975" s="31">
        <f>MONTH(Order[[#This Row],[OrderDate]])</f>
        <v>4</v>
      </c>
      <c r="H1975" s="31">
        <f>WEEKDAY(Order[[#This Row],[OrderDate]])</f>
        <v>7</v>
      </c>
      <c r="I1975" s="31" t="str">
        <f>TEXT(Order[[#This Row],[WeekNumber]],"dddd")</f>
        <v>Saturday</v>
      </c>
      <c r="J1975" s="14">
        <v>20220417</v>
      </c>
      <c r="K1975" t="s">
        <v>485</v>
      </c>
      <c r="L1975" s="4">
        <v>436.99999965727329</v>
      </c>
      <c r="M1975" s="4">
        <v>9.1999999999999993</v>
      </c>
      <c r="N1975" s="4">
        <v>8.7399999931454655</v>
      </c>
      <c r="O1975">
        <v>50</v>
      </c>
      <c r="P1975" s="8">
        <v>5.000000074505806E-2</v>
      </c>
      <c r="Q1975" t="s">
        <v>373</v>
      </c>
      <c r="R1975">
        <v>8</v>
      </c>
      <c r="S1975" s="4">
        <v>7.994614939930428</v>
      </c>
      <c r="T1975" t="s">
        <v>112</v>
      </c>
      <c r="U1975" t="s">
        <v>201</v>
      </c>
      <c r="V1975" t="s">
        <v>290</v>
      </c>
      <c r="W1975" t="s">
        <v>509</v>
      </c>
      <c r="X1975" t="s">
        <v>520</v>
      </c>
      <c r="Y1975" t="s">
        <v>516</v>
      </c>
    </row>
    <row r="1976" spans="1:25" ht="15" customHeight="1" x14ac:dyDescent="0.3">
      <c r="A1976">
        <v>11012</v>
      </c>
      <c r="B1976" t="s">
        <v>23</v>
      </c>
      <c r="C1976">
        <v>60</v>
      </c>
      <c r="D1976">
        <v>1</v>
      </c>
      <c r="E1976" s="3">
        <v>44660</v>
      </c>
      <c r="F1976" s="31">
        <f>YEAR(Order[[#This Row],[OrderDate]])</f>
        <v>2022</v>
      </c>
      <c r="G1976" s="31">
        <f>MONTH(Order[[#This Row],[OrderDate]])</f>
        <v>4</v>
      </c>
      <c r="H1976" s="31">
        <f>WEEKDAY(Order[[#This Row],[OrderDate]])</f>
        <v>7</v>
      </c>
      <c r="I1976" s="31" t="str">
        <f>TEXT(Order[[#This Row],[WeekNumber]],"dddd")</f>
        <v>Saturday</v>
      </c>
      <c r="J1976" s="14">
        <v>20220417</v>
      </c>
      <c r="K1976" t="s">
        <v>485</v>
      </c>
      <c r="L1976" s="4">
        <v>1162.7999990880489</v>
      </c>
      <c r="M1976" s="4">
        <v>34</v>
      </c>
      <c r="N1976" s="4">
        <v>32.299999974668026</v>
      </c>
      <c r="O1976">
        <v>36</v>
      </c>
      <c r="P1976" s="8">
        <v>5.000000074505806E-2</v>
      </c>
      <c r="Q1976" t="s">
        <v>414</v>
      </c>
      <c r="R1976">
        <v>28</v>
      </c>
      <c r="S1976" s="4">
        <v>17.186056815854748</v>
      </c>
      <c r="T1976" t="s">
        <v>112</v>
      </c>
      <c r="U1976" t="s">
        <v>201</v>
      </c>
      <c r="V1976" t="s">
        <v>290</v>
      </c>
      <c r="W1976" t="s">
        <v>509</v>
      </c>
      <c r="X1976" t="s">
        <v>520</v>
      </c>
      <c r="Y1976" t="s">
        <v>511</v>
      </c>
    </row>
    <row r="1977" spans="1:25" ht="15" customHeight="1" x14ac:dyDescent="0.3">
      <c r="A1977">
        <v>11012</v>
      </c>
      <c r="B1977" t="s">
        <v>23</v>
      </c>
      <c r="C1977">
        <v>71</v>
      </c>
      <c r="D1977">
        <v>1</v>
      </c>
      <c r="E1977" s="3">
        <v>44660</v>
      </c>
      <c r="F1977" s="31">
        <f>YEAR(Order[[#This Row],[OrderDate]])</f>
        <v>2022</v>
      </c>
      <c r="G1977" s="31">
        <f>MONTH(Order[[#This Row],[OrderDate]])</f>
        <v>4</v>
      </c>
      <c r="H1977" s="31">
        <f>WEEKDAY(Order[[#This Row],[OrderDate]])</f>
        <v>7</v>
      </c>
      <c r="I1977" s="31" t="str">
        <f>TEXT(Order[[#This Row],[WeekNumber]],"dddd")</f>
        <v>Saturday</v>
      </c>
      <c r="J1977" s="14">
        <v>20220410</v>
      </c>
      <c r="K1977" t="s">
        <v>485</v>
      </c>
      <c r="L1977" s="4">
        <v>1225.4999990388751</v>
      </c>
      <c r="M1977" s="4">
        <v>21.5</v>
      </c>
      <c r="N1977" s="4">
        <v>20.424999983981252</v>
      </c>
      <c r="O1977">
        <v>60</v>
      </c>
      <c r="P1977" s="8">
        <v>5.000000074505806E-2</v>
      </c>
      <c r="Q1977" t="s">
        <v>425</v>
      </c>
      <c r="R1977">
        <v>15</v>
      </c>
      <c r="S1977" s="4">
        <v>15.813450604529082</v>
      </c>
      <c r="T1977" t="s">
        <v>112</v>
      </c>
      <c r="U1977" t="s">
        <v>201</v>
      </c>
      <c r="V1977" t="s">
        <v>290</v>
      </c>
      <c r="W1977" t="s">
        <v>509</v>
      </c>
      <c r="X1977" t="s">
        <v>520</v>
      </c>
      <c r="Y1977" t="s">
        <v>511</v>
      </c>
    </row>
    <row r="1978" spans="1:25" ht="15" customHeight="1" x14ac:dyDescent="0.3">
      <c r="A1978">
        <v>11013</v>
      </c>
      <c r="B1978" t="s">
        <v>66</v>
      </c>
      <c r="C1978">
        <v>23</v>
      </c>
      <c r="D1978">
        <v>2</v>
      </c>
      <c r="E1978" s="3">
        <v>44660</v>
      </c>
      <c r="F1978" s="31">
        <f>YEAR(Order[[#This Row],[OrderDate]])</f>
        <v>2022</v>
      </c>
      <c r="G1978" s="31">
        <f>MONTH(Order[[#This Row],[OrderDate]])</f>
        <v>4</v>
      </c>
      <c r="H1978" s="31">
        <f>WEEKDAY(Order[[#This Row],[OrderDate]])</f>
        <v>7</v>
      </c>
      <c r="I1978" s="31" t="str">
        <f>TEXT(Order[[#This Row],[WeekNumber]],"dddd")</f>
        <v>Saturday</v>
      </c>
      <c r="J1978" s="14">
        <v>20220410</v>
      </c>
      <c r="K1978" t="s">
        <v>486</v>
      </c>
      <c r="L1978" s="4">
        <v>90</v>
      </c>
      <c r="M1978" s="4">
        <v>9</v>
      </c>
      <c r="N1978" s="4">
        <v>9</v>
      </c>
      <c r="O1978">
        <v>10</v>
      </c>
      <c r="P1978" s="8">
        <v>0</v>
      </c>
      <c r="Q1978" t="s">
        <v>377</v>
      </c>
      <c r="R1978">
        <v>9</v>
      </c>
      <c r="S1978" s="4">
        <v>5.2140991742329925</v>
      </c>
      <c r="T1978" t="s">
        <v>155</v>
      </c>
      <c r="U1978" t="s">
        <v>244</v>
      </c>
      <c r="V1978" t="s">
        <v>329</v>
      </c>
      <c r="W1978" t="s">
        <v>509</v>
      </c>
      <c r="X1978" t="s">
        <v>529</v>
      </c>
      <c r="Y1978" t="s">
        <v>512</v>
      </c>
    </row>
    <row r="1979" spans="1:25" ht="15" customHeight="1" x14ac:dyDescent="0.3">
      <c r="A1979">
        <v>11013</v>
      </c>
      <c r="B1979" t="s">
        <v>66</v>
      </c>
      <c r="C1979">
        <v>42</v>
      </c>
      <c r="D1979">
        <v>2</v>
      </c>
      <c r="E1979" s="3">
        <v>44660</v>
      </c>
      <c r="F1979" s="31">
        <f>YEAR(Order[[#This Row],[OrderDate]])</f>
        <v>2022</v>
      </c>
      <c r="G1979" s="31">
        <f>MONTH(Order[[#This Row],[OrderDate]])</f>
        <v>4</v>
      </c>
      <c r="H1979" s="31">
        <f>WEEKDAY(Order[[#This Row],[OrderDate]])</f>
        <v>7</v>
      </c>
      <c r="I1979" s="31" t="str">
        <f>TEXT(Order[[#This Row],[WeekNumber]],"dddd")</f>
        <v>Saturday</v>
      </c>
      <c r="J1979" s="14">
        <v>20220410</v>
      </c>
      <c r="K1979" t="s">
        <v>486</v>
      </c>
      <c r="L1979" s="4">
        <v>56</v>
      </c>
      <c r="M1979" s="4">
        <v>14</v>
      </c>
      <c r="N1979" s="4">
        <v>14</v>
      </c>
      <c r="O1979">
        <v>4</v>
      </c>
      <c r="P1979" s="8">
        <v>0</v>
      </c>
      <c r="Q1979" t="s">
        <v>396</v>
      </c>
      <c r="R1979">
        <v>20</v>
      </c>
      <c r="S1979" s="4">
        <v>10.762412487567216</v>
      </c>
      <c r="T1979" t="s">
        <v>155</v>
      </c>
      <c r="U1979" t="s">
        <v>244</v>
      </c>
      <c r="V1979" t="s">
        <v>329</v>
      </c>
      <c r="W1979" t="s">
        <v>509</v>
      </c>
      <c r="X1979" t="s">
        <v>529</v>
      </c>
      <c r="Y1979" t="s">
        <v>512</v>
      </c>
    </row>
    <row r="1980" spans="1:25" ht="15" customHeight="1" x14ac:dyDescent="0.3">
      <c r="A1980">
        <v>11013</v>
      </c>
      <c r="B1980" t="s">
        <v>66</v>
      </c>
      <c r="C1980">
        <v>45</v>
      </c>
      <c r="D1980">
        <v>2</v>
      </c>
      <c r="E1980" s="3">
        <v>44660</v>
      </c>
      <c r="F1980" s="31">
        <f>YEAR(Order[[#This Row],[OrderDate]])</f>
        <v>2022</v>
      </c>
      <c r="G1980" s="31">
        <f>MONTH(Order[[#This Row],[OrderDate]])</f>
        <v>4</v>
      </c>
      <c r="H1980" s="31">
        <f>WEEKDAY(Order[[#This Row],[OrderDate]])</f>
        <v>7</v>
      </c>
      <c r="I1980" s="31" t="str">
        <f>TEXT(Order[[#This Row],[WeekNumber]],"dddd")</f>
        <v>Saturday</v>
      </c>
      <c r="J1980" s="14">
        <v>20220410</v>
      </c>
      <c r="K1980" t="s">
        <v>486</v>
      </c>
      <c r="L1980" s="4">
        <v>190</v>
      </c>
      <c r="M1980" s="4">
        <v>9.5</v>
      </c>
      <c r="N1980" s="4">
        <v>9.5</v>
      </c>
      <c r="O1980">
        <v>20</v>
      </c>
      <c r="P1980" s="8">
        <v>0</v>
      </c>
      <c r="Q1980" t="s">
        <v>399</v>
      </c>
      <c r="R1980">
        <v>21</v>
      </c>
      <c r="S1980" s="4">
        <v>4.5986324879657294</v>
      </c>
      <c r="T1980" t="s">
        <v>155</v>
      </c>
      <c r="U1980" t="s">
        <v>244</v>
      </c>
      <c r="V1980" t="s">
        <v>329</v>
      </c>
      <c r="W1980" t="s">
        <v>509</v>
      </c>
      <c r="X1980" t="s">
        <v>529</v>
      </c>
      <c r="Y1980" t="s">
        <v>514</v>
      </c>
    </row>
    <row r="1981" spans="1:25" ht="15" customHeight="1" x14ac:dyDescent="0.3">
      <c r="A1981">
        <v>11013</v>
      </c>
      <c r="B1981" t="s">
        <v>66</v>
      </c>
      <c r="C1981">
        <v>68</v>
      </c>
      <c r="D1981">
        <v>2</v>
      </c>
      <c r="E1981" s="3">
        <v>44660</v>
      </c>
      <c r="F1981" s="31">
        <f>YEAR(Order[[#This Row],[OrderDate]])</f>
        <v>2022</v>
      </c>
      <c r="G1981" s="31">
        <f>MONTH(Order[[#This Row],[OrderDate]])</f>
        <v>4</v>
      </c>
      <c r="H1981" s="31">
        <f>WEEKDAY(Order[[#This Row],[OrderDate]])</f>
        <v>7</v>
      </c>
      <c r="I1981" s="31" t="str">
        <f>TEXT(Order[[#This Row],[WeekNumber]],"dddd")</f>
        <v>Saturday</v>
      </c>
      <c r="J1981" s="14">
        <v>20220415</v>
      </c>
      <c r="K1981" t="s">
        <v>486</v>
      </c>
      <c r="L1981" s="4">
        <v>25</v>
      </c>
      <c r="M1981" s="4">
        <v>12.5</v>
      </c>
      <c r="N1981" s="4">
        <v>12.5</v>
      </c>
      <c r="O1981">
        <v>2</v>
      </c>
      <c r="P1981" s="8">
        <v>0</v>
      </c>
      <c r="Q1981" t="s">
        <v>422</v>
      </c>
      <c r="R1981">
        <v>8</v>
      </c>
      <c r="S1981" s="4">
        <v>9.881917469522989</v>
      </c>
      <c r="T1981" t="s">
        <v>155</v>
      </c>
      <c r="U1981" t="s">
        <v>244</v>
      </c>
      <c r="V1981" t="s">
        <v>329</v>
      </c>
      <c r="W1981" t="s">
        <v>509</v>
      </c>
      <c r="X1981" t="s">
        <v>529</v>
      </c>
      <c r="Y1981" t="s">
        <v>516</v>
      </c>
    </row>
    <row r="1982" spans="1:25" ht="15" customHeight="1" x14ac:dyDescent="0.3">
      <c r="A1982">
        <v>11014</v>
      </c>
      <c r="B1982" t="s">
        <v>45</v>
      </c>
      <c r="C1982">
        <v>41</v>
      </c>
      <c r="D1982">
        <v>2</v>
      </c>
      <c r="E1982" s="3">
        <v>44661</v>
      </c>
      <c r="F1982" s="31">
        <f>YEAR(Order[[#This Row],[OrderDate]])</f>
        <v>2022</v>
      </c>
      <c r="G1982" s="31">
        <f>MONTH(Order[[#This Row],[OrderDate]])</f>
        <v>4</v>
      </c>
      <c r="H1982" s="31">
        <f>WEEKDAY(Order[[#This Row],[OrderDate]])</f>
        <v>1</v>
      </c>
      <c r="I1982" s="31" t="str">
        <f>TEXT(Order[[#This Row],[WeekNumber]],"dddd")</f>
        <v>Sunday</v>
      </c>
      <c r="J1982" s="14">
        <v>20220420</v>
      </c>
      <c r="K1982" t="s">
        <v>485</v>
      </c>
      <c r="L1982" s="4">
        <v>243.17999959737062</v>
      </c>
      <c r="M1982" s="4">
        <v>9.65</v>
      </c>
      <c r="N1982" s="4">
        <v>8.6849999856203794</v>
      </c>
      <c r="O1982">
        <v>28</v>
      </c>
      <c r="P1982" s="8">
        <v>0.10000000149011611</v>
      </c>
      <c r="Q1982" t="s">
        <v>395</v>
      </c>
      <c r="R1982">
        <v>19</v>
      </c>
      <c r="S1982" s="4">
        <v>6.0463867884479576</v>
      </c>
      <c r="T1982" t="s">
        <v>134</v>
      </c>
      <c r="U1982" t="s">
        <v>223</v>
      </c>
      <c r="V1982" t="s">
        <v>310</v>
      </c>
      <c r="W1982" t="s">
        <v>510</v>
      </c>
      <c r="X1982" t="s">
        <v>354</v>
      </c>
      <c r="Y1982" t="s">
        <v>514</v>
      </c>
    </row>
    <row r="1983" spans="1:25" ht="15" customHeight="1" x14ac:dyDescent="0.3">
      <c r="A1983">
        <v>11015</v>
      </c>
      <c r="B1983" t="s">
        <v>67</v>
      </c>
      <c r="C1983">
        <v>30</v>
      </c>
      <c r="D1983">
        <v>2</v>
      </c>
      <c r="E1983" s="3">
        <v>44661</v>
      </c>
      <c r="F1983" s="31">
        <f>YEAR(Order[[#This Row],[OrderDate]])</f>
        <v>2022</v>
      </c>
      <c r="G1983" s="31">
        <f>MONTH(Order[[#This Row],[OrderDate]])</f>
        <v>4</v>
      </c>
      <c r="H1983" s="31">
        <f>WEEKDAY(Order[[#This Row],[OrderDate]])</f>
        <v>1</v>
      </c>
      <c r="I1983" s="31" t="str">
        <f>TEXT(Order[[#This Row],[WeekNumber]],"dddd")</f>
        <v>Sunday</v>
      </c>
      <c r="J1983" s="14">
        <v>20220420</v>
      </c>
      <c r="K1983" t="s">
        <v>484</v>
      </c>
      <c r="L1983" s="4">
        <v>388.35</v>
      </c>
      <c r="M1983" s="4">
        <v>25.89</v>
      </c>
      <c r="N1983" s="4">
        <v>25.89</v>
      </c>
      <c r="O1983">
        <v>15</v>
      </c>
      <c r="P1983" s="8">
        <v>0</v>
      </c>
      <c r="Q1983" t="s">
        <v>384</v>
      </c>
      <c r="R1983">
        <v>13</v>
      </c>
      <c r="S1983" s="4">
        <v>15.141134761320492</v>
      </c>
      <c r="T1983" t="s">
        <v>156</v>
      </c>
      <c r="U1983" t="s">
        <v>245</v>
      </c>
      <c r="V1983" t="s">
        <v>330</v>
      </c>
      <c r="W1983" t="s">
        <v>509</v>
      </c>
      <c r="X1983" t="s">
        <v>534</v>
      </c>
      <c r="Y1983" t="s">
        <v>514</v>
      </c>
    </row>
    <row r="1984" spans="1:25" ht="15" customHeight="1" x14ac:dyDescent="0.3">
      <c r="A1984">
        <v>11015</v>
      </c>
      <c r="B1984" t="s">
        <v>67</v>
      </c>
      <c r="C1984">
        <v>77</v>
      </c>
      <c r="D1984">
        <v>2</v>
      </c>
      <c r="E1984" s="3">
        <v>44661</v>
      </c>
      <c r="F1984" s="31">
        <f>YEAR(Order[[#This Row],[OrderDate]])</f>
        <v>2022</v>
      </c>
      <c r="G1984" s="31">
        <f>MONTH(Order[[#This Row],[OrderDate]])</f>
        <v>4</v>
      </c>
      <c r="H1984" s="31">
        <f>WEEKDAY(Order[[#This Row],[OrderDate]])</f>
        <v>1</v>
      </c>
      <c r="I1984" s="31" t="str">
        <f>TEXT(Order[[#This Row],[WeekNumber]],"dddd")</f>
        <v>Sunday</v>
      </c>
      <c r="J1984" s="14">
        <v>20220413</v>
      </c>
      <c r="K1984" t="s">
        <v>484</v>
      </c>
      <c r="L1984" s="4">
        <v>234</v>
      </c>
      <c r="M1984" s="4">
        <v>13</v>
      </c>
      <c r="N1984" s="4">
        <v>13</v>
      </c>
      <c r="O1984">
        <v>18</v>
      </c>
      <c r="P1984" s="8">
        <v>0</v>
      </c>
      <c r="Q1984" t="s">
        <v>431</v>
      </c>
      <c r="R1984">
        <v>12</v>
      </c>
      <c r="S1984" s="4">
        <v>9.7871799999999993</v>
      </c>
      <c r="T1984" t="s">
        <v>156</v>
      </c>
      <c r="U1984" t="s">
        <v>245</v>
      </c>
      <c r="V1984" t="s">
        <v>330</v>
      </c>
      <c r="W1984" t="s">
        <v>509</v>
      </c>
      <c r="X1984" t="s">
        <v>534</v>
      </c>
      <c r="Y1984" t="s">
        <v>515</v>
      </c>
    </row>
    <row r="1985" spans="1:25" ht="15" customHeight="1" x14ac:dyDescent="0.3">
      <c r="A1985">
        <v>11016</v>
      </c>
      <c r="B1985" t="s">
        <v>3</v>
      </c>
      <c r="C1985">
        <v>31</v>
      </c>
      <c r="D1985">
        <v>9</v>
      </c>
      <c r="E1985" s="3">
        <v>44661</v>
      </c>
      <c r="F1985" s="31">
        <f>YEAR(Order[[#This Row],[OrderDate]])</f>
        <v>2022</v>
      </c>
      <c r="G1985" s="31">
        <f>MONTH(Order[[#This Row],[OrderDate]])</f>
        <v>4</v>
      </c>
      <c r="H1985" s="31">
        <f>WEEKDAY(Order[[#This Row],[OrderDate]])</f>
        <v>1</v>
      </c>
      <c r="I1985" s="31" t="str">
        <f>TEXT(Order[[#This Row],[WeekNumber]],"dddd")</f>
        <v>Sunday</v>
      </c>
      <c r="J1985" s="14">
        <v>20220413</v>
      </c>
      <c r="K1985" t="s">
        <v>484</v>
      </c>
      <c r="L1985" s="4">
        <v>187.5</v>
      </c>
      <c r="M1985" s="4">
        <v>12.5</v>
      </c>
      <c r="N1985" s="4">
        <v>12.5</v>
      </c>
      <c r="O1985">
        <v>15</v>
      </c>
      <c r="P1985" s="8">
        <v>0</v>
      </c>
      <c r="Q1985" t="s">
        <v>385</v>
      </c>
      <c r="R1985">
        <v>14</v>
      </c>
      <c r="S1985" s="4">
        <v>8.9210025428745876</v>
      </c>
      <c r="T1985" t="s">
        <v>92</v>
      </c>
      <c r="U1985" t="s">
        <v>181</v>
      </c>
      <c r="V1985" t="s">
        <v>270</v>
      </c>
      <c r="W1985" t="s">
        <v>509</v>
      </c>
      <c r="X1985" t="s">
        <v>351</v>
      </c>
      <c r="Y1985" t="s">
        <v>511</v>
      </c>
    </row>
    <row r="1986" spans="1:25" ht="15" customHeight="1" x14ac:dyDescent="0.3">
      <c r="A1986">
        <v>11016</v>
      </c>
      <c r="B1986" t="s">
        <v>3</v>
      </c>
      <c r="C1986">
        <v>36</v>
      </c>
      <c r="D1986">
        <v>9</v>
      </c>
      <c r="E1986" s="3">
        <v>44661</v>
      </c>
      <c r="F1986" s="31">
        <f>YEAR(Order[[#This Row],[OrderDate]])</f>
        <v>2022</v>
      </c>
      <c r="G1986" s="31">
        <f>MONTH(Order[[#This Row],[OrderDate]])</f>
        <v>4</v>
      </c>
      <c r="H1986" s="31">
        <f>WEEKDAY(Order[[#This Row],[OrderDate]])</f>
        <v>1</v>
      </c>
      <c r="I1986" s="31" t="str">
        <f>TEXT(Order[[#This Row],[WeekNumber]],"dddd")</f>
        <v>Sunday</v>
      </c>
      <c r="J1986" s="14">
        <v>20220420</v>
      </c>
      <c r="K1986" t="s">
        <v>484</v>
      </c>
      <c r="L1986" s="4">
        <v>304</v>
      </c>
      <c r="M1986" s="4">
        <v>19</v>
      </c>
      <c r="N1986" s="4">
        <v>19</v>
      </c>
      <c r="O1986">
        <v>16</v>
      </c>
      <c r="P1986" s="8">
        <v>0</v>
      </c>
      <c r="Q1986" t="s">
        <v>390</v>
      </c>
      <c r="R1986">
        <v>17</v>
      </c>
      <c r="S1986" s="4">
        <v>14.515505674132482</v>
      </c>
      <c r="T1986" t="s">
        <v>92</v>
      </c>
      <c r="U1986" t="s">
        <v>181</v>
      </c>
      <c r="V1986" t="s">
        <v>270</v>
      </c>
      <c r="W1986" t="s">
        <v>509</v>
      </c>
      <c r="X1986" t="s">
        <v>351</v>
      </c>
      <c r="Y1986" t="s">
        <v>514</v>
      </c>
    </row>
    <row r="1987" spans="1:25" ht="15" customHeight="1" x14ac:dyDescent="0.3">
      <c r="A1987">
        <v>11017</v>
      </c>
      <c r="B1987" t="s">
        <v>19</v>
      </c>
      <c r="C1987">
        <v>3</v>
      </c>
      <c r="D1987">
        <v>9</v>
      </c>
      <c r="E1987" s="3">
        <v>44664</v>
      </c>
      <c r="F1987" s="31">
        <f>YEAR(Order[[#This Row],[OrderDate]])</f>
        <v>2022</v>
      </c>
      <c r="G1987" s="31">
        <f>MONTH(Order[[#This Row],[OrderDate]])</f>
        <v>4</v>
      </c>
      <c r="H1987" s="31">
        <f>WEEKDAY(Order[[#This Row],[OrderDate]])</f>
        <v>4</v>
      </c>
      <c r="I1987" s="31" t="str">
        <f>TEXT(Order[[#This Row],[WeekNumber]],"dddd")</f>
        <v>Wednesday</v>
      </c>
      <c r="J1987" s="14">
        <v>20220420</v>
      </c>
      <c r="K1987" t="s">
        <v>484</v>
      </c>
      <c r="L1987" s="4">
        <v>250</v>
      </c>
      <c r="M1987" s="4">
        <v>10</v>
      </c>
      <c r="N1987" s="4">
        <v>10</v>
      </c>
      <c r="O1987">
        <v>25</v>
      </c>
      <c r="P1987" s="8">
        <v>0</v>
      </c>
      <c r="Q1987" t="s">
        <v>357</v>
      </c>
      <c r="R1987">
        <v>1</v>
      </c>
      <c r="S1987" s="4">
        <v>8.7131018239662712</v>
      </c>
      <c r="T1987" t="s">
        <v>108</v>
      </c>
      <c r="U1987" t="s">
        <v>197</v>
      </c>
      <c r="V1987" t="s">
        <v>286</v>
      </c>
      <c r="W1987" t="s">
        <v>509</v>
      </c>
      <c r="X1987" t="s">
        <v>524</v>
      </c>
      <c r="Y1987" t="s">
        <v>515</v>
      </c>
    </row>
    <row r="1988" spans="1:25" ht="15" customHeight="1" x14ac:dyDescent="0.3">
      <c r="A1988">
        <v>11017</v>
      </c>
      <c r="B1988" t="s">
        <v>19</v>
      </c>
      <c r="C1988">
        <v>59</v>
      </c>
      <c r="D1988">
        <v>9</v>
      </c>
      <c r="E1988" s="3">
        <v>44664</v>
      </c>
      <c r="F1988" s="31">
        <f>YEAR(Order[[#This Row],[OrderDate]])</f>
        <v>2022</v>
      </c>
      <c r="G1988" s="31">
        <f>MONTH(Order[[#This Row],[OrderDate]])</f>
        <v>4</v>
      </c>
      <c r="H1988" s="31">
        <f>WEEKDAY(Order[[#This Row],[OrderDate]])</f>
        <v>4</v>
      </c>
      <c r="I1988" s="31" t="str">
        <f>TEXT(Order[[#This Row],[WeekNumber]],"dddd")</f>
        <v>Wednesday</v>
      </c>
      <c r="J1988" s="14">
        <v>20220420</v>
      </c>
      <c r="K1988" t="s">
        <v>484</v>
      </c>
      <c r="L1988" s="4">
        <v>6050</v>
      </c>
      <c r="M1988" s="4">
        <v>55</v>
      </c>
      <c r="N1988" s="4">
        <v>55</v>
      </c>
      <c r="O1988">
        <v>110</v>
      </c>
      <c r="P1988" s="8">
        <v>0</v>
      </c>
      <c r="Q1988" t="s">
        <v>413</v>
      </c>
      <c r="R1988">
        <v>28</v>
      </c>
      <c r="S1988" s="4">
        <v>29.299646906924384</v>
      </c>
      <c r="T1988" t="s">
        <v>108</v>
      </c>
      <c r="U1988" t="s">
        <v>197</v>
      </c>
      <c r="V1988" t="s">
        <v>286</v>
      </c>
      <c r="W1988" t="s">
        <v>509</v>
      </c>
      <c r="X1988" t="s">
        <v>524</v>
      </c>
      <c r="Y1988" t="s">
        <v>511</v>
      </c>
    </row>
    <row r="1989" spans="1:25" ht="15" customHeight="1" x14ac:dyDescent="0.3">
      <c r="A1989">
        <v>11017</v>
      </c>
      <c r="B1989" t="s">
        <v>19</v>
      </c>
      <c r="C1989">
        <v>70</v>
      </c>
      <c r="D1989">
        <v>9</v>
      </c>
      <c r="E1989" s="3">
        <v>44664</v>
      </c>
      <c r="F1989" s="31">
        <f>YEAR(Order[[#This Row],[OrderDate]])</f>
        <v>2022</v>
      </c>
      <c r="G1989" s="31">
        <f>MONTH(Order[[#This Row],[OrderDate]])</f>
        <v>4</v>
      </c>
      <c r="H1989" s="31">
        <f>WEEKDAY(Order[[#This Row],[OrderDate]])</f>
        <v>4</v>
      </c>
      <c r="I1989" s="31" t="str">
        <f>TEXT(Order[[#This Row],[WeekNumber]],"dddd")</f>
        <v>Wednesday</v>
      </c>
      <c r="J1989" s="14">
        <v>20220416</v>
      </c>
      <c r="K1989" t="s">
        <v>484</v>
      </c>
      <c r="L1989" s="4">
        <v>450</v>
      </c>
      <c r="M1989" s="4">
        <v>15</v>
      </c>
      <c r="N1989" s="4">
        <v>15</v>
      </c>
      <c r="O1989">
        <v>30</v>
      </c>
      <c r="P1989" s="8">
        <v>0</v>
      </c>
      <c r="Q1989" t="s">
        <v>424</v>
      </c>
      <c r="R1989">
        <v>7</v>
      </c>
      <c r="S1989" s="4">
        <v>4.3219663299234155</v>
      </c>
      <c r="T1989" t="s">
        <v>108</v>
      </c>
      <c r="U1989" t="s">
        <v>197</v>
      </c>
      <c r="V1989" t="s">
        <v>286</v>
      </c>
      <c r="W1989" t="s">
        <v>509</v>
      </c>
      <c r="X1989" t="s">
        <v>524</v>
      </c>
      <c r="Y1989" t="s">
        <v>517</v>
      </c>
    </row>
    <row r="1990" spans="1:25" ht="15" customHeight="1" x14ac:dyDescent="0.3">
      <c r="A1990">
        <v>11018</v>
      </c>
      <c r="B1990" t="s">
        <v>46</v>
      </c>
      <c r="C1990">
        <v>12</v>
      </c>
      <c r="D1990">
        <v>4</v>
      </c>
      <c r="E1990" s="3">
        <v>44664</v>
      </c>
      <c r="F1990" s="31">
        <f>YEAR(Order[[#This Row],[OrderDate]])</f>
        <v>2022</v>
      </c>
      <c r="G1990" s="31">
        <f>MONTH(Order[[#This Row],[OrderDate]])</f>
        <v>4</v>
      </c>
      <c r="H1990" s="31">
        <f>WEEKDAY(Order[[#This Row],[OrderDate]])</f>
        <v>4</v>
      </c>
      <c r="I1990" s="31" t="str">
        <f>TEXT(Order[[#This Row],[WeekNumber]],"dddd")</f>
        <v>Wednesday</v>
      </c>
      <c r="J1990" s="14">
        <v>20220416</v>
      </c>
      <c r="K1990" t="s">
        <v>484</v>
      </c>
      <c r="L1990" s="4">
        <v>760</v>
      </c>
      <c r="M1990" s="4">
        <v>38</v>
      </c>
      <c r="N1990" s="4">
        <v>38</v>
      </c>
      <c r="O1990">
        <v>20</v>
      </c>
      <c r="P1990" s="8">
        <v>0</v>
      </c>
      <c r="Q1990" t="s">
        <v>366</v>
      </c>
      <c r="R1990">
        <v>5</v>
      </c>
      <c r="S1990" s="4">
        <v>30.407974809079235</v>
      </c>
      <c r="T1990" t="s">
        <v>135</v>
      </c>
      <c r="U1990" t="s">
        <v>224</v>
      </c>
      <c r="V1990" t="s">
        <v>311</v>
      </c>
      <c r="W1990" t="s">
        <v>510</v>
      </c>
      <c r="X1990" t="s">
        <v>353</v>
      </c>
      <c r="Y1990" t="s">
        <v>511</v>
      </c>
    </row>
    <row r="1991" spans="1:25" ht="15" customHeight="1" x14ac:dyDescent="0.3">
      <c r="A1991">
        <v>11018</v>
      </c>
      <c r="B1991" t="s">
        <v>46</v>
      </c>
      <c r="C1991">
        <v>18</v>
      </c>
      <c r="D1991">
        <v>4</v>
      </c>
      <c r="E1991" s="3">
        <v>44664</v>
      </c>
      <c r="F1991" s="31">
        <f>YEAR(Order[[#This Row],[OrderDate]])</f>
        <v>2022</v>
      </c>
      <c r="G1991" s="31">
        <f>MONTH(Order[[#This Row],[OrderDate]])</f>
        <v>4</v>
      </c>
      <c r="H1991" s="31">
        <f>WEEKDAY(Order[[#This Row],[OrderDate]])</f>
        <v>4</v>
      </c>
      <c r="I1991" s="31" t="str">
        <f>TEXT(Order[[#This Row],[WeekNumber]],"dddd")</f>
        <v>Wednesday</v>
      </c>
      <c r="J1991" s="14">
        <v>20220416</v>
      </c>
      <c r="K1991" t="s">
        <v>484</v>
      </c>
      <c r="L1991" s="4">
        <v>625</v>
      </c>
      <c r="M1991" s="4">
        <v>62.5</v>
      </c>
      <c r="N1991" s="4">
        <v>62.5</v>
      </c>
      <c r="O1991">
        <v>10</v>
      </c>
      <c r="P1991" s="8">
        <v>0</v>
      </c>
      <c r="Q1991" t="s">
        <v>372</v>
      </c>
      <c r="R1991">
        <v>7</v>
      </c>
      <c r="S1991" s="4">
        <v>20.144415838276313</v>
      </c>
      <c r="T1991" t="s">
        <v>135</v>
      </c>
      <c r="U1991" t="s">
        <v>224</v>
      </c>
      <c r="V1991" t="s">
        <v>311</v>
      </c>
      <c r="W1991" t="s">
        <v>510</v>
      </c>
      <c r="X1991" t="s">
        <v>353</v>
      </c>
      <c r="Y1991" t="s">
        <v>514</v>
      </c>
    </row>
    <row r="1992" spans="1:25" ht="15" customHeight="1" x14ac:dyDescent="0.3">
      <c r="A1992">
        <v>11018</v>
      </c>
      <c r="B1992" t="s">
        <v>46</v>
      </c>
      <c r="C1992">
        <v>56</v>
      </c>
      <c r="D1992">
        <v>4</v>
      </c>
      <c r="E1992" s="3">
        <v>44664</v>
      </c>
      <c r="F1992" s="31">
        <f>YEAR(Order[[#This Row],[OrderDate]])</f>
        <v>2022</v>
      </c>
      <c r="G1992" s="31">
        <f>MONTH(Order[[#This Row],[OrderDate]])</f>
        <v>4</v>
      </c>
      <c r="H1992" s="31">
        <f>WEEKDAY(Order[[#This Row],[OrderDate]])</f>
        <v>4</v>
      </c>
      <c r="I1992" s="31" t="str">
        <f>TEXT(Order[[#This Row],[WeekNumber]],"dddd")</f>
        <v>Wednesday</v>
      </c>
      <c r="J1992" s="14" t="s">
        <v>487</v>
      </c>
      <c r="K1992" t="s">
        <v>484</v>
      </c>
      <c r="L1992" s="4">
        <v>190</v>
      </c>
      <c r="M1992" s="4">
        <v>38</v>
      </c>
      <c r="N1992" s="4">
        <v>38</v>
      </c>
      <c r="O1992">
        <v>5</v>
      </c>
      <c r="P1992" s="8">
        <v>0</v>
      </c>
      <c r="Q1992" t="s">
        <v>410</v>
      </c>
      <c r="R1992">
        <v>26</v>
      </c>
      <c r="S1992" s="4">
        <v>12.985049050340091</v>
      </c>
      <c r="T1992" t="s">
        <v>135</v>
      </c>
      <c r="U1992" t="s">
        <v>224</v>
      </c>
      <c r="V1992" t="s">
        <v>311</v>
      </c>
      <c r="W1992" t="s">
        <v>510</v>
      </c>
      <c r="X1992" t="s">
        <v>353</v>
      </c>
      <c r="Y1992" t="s">
        <v>512</v>
      </c>
    </row>
    <row r="1993" spans="1:25" x14ac:dyDescent="0.3">
      <c r="A1993">
        <v>11019</v>
      </c>
      <c r="B1993" t="s">
        <v>61</v>
      </c>
      <c r="C1993">
        <v>46</v>
      </c>
      <c r="D1993">
        <v>6</v>
      </c>
      <c r="E1993" s="3">
        <v>44664</v>
      </c>
      <c r="F1993" s="31">
        <f>YEAR(Order[[#This Row],[OrderDate]])</f>
        <v>2022</v>
      </c>
      <c r="G1993" s="31">
        <f>MONTH(Order[[#This Row],[OrderDate]])</f>
        <v>4</v>
      </c>
      <c r="H1993" s="31">
        <f>WEEKDAY(Order[[#This Row],[OrderDate]])</f>
        <v>4</v>
      </c>
      <c r="I1993" s="31" t="str">
        <f>TEXT(Order[[#This Row],[WeekNumber]],"dddd")</f>
        <v>Wednesday</v>
      </c>
      <c r="J1993" s="14" t="s">
        <v>487</v>
      </c>
      <c r="K1993" t="s">
        <v>485</v>
      </c>
      <c r="L1993" s="4">
        <v>36</v>
      </c>
      <c r="M1993" s="4">
        <v>12</v>
      </c>
      <c r="N1993" s="4">
        <v>12</v>
      </c>
      <c r="O1993">
        <v>3</v>
      </c>
      <c r="P1993" s="8">
        <v>0</v>
      </c>
      <c r="Q1993" t="s">
        <v>400</v>
      </c>
      <c r="R1993">
        <v>21</v>
      </c>
      <c r="S1993" s="4">
        <v>5.504627786254181</v>
      </c>
      <c r="T1993" t="s">
        <v>150</v>
      </c>
      <c r="U1993" t="s">
        <v>239</v>
      </c>
      <c r="V1993" t="s">
        <v>278</v>
      </c>
      <c r="W1993" t="s">
        <v>510</v>
      </c>
      <c r="X1993">
        <v>0</v>
      </c>
      <c r="Y1993" t="s">
        <v>514</v>
      </c>
    </row>
    <row r="1994" spans="1:25" x14ac:dyDescent="0.3">
      <c r="A1994">
        <v>11019</v>
      </c>
      <c r="B1994" t="s">
        <v>61</v>
      </c>
      <c r="C1994">
        <v>49</v>
      </c>
      <c r="D1994">
        <v>6</v>
      </c>
      <c r="E1994" s="3">
        <v>44664</v>
      </c>
      <c r="F1994" s="31">
        <f>YEAR(Order[[#This Row],[OrderDate]])</f>
        <v>2022</v>
      </c>
      <c r="G1994" s="31">
        <f>MONTH(Order[[#This Row],[OrderDate]])</f>
        <v>4</v>
      </c>
      <c r="H1994" s="31">
        <f>WEEKDAY(Order[[#This Row],[OrderDate]])</f>
        <v>4</v>
      </c>
      <c r="I1994" s="31" t="str">
        <f>TEXT(Order[[#This Row],[WeekNumber]],"dddd")</f>
        <v>Wednesday</v>
      </c>
      <c r="J1994" s="14">
        <v>20220416</v>
      </c>
      <c r="K1994" t="s">
        <v>485</v>
      </c>
      <c r="L1994" s="4">
        <v>40</v>
      </c>
      <c r="M1994" s="4">
        <v>20</v>
      </c>
      <c r="N1994" s="4">
        <v>20</v>
      </c>
      <c r="O1994">
        <v>2</v>
      </c>
      <c r="P1994" s="8">
        <v>0</v>
      </c>
      <c r="Q1994" t="s">
        <v>403</v>
      </c>
      <c r="R1994">
        <v>23</v>
      </c>
      <c r="S1994" s="4">
        <v>12.545683485741497</v>
      </c>
      <c r="T1994" t="s">
        <v>150</v>
      </c>
      <c r="U1994" t="s">
        <v>239</v>
      </c>
      <c r="V1994" t="s">
        <v>278</v>
      </c>
      <c r="W1994" t="s">
        <v>510</v>
      </c>
      <c r="X1994">
        <v>0</v>
      </c>
      <c r="Y1994" t="s">
        <v>516</v>
      </c>
    </row>
    <row r="1995" spans="1:25" ht="15" customHeight="1" x14ac:dyDescent="0.3">
      <c r="A1995">
        <v>11020</v>
      </c>
      <c r="B1995" t="s">
        <v>54</v>
      </c>
      <c r="C1995">
        <v>10</v>
      </c>
      <c r="D1995">
        <v>2</v>
      </c>
      <c r="E1995" s="3">
        <v>44665</v>
      </c>
      <c r="F1995" s="31">
        <f>YEAR(Order[[#This Row],[OrderDate]])</f>
        <v>2022</v>
      </c>
      <c r="G1995" s="31">
        <f>MONTH(Order[[#This Row],[OrderDate]])</f>
        <v>4</v>
      </c>
      <c r="H1995" s="31">
        <f>WEEKDAY(Order[[#This Row],[OrderDate]])</f>
        <v>5</v>
      </c>
      <c r="I1995" s="31" t="str">
        <f>TEXT(Order[[#This Row],[WeekNumber]],"dddd")</f>
        <v>Thursday</v>
      </c>
      <c r="J1995" s="14">
        <v>20220421</v>
      </c>
      <c r="K1995" t="s">
        <v>484</v>
      </c>
      <c r="L1995" s="4">
        <v>632.39999556541443</v>
      </c>
      <c r="M1995" s="4">
        <v>31</v>
      </c>
      <c r="N1995" s="4">
        <v>26.349999815225601</v>
      </c>
      <c r="O1995">
        <v>24</v>
      </c>
      <c r="P1995" s="8">
        <v>0.15000000596046451</v>
      </c>
      <c r="Q1995" t="s">
        <v>364</v>
      </c>
      <c r="R1995">
        <v>4</v>
      </c>
      <c r="S1995" s="4">
        <v>11.047328272500083</v>
      </c>
      <c r="T1995" t="s">
        <v>143</v>
      </c>
      <c r="U1995" t="s">
        <v>232</v>
      </c>
      <c r="V1995" t="s">
        <v>318</v>
      </c>
      <c r="W1995" t="s">
        <v>509</v>
      </c>
      <c r="X1995" t="s">
        <v>520</v>
      </c>
      <c r="Y1995" t="s">
        <v>514</v>
      </c>
    </row>
    <row r="1996" spans="1:25" ht="15" customHeight="1" x14ac:dyDescent="0.3">
      <c r="A1996">
        <v>11021</v>
      </c>
      <c r="B1996" t="s">
        <v>60</v>
      </c>
      <c r="C1996">
        <v>2</v>
      </c>
      <c r="D1996">
        <v>3</v>
      </c>
      <c r="E1996" s="3">
        <v>44665</v>
      </c>
      <c r="F1996" s="31">
        <f>YEAR(Order[[#This Row],[OrderDate]])</f>
        <v>2022</v>
      </c>
      <c r="G1996" s="31">
        <f>MONTH(Order[[#This Row],[OrderDate]])</f>
        <v>4</v>
      </c>
      <c r="H1996" s="31">
        <f>WEEKDAY(Order[[#This Row],[OrderDate]])</f>
        <v>5</v>
      </c>
      <c r="I1996" s="31" t="str">
        <f>TEXT(Order[[#This Row],[WeekNumber]],"dddd")</f>
        <v>Thursday</v>
      </c>
      <c r="J1996" s="14">
        <v>20220421</v>
      </c>
      <c r="K1996" t="s">
        <v>486</v>
      </c>
      <c r="L1996" s="4">
        <v>156.75</v>
      </c>
      <c r="M1996" s="4">
        <v>19</v>
      </c>
      <c r="N1996" s="4">
        <v>14.25</v>
      </c>
      <c r="O1996">
        <v>11</v>
      </c>
      <c r="P1996" s="8">
        <v>0.25</v>
      </c>
      <c r="Q1996" t="s">
        <v>356</v>
      </c>
      <c r="R1996">
        <v>1</v>
      </c>
      <c r="S1996" s="4">
        <v>9.9064127385757743</v>
      </c>
      <c r="T1996" t="s">
        <v>149</v>
      </c>
      <c r="U1996" t="s">
        <v>238</v>
      </c>
      <c r="V1996" t="s">
        <v>324</v>
      </c>
      <c r="W1996" t="s">
        <v>509</v>
      </c>
      <c r="X1996" t="s">
        <v>520</v>
      </c>
      <c r="Y1996" t="s">
        <v>517</v>
      </c>
    </row>
    <row r="1997" spans="1:25" ht="15" customHeight="1" x14ac:dyDescent="0.3">
      <c r="A1997">
        <v>11021</v>
      </c>
      <c r="B1997" t="s">
        <v>60</v>
      </c>
      <c r="C1997">
        <v>20</v>
      </c>
      <c r="D1997">
        <v>3</v>
      </c>
      <c r="E1997" s="3">
        <v>44665</v>
      </c>
      <c r="F1997" s="31">
        <f>YEAR(Order[[#This Row],[OrderDate]])</f>
        <v>2022</v>
      </c>
      <c r="G1997" s="31">
        <f>MONTH(Order[[#This Row],[OrderDate]])</f>
        <v>4</v>
      </c>
      <c r="H1997" s="31">
        <f>WEEKDAY(Order[[#This Row],[OrderDate]])</f>
        <v>5</v>
      </c>
      <c r="I1997" s="31" t="str">
        <f>TEXT(Order[[#This Row],[WeekNumber]],"dddd")</f>
        <v>Thursday</v>
      </c>
      <c r="J1997" s="14">
        <v>20220421</v>
      </c>
      <c r="K1997" t="s">
        <v>486</v>
      </c>
      <c r="L1997" s="4">
        <v>1215</v>
      </c>
      <c r="M1997" s="4">
        <v>81</v>
      </c>
      <c r="N1997" s="4">
        <v>81</v>
      </c>
      <c r="O1997">
        <v>15</v>
      </c>
      <c r="P1997" s="8">
        <v>0</v>
      </c>
      <c r="Q1997" t="s">
        <v>374</v>
      </c>
      <c r="R1997">
        <v>8</v>
      </c>
      <c r="S1997" s="4">
        <v>57.815472307491099</v>
      </c>
      <c r="T1997" t="s">
        <v>149</v>
      </c>
      <c r="U1997" t="s">
        <v>238</v>
      </c>
      <c r="V1997" t="s">
        <v>324</v>
      </c>
      <c r="W1997" t="s">
        <v>509</v>
      </c>
      <c r="X1997" t="s">
        <v>520</v>
      </c>
      <c r="Y1997" t="s">
        <v>516</v>
      </c>
    </row>
    <row r="1998" spans="1:25" ht="15" customHeight="1" x14ac:dyDescent="0.3">
      <c r="A1998">
        <v>11021</v>
      </c>
      <c r="B1998" t="s">
        <v>60</v>
      </c>
      <c r="C1998">
        <v>26</v>
      </c>
      <c r="D1998">
        <v>3</v>
      </c>
      <c r="E1998" s="3">
        <v>44665</v>
      </c>
      <c r="F1998" s="31">
        <f>YEAR(Order[[#This Row],[OrderDate]])</f>
        <v>2022</v>
      </c>
      <c r="G1998" s="31">
        <f>MONTH(Order[[#This Row],[OrderDate]])</f>
        <v>4</v>
      </c>
      <c r="H1998" s="31">
        <f>WEEKDAY(Order[[#This Row],[OrderDate]])</f>
        <v>5</v>
      </c>
      <c r="I1998" s="31" t="str">
        <f>TEXT(Order[[#This Row],[WeekNumber]],"dddd")</f>
        <v>Thursday</v>
      </c>
      <c r="J1998" s="14">
        <v>20220421</v>
      </c>
      <c r="K1998" t="s">
        <v>486</v>
      </c>
      <c r="L1998" s="4">
        <v>1967.49</v>
      </c>
      <c r="M1998" s="4">
        <v>31.23</v>
      </c>
      <c r="N1998" s="4">
        <v>31.23</v>
      </c>
      <c r="O1998">
        <v>63</v>
      </c>
      <c r="P1998" s="8">
        <v>0</v>
      </c>
      <c r="Q1998" t="s">
        <v>380</v>
      </c>
      <c r="R1998">
        <v>11</v>
      </c>
      <c r="S1998" s="4">
        <v>12.929370209027901</v>
      </c>
      <c r="T1998" t="s">
        <v>149</v>
      </c>
      <c r="U1998" t="s">
        <v>238</v>
      </c>
      <c r="V1998" t="s">
        <v>324</v>
      </c>
      <c r="W1998" t="s">
        <v>509</v>
      </c>
      <c r="X1998" t="s">
        <v>520</v>
      </c>
      <c r="Y1998" t="s">
        <v>516</v>
      </c>
    </row>
    <row r="1999" spans="1:25" ht="15" customHeight="1" x14ac:dyDescent="0.3">
      <c r="A1999">
        <v>11021</v>
      </c>
      <c r="B1999" t="s">
        <v>60</v>
      </c>
      <c r="C1999">
        <v>51</v>
      </c>
      <c r="D1999">
        <v>3</v>
      </c>
      <c r="E1999" s="3">
        <v>44665</v>
      </c>
      <c r="F1999" s="31">
        <f>YEAR(Order[[#This Row],[OrderDate]])</f>
        <v>2022</v>
      </c>
      <c r="G1999" s="31">
        <f>MONTH(Order[[#This Row],[OrderDate]])</f>
        <v>4</v>
      </c>
      <c r="H1999" s="31">
        <f>WEEKDAY(Order[[#This Row],[OrderDate]])</f>
        <v>5</v>
      </c>
      <c r="I1999" s="31" t="str">
        <f>TEXT(Order[[#This Row],[WeekNumber]],"dddd")</f>
        <v>Thursday</v>
      </c>
      <c r="J1999" s="14">
        <v>20220421</v>
      </c>
      <c r="K1999" t="s">
        <v>486</v>
      </c>
      <c r="L1999" s="4">
        <v>1749</v>
      </c>
      <c r="M1999" s="4">
        <v>53</v>
      </c>
      <c r="N1999" s="4">
        <v>39.75</v>
      </c>
      <c r="O1999">
        <v>44</v>
      </c>
      <c r="P1999" s="8">
        <v>0.25</v>
      </c>
      <c r="Q1999" t="s">
        <v>405</v>
      </c>
      <c r="R1999">
        <v>24</v>
      </c>
      <c r="S1999" s="4">
        <v>18.835525116961144</v>
      </c>
      <c r="T1999" t="s">
        <v>149</v>
      </c>
      <c r="U1999" t="s">
        <v>238</v>
      </c>
      <c r="V1999" t="s">
        <v>324</v>
      </c>
      <c r="W1999" t="s">
        <v>509</v>
      </c>
      <c r="X1999" t="s">
        <v>520</v>
      </c>
      <c r="Y1999" t="s">
        <v>513</v>
      </c>
    </row>
    <row r="2000" spans="1:25" ht="15" customHeight="1" x14ac:dyDescent="0.3">
      <c r="A2000">
        <v>11021</v>
      </c>
      <c r="B2000" t="s">
        <v>60</v>
      </c>
      <c r="C2000">
        <v>72</v>
      </c>
      <c r="D2000">
        <v>3</v>
      </c>
      <c r="E2000" s="3">
        <v>44665</v>
      </c>
      <c r="F2000" s="31">
        <f>YEAR(Order[[#This Row],[OrderDate]])</f>
        <v>2022</v>
      </c>
      <c r="G2000" s="31">
        <f>MONTH(Order[[#This Row],[OrderDate]])</f>
        <v>4</v>
      </c>
      <c r="H2000" s="31">
        <f>WEEKDAY(Order[[#This Row],[OrderDate]])</f>
        <v>5</v>
      </c>
      <c r="I2000" s="31" t="str">
        <f>TEXT(Order[[#This Row],[WeekNumber]],"dddd")</f>
        <v>Thursday</v>
      </c>
      <c r="J2000" s="14">
        <v>20220504</v>
      </c>
      <c r="K2000" t="s">
        <v>486</v>
      </c>
      <c r="L2000" s="4">
        <v>1218</v>
      </c>
      <c r="M2000" s="4">
        <v>34.799999999999997</v>
      </c>
      <c r="N2000" s="4">
        <v>34.799999999999997</v>
      </c>
      <c r="O2000">
        <v>35</v>
      </c>
      <c r="P2000" s="8">
        <v>0</v>
      </c>
      <c r="Q2000" t="s">
        <v>426</v>
      </c>
      <c r="R2000">
        <v>14</v>
      </c>
      <c r="S2000" s="4">
        <v>14.902797245173618</v>
      </c>
      <c r="T2000" t="s">
        <v>149</v>
      </c>
      <c r="U2000" t="s">
        <v>238</v>
      </c>
      <c r="V2000" t="s">
        <v>324</v>
      </c>
      <c r="W2000" t="s">
        <v>509</v>
      </c>
      <c r="X2000" t="s">
        <v>520</v>
      </c>
      <c r="Y2000" t="s">
        <v>511</v>
      </c>
    </row>
    <row r="2001" spans="1:25" ht="15" customHeight="1" x14ac:dyDescent="0.3">
      <c r="A2001">
        <v>11022</v>
      </c>
      <c r="B2001" t="s">
        <v>32</v>
      </c>
      <c r="C2001">
        <v>19</v>
      </c>
      <c r="D2001">
        <v>9</v>
      </c>
      <c r="E2001" s="3">
        <v>44665</v>
      </c>
      <c r="F2001" s="31">
        <f>YEAR(Order[[#This Row],[OrderDate]])</f>
        <v>2022</v>
      </c>
      <c r="G2001" s="31">
        <f>MONTH(Order[[#This Row],[OrderDate]])</f>
        <v>4</v>
      </c>
      <c r="H2001" s="31">
        <f>WEEKDAY(Order[[#This Row],[OrderDate]])</f>
        <v>5</v>
      </c>
      <c r="I2001" s="31" t="str">
        <f>TEXT(Order[[#This Row],[WeekNumber]],"dddd")</f>
        <v>Thursday</v>
      </c>
      <c r="J2001" s="14">
        <v>20220504</v>
      </c>
      <c r="K2001" t="s">
        <v>484</v>
      </c>
      <c r="L2001" s="4">
        <v>322</v>
      </c>
      <c r="M2001" s="4">
        <v>9.1999999999999993</v>
      </c>
      <c r="N2001" s="4">
        <v>9.1999999999999993</v>
      </c>
      <c r="O2001">
        <v>35</v>
      </c>
      <c r="P2001" s="8">
        <v>0</v>
      </c>
      <c r="Q2001" t="s">
        <v>373</v>
      </c>
      <c r="R2001">
        <v>8</v>
      </c>
      <c r="S2001" s="4">
        <v>7.994614939930428</v>
      </c>
      <c r="T2001" t="s">
        <v>121</v>
      </c>
      <c r="U2001" t="s">
        <v>210</v>
      </c>
      <c r="V2001" t="s">
        <v>298</v>
      </c>
      <c r="W2001" t="s">
        <v>510</v>
      </c>
      <c r="X2001" t="s">
        <v>521</v>
      </c>
      <c r="Y2001" t="s">
        <v>516</v>
      </c>
    </row>
    <row r="2002" spans="1:25" ht="15" customHeight="1" x14ac:dyDescent="0.3">
      <c r="A2002">
        <v>11022</v>
      </c>
      <c r="B2002" t="s">
        <v>32</v>
      </c>
      <c r="C2002">
        <v>69</v>
      </c>
      <c r="D2002">
        <v>9</v>
      </c>
      <c r="E2002" s="3">
        <v>44665</v>
      </c>
      <c r="F2002" s="31">
        <f>YEAR(Order[[#This Row],[OrderDate]])</f>
        <v>2022</v>
      </c>
      <c r="G2002" s="31">
        <f>MONTH(Order[[#This Row],[OrderDate]])</f>
        <v>4</v>
      </c>
      <c r="H2002" s="31">
        <f>WEEKDAY(Order[[#This Row],[OrderDate]])</f>
        <v>5</v>
      </c>
      <c r="I2002" s="31" t="str">
        <f>TEXT(Order[[#This Row],[WeekNumber]],"dddd")</f>
        <v>Thursday</v>
      </c>
      <c r="J2002" s="14">
        <v>20220424</v>
      </c>
      <c r="K2002" t="s">
        <v>484</v>
      </c>
      <c r="L2002" s="4">
        <v>1080</v>
      </c>
      <c r="M2002" s="4">
        <v>36</v>
      </c>
      <c r="N2002" s="4">
        <v>36</v>
      </c>
      <c r="O2002">
        <v>30</v>
      </c>
      <c r="P2002" s="8">
        <v>0</v>
      </c>
      <c r="Q2002" t="s">
        <v>423</v>
      </c>
      <c r="R2002">
        <v>15</v>
      </c>
      <c r="S2002" s="4">
        <v>12.894008605174344</v>
      </c>
      <c r="T2002" t="s">
        <v>121</v>
      </c>
      <c r="U2002" t="s">
        <v>210</v>
      </c>
      <c r="V2002" t="s">
        <v>298</v>
      </c>
      <c r="W2002" t="s">
        <v>510</v>
      </c>
      <c r="X2002" t="s">
        <v>521</v>
      </c>
      <c r="Y2002" t="s">
        <v>511</v>
      </c>
    </row>
    <row r="2003" spans="1:25" ht="15" customHeight="1" x14ac:dyDescent="0.3">
      <c r="A2003">
        <v>11023</v>
      </c>
      <c r="B2003" t="s">
        <v>10</v>
      </c>
      <c r="C2003">
        <v>7</v>
      </c>
      <c r="D2003">
        <v>1</v>
      </c>
      <c r="E2003" s="3">
        <v>44665</v>
      </c>
      <c r="F2003" s="31">
        <f>YEAR(Order[[#This Row],[OrderDate]])</f>
        <v>2022</v>
      </c>
      <c r="G2003" s="31">
        <f>MONTH(Order[[#This Row],[OrderDate]])</f>
        <v>4</v>
      </c>
      <c r="H2003" s="31">
        <f>WEEKDAY(Order[[#This Row],[OrderDate]])</f>
        <v>5</v>
      </c>
      <c r="I2003" s="31" t="str">
        <f>TEXT(Order[[#This Row],[WeekNumber]],"dddd")</f>
        <v>Thursday</v>
      </c>
      <c r="J2003" s="14">
        <v>20220424</v>
      </c>
      <c r="K2003" t="s">
        <v>484</v>
      </c>
      <c r="L2003" s="4">
        <v>120</v>
      </c>
      <c r="M2003" s="4">
        <v>30</v>
      </c>
      <c r="N2003" s="4">
        <v>30</v>
      </c>
      <c r="O2003">
        <v>4</v>
      </c>
      <c r="P2003" s="8">
        <v>0</v>
      </c>
      <c r="Q2003" t="s">
        <v>361</v>
      </c>
      <c r="R2003">
        <v>3</v>
      </c>
      <c r="S2003" s="4">
        <v>16.995648153812226</v>
      </c>
      <c r="T2003" t="s">
        <v>99</v>
      </c>
      <c r="U2003" t="s">
        <v>188</v>
      </c>
      <c r="V2003" t="s">
        <v>277</v>
      </c>
      <c r="W2003" t="s">
        <v>509</v>
      </c>
      <c r="X2003" t="s">
        <v>351</v>
      </c>
      <c r="Y2003" t="s">
        <v>513</v>
      </c>
    </row>
    <row r="2004" spans="1:25" ht="15" customHeight="1" x14ac:dyDescent="0.3">
      <c r="A2004">
        <v>11023</v>
      </c>
      <c r="B2004" t="s">
        <v>10</v>
      </c>
      <c r="C2004">
        <v>43</v>
      </c>
      <c r="D2004">
        <v>1</v>
      </c>
      <c r="E2004" s="3">
        <v>44665</v>
      </c>
      <c r="F2004" s="31">
        <f>YEAR(Order[[#This Row],[OrderDate]])</f>
        <v>2022</v>
      </c>
      <c r="G2004" s="31">
        <f>MONTH(Order[[#This Row],[OrderDate]])</f>
        <v>4</v>
      </c>
      <c r="H2004" s="31">
        <f>WEEKDAY(Order[[#This Row],[OrderDate]])</f>
        <v>5</v>
      </c>
      <c r="I2004" s="31" t="str">
        <f>TEXT(Order[[#This Row],[WeekNumber]],"dddd")</f>
        <v>Thursday</v>
      </c>
      <c r="J2004" s="14">
        <v>20220420</v>
      </c>
      <c r="K2004" t="s">
        <v>484</v>
      </c>
      <c r="L2004" s="4">
        <v>1380</v>
      </c>
      <c r="M2004" s="4">
        <v>46</v>
      </c>
      <c r="N2004" s="4">
        <v>46</v>
      </c>
      <c r="O2004">
        <v>30</v>
      </c>
      <c r="P2004" s="8">
        <v>0</v>
      </c>
      <c r="Q2004" t="s">
        <v>397</v>
      </c>
      <c r="R2004">
        <v>20</v>
      </c>
      <c r="S2004" s="4">
        <v>33.719701744549674</v>
      </c>
      <c r="T2004" t="s">
        <v>99</v>
      </c>
      <c r="U2004" t="s">
        <v>188</v>
      </c>
      <c r="V2004" t="s">
        <v>277</v>
      </c>
      <c r="W2004" t="s">
        <v>509</v>
      </c>
      <c r="X2004" t="s">
        <v>351</v>
      </c>
      <c r="Y2004" t="s">
        <v>517</v>
      </c>
    </row>
    <row r="2005" spans="1:25" ht="15" customHeight="1" x14ac:dyDescent="0.3">
      <c r="A2005">
        <v>11024</v>
      </c>
      <c r="B2005" t="s">
        <v>18</v>
      </c>
      <c r="C2005">
        <v>26</v>
      </c>
      <c r="D2005">
        <v>4</v>
      </c>
      <c r="E2005" s="3">
        <v>44666</v>
      </c>
      <c r="F2005" s="31">
        <f>YEAR(Order[[#This Row],[OrderDate]])</f>
        <v>2022</v>
      </c>
      <c r="G2005" s="31">
        <f>MONTH(Order[[#This Row],[OrderDate]])</f>
        <v>4</v>
      </c>
      <c r="H2005" s="31">
        <f>WEEKDAY(Order[[#This Row],[OrderDate]])</f>
        <v>6</v>
      </c>
      <c r="I2005" s="31" t="str">
        <f>TEXT(Order[[#This Row],[WeekNumber]],"dddd")</f>
        <v>Friday</v>
      </c>
      <c r="J2005" s="14">
        <v>20220420</v>
      </c>
      <c r="K2005" t="s">
        <v>486</v>
      </c>
      <c r="L2005" s="4">
        <v>374.76</v>
      </c>
      <c r="M2005" s="4">
        <v>31.23</v>
      </c>
      <c r="N2005" s="4">
        <v>31.23</v>
      </c>
      <c r="O2005">
        <v>12</v>
      </c>
      <c r="P2005" s="8">
        <v>0</v>
      </c>
      <c r="Q2005" t="s">
        <v>380</v>
      </c>
      <c r="R2005">
        <v>11</v>
      </c>
      <c r="S2005" s="4">
        <v>12.929370209027901</v>
      </c>
      <c r="T2005" t="s">
        <v>107</v>
      </c>
      <c r="U2005" t="s">
        <v>196</v>
      </c>
      <c r="V2005" t="s">
        <v>285</v>
      </c>
      <c r="W2005" t="s">
        <v>509</v>
      </c>
      <c r="X2005" t="s">
        <v>351</v>
      </c>
      <c r="Y2005" t="s">
        <v>516</v>
      </c>
    </row>
    <row r="2006" spans="1:25" ht="15" customHeight="1" x14ac:dyDescent="0.3">
      <c r="A2006">
        <v>11024</v>
      </c>
      <c r="B2006" t="s">
        <v>18</v>
      </c>
      <c r="C2006">
        <v>33</v>
      </c>
      <c r="D2006">
        <v>4</v>
      </c>
      <c r="E2006" s="3">
        <v>44666</v>
      </c>
      <c r="F2006" s="31">
        <f>YEAR(Order[[#This Row],[OrderDate]])</f>
        <v>2022</v>
      </c>
      <c r="G2006" s="31">
        <f>MONTH(Order[[#This Row],[OrderDate]])</f>
        <v>4</v>
      </c>
      <c r="H2006" s="31">
        <f>WEEKDAY(Order[[#This Row],[OrderDate]])</f>
        <v>6</v>
      </c>
      <c r="I2006" s="31" t="str">
        <f>TEXT(Order[[#This Row],[WeekNumber]],"dddd")</f>
        <v>Friday</v>
      </c>
      <c r="J2006" s="14">
        <v>20220420</v>
      </c>
      <c r="K2006" t="s">
        <v>486</v>
      </c>
      <c r="L2006" s="4">
        <v>75</v>
      </c>
      <c r="M2006" s="4">
        <v>2.5</v>
      </c>
      <c r="N2006" s="4">
        <v>2.5</v>
      </c>
      <c r="O2006">
        <v>30</v>
      </c>
      <c r="P2006" s="8">
        <v>0</v>
      </c>
      <c r="Q2006" t="s">
        <v>387</v>
      </c>
      <c r="R2006">
        <v>15</v>
      </c>
      <c r="S2006" s="4">
        <v>1.3985746153494198</v>
      </c>
      <c r="T2006" t="s">
        <v>107</v>
      </c>
      <c r="U2006" t="s">
        <v>196</v>
      </c>
      <c r="V2006" t="s">
        <v>285</v>
      </c>
      <c r="W2006" t="s">
        <v>509</v>
      </c>
      <c r="X2006" t="s">
        <v>351</v>
      </c>
      <c r="Y2006" t="s">
        <v>511</v>
      </c>
    </row>
    <row r="2007" spans="1:25" ht="15" customHeight="1" x14ac:dyDescent="0.3">
      <c r="A2007">
        <v>11024</v>
      </c>
      <c r="B2007" t="s">
        <v>18</v>
      </c>
      <c r="C2007">
        <v>65</v>
      </c>
      <c r="D2007">
        <v>4</v>
      </c>
      <c r="E2007" s="3">
        <v>44666</v>
      </c>
      <c r="F2007" s="31">
        <f>YEAR(Order[[#This Row],[OrderDate]])</f>
        <v>2022</v>
      </c>
      <c r="G2007" s="31">
        <f>MONTH(Order[[#This Row],[OrderDate]])</f>
        <v>4</v>
      </c>
      <c r="H2007" s="31">
        <f>WEEKDAY(Order[[#This Row],[OrderDate]])</f>
        <v>6</v>
      </c>
      <c r="I2007" s="31" t="str">
        <f>TEXT(Order[[#This Row],[WeekNumber]],"dddd")</f>
        <v>Friday</v>
      </c>
      <c r="J2007" s="14">
        <v>20220420</v>
      </c>
      <c r="K2007" t="s">
        <v>486</v>
      </c>
      <c r="L2007" s="4">
        <v>442.05</v>
      </c>
      <c r="M2007" s="4">
        <v>21.05</v>
      </c>
      <c r="N2007" s="4">
        <v>21.05</v>
      </c>
      <c r="O2007">
        <v>21</v>
      </c>
      <c r="P2007" s="8">
        <v>0</v>
      </c>
      <c r="Q2007" t="s">
        <v>419</v>
      </c>
      <c r="R2007">
        <v>2</v>
      </c>
      <c r="S2007" s="4">
        <v>12.356901002694999</v>
      </c>
      <c r="T2007" t="s">
        <v>107</v>
      </c>
      <c r="U2007" t="s">
        <v>196</v>
      </c>
      <c r="V2007" t="s">
        <v>285</v>
      </c>
      <c r="W2007" t="s">
        <v>509</v>
      </c>
      <c r="X2007" t="s">
        <v>351</v>
      </c>
      <c r="Y2007" t="s">
        <v>515</v>
      </c>
    </row>
    <row r="2008" spans="1:25" ht="15" customHeight="1" x14ac:dyDescent="0.3">
      <c r="A2008">
        <v>11024</v>
      </c>
      <c r="B2008" t="s">
        <v>18</v>
      </c>
      <c r="C2008">
        <v>71</v>
      </c>
      <c r="D2008">
        <v>4</v>
      </c>
      <c r="E2008" s="3">
        <v>44666</v>
      </c>
      <c r="F2008" s="31">
        <f>YEAR(Order[[#This Row],[OrderDate]])</f>
        <v>2022</v>
      </c>
      <c r="G2008" s="31">
        <f>MONTH(Order[[#This Row],[OrderDate]])</f>
        <v>4</v>
      </c>
      <c r="H2008" s="31">
        <f>WEEKDAY(Order[[#This Row],[OrderDate]])</f>
        <v>6</v>
      </c>
      <c r="I2008" s="31" t="str">
        <f>TEXT(Order[[#This Row],[WeekNumber]],"dddd")</f>
        <v>Friday</v>
      </c>
      <c r="J2008" s="14">
        <v>20220424</v>
      </c>
      <c r="K2008" t="s">
        <v>486</v>
      </c>
      <c r="L2008" s="4">
        <v>1075</v>
      </c>
      <c r="M2008" s="4">
        <v>21.5</v>
      </c>
      <c r="N2008" s="4">
        <v>21.5</v>
      </c>
      <c r="O2008">
        <v>50</v>
      </c>
      <c r="P2008" s="8">
        <v>0</v>
      </c>
      <c r="Q2008" t="s">
        <v>425</v>
      </c>
      <c r="R2008">
        <v>15</v>
      </c>
      <c r="S2008" s="4">
        <v>15.813450604529082</v>
      </c>
      <c r="T2008" t="s">
        <v>107</v>
      </c>
      <c r="U2008" t="s">
        <v>196</v>
      </c>
      <c r="V2008" t="s">
        <v>285</v>
      </c>
      <c r="W2008" t="s">
        <v>509</v>
      </c>
      <c r="X2008" t="s">
        <v>351</v>
      </c>
      <c r="Y2008" t="s">
        <v>511</v>
      </c>
    </row>
    <row r="2009" spans="1:25" x14ac:dyDescent="0.3">
      <c r="A2009">
        <v>11025</v>
      </c>
      <c r="B2009" t="s">
        <v>84</v>
      </c>
      <c r="C2009">
        <v>1</v>
      </c>
      <c r="D2009">
        <v>6</v>
      </c>
      <c r="E2009" s="3">
        <v>44666</v>
      </c>
      <c r="F2009" s="31">
        <f>YEAR(Order[[#This Row],[OrderDate]])</f>
        <v>2022</v>
      </c>
      <c r="G2009" s="31">
        <f>MONTH(Order[[#This Row],[OrderDate]])</f>
        <v>4</v>
      </c>
      <c r="H2009" s="31">
        <f>WEEKDAY(Order[[#This Row],[OrderDate]])</f>
        <v>6</v>
      </c>
      <c r="I2009" s="31" t="str">
        <f>TEXT(Order[[#This Row],[WeekNumber]],"dddd")</f>
        <v>Friday</v>
      </c>
      <c r="J2009" s="14">
        <v>20220424</v>
      </c>
      <c r="K2009" t="s">
        <v>485</v>
      </c>
      <c r="L2009" s="4">
        <v>161.9999997317791</v>
      </c>
      <c r="M2009" s="4">
        <v>18</v>
      </c>
      <c r="N2009" s="4">
        <v>16.19999997317791</v>
      </c>
      <c r="O2009">
        <v>10</v>
      </c>
      <c r="P2009" s="8">
        <v>0.10000000149011611</v>
      </c>
      <c r="Q2009" t="s">
        <v>355</v>
      </c>
      <c r="R2009">
        <v>1</v>
      </c>
      <c r="S2009" s="4">
        <v>9.9412796083453241</v>
      </c>
      <c r="T2009" t="s">
        <v>173</v>
      </c>
      <c r="U2009" t="s">
        <v>262</v>
      </c>
      <c r="V2009" t="s">
        <v>346</v>
      </c>
      <c r="W2009" t="s">
        <v>509</v>
      </c>
      <c r="X2009" t="s">
        <v>527</v>
      </c>
      <c r="Y2009" t="s">
        <v>517</v>
      </c>
    </row>
    <row r="2010" spans="1:25" x14ac:dyDescent="0.3">
      <c r="A2010">
        <v>11025</v>
      </c>
      <c r="B2010" t="s">
        <v>84</v>
      </c>
      <c r="C2010">
        <v>13</v>
      </c>
      <c r="D2010">
        <v>6</v>
      </c>
      <c r="E2010" s="3">
        <v>44666</v>
      </c>
      <c r="F2010" s="31">
        <f>YEAR(Order[[#This Row],[OrderDate]])</f>
        <v>2022</v>
      </c>
      <c r="G2010" s="31">
        <f>MONTH(Order[[#This Row],[OrderDate]])</f>
        <v>4</v>
      </c>
      <c r="H2010" s="31">
        <f>WEEKDAY(Order[[#This Row],[OrderDate]])</f>
        <v>6</v>
      </c>
      <c r="I2010" s="31" t="str">
        <f>TEXT(Order[[#This Row],[WeekNumber]],"dddd")</f>
        <v>Friday</v>
      </c>
      <c r="J2010" s="14">
        <v>20220428</v>
      </c>
      <c r="K2010" t="s">
        <v>485</v>
      </c>
      <c r="L2010" s="4">
        <v>107.99999982118607</v>
      </c>
      <c r="M2010" s="4">
        <v>6</v>
      </c>
      <c r="N2010" s="4">
        <v>5.3999999910593033</v>
      </c>
      <c r="O2010">
        <v>20</v>
      </c>
      <c r="P2010" s="8">
        <v>0.10000000149011611</v>
      </c>
      <c r="Q2010" t="s">
        <v>367</v>
      </c>
      <c r="R2010">
        <v>6</v>
      </c>
      <c r="S2010" s="4">
        <v>2.1837851755325639</v>
      </c>
      <c r="T2010" t="s">
        <v>173</v>
      </c>
      <c r="U2010" t="s">
        <v>262</v>
      </c>
      <c r="V2010" t="s">
        <v>346</v>
      </c>
      <c r="W2010" t="s">
        <v>509</v>
      </c>
      <c r="X2010" t="s">
        <v>527</v>
      </c>
      <c r="Y2010" t="s">
        <v>514</v>
      </c>
    </row>
    <row r="2011" spans="1:25" ht="15" customHeight="1" x14ac:dyDescent="0.3">
      <c r="A2011">
        <v>11026</v>
      </c>
      <c r="B2011" t="s">
        <v>25</v>
      </c>
      <c r="C2011">
        <v>18</v>
      </c>
      <c r="D2011">
        <v>4</v>
      </c>
      <c r="E2011" s="3">
        <v>44666</v>
      </c>
      <c r="F2011" s="31">
        <f>YEAR(Order[[#This Row],[OrderDate]])</f>
        <v>2022</v>
      </c>
      <c r="G2011" s="31">
        <f>MONTH(Order[[#This Row],[OrderDate]])</f>
        <v>4</v>
      </c>
      <c r="H2011" s="31">
        <f>WEEKDAY(Order[[#This Row],[OrderDate]])</f>
        <v>6</v>
      </c>
      <c r="I2011" s="31" t="str">
        <f>TEXT(Order[[#This Row],[WeekNumber]],"dddd")</f>
        <v>Friday</v>
      </c>
      <c r="J2011" s="14">
        <v>20220428</v>
      </c>
      <c r="K2011" t="s">
        <v>486</v>
      </c>
      <c r="L2011" s="4">
        <v>500</v>
      </c>
      <c r="M2011" s="4">
        <v>62.5</v>
      </c>
      <c r="N2011" s="4">
        <v>62.5</v>
      </c>
      <c r="O2011">
        <v>8</v>
      </c>
      <c r="P2011" s="8">
        <v>0</v>
      </c>
      <c r="Q2011" t="s">
        <v>372</v>
      </c>
      <c r="R2011">
        <v>7</v>
      </c>
      <c r="S2011" s="4">
        <v>20.144415838276313</v>
      </c>
      <c r="T2011" t="s">
        <v>114</v>
      </c>
      <c r="U2011" t="s">
        <v>203</v>
      </c>
      <c r="V2011" t="s">
        <v>291</v>
      </c>
      <c r="W2011" t="s">
        <v>509</v>
      </c>
      <c r="X2011" t="s">
        <v>528</v>
      </c>
      <c r="Y2011" t="s">
        <v>514</v>
      </c>
    </row>
    <row r="2012" spans="1:25" ht="15" customHeight="1" x14ac:dyDescent="0.3">
      <c r="A2012">
        <v>11026</v>
      </c>
      <c r="B2012" t="s">
        <v>25</v>
      </c>
      <c r="C2012">
        <v>51</v>
      </c>
      <c r="D2012">
        <v>4</v>
      </c>
      <c r="E2012" s="3">
        <v>44666</v>
      </c>
      <c r="F2012" s="31">
        <f>YEAR(Order[[#This Row],[OrderDate]])</f>
        <v>2022</v>
      </c>
      <c r="G2012" s="31">
        <f>MONTH(Order[[#This Row],[OrderDate]])</f>
        <v>4</v>
      </c>
      <c r="H2012" s="31">
        <f>WEEKDAY(Order[[#This Row],[OrderDate]])</f>
        <v>6</v>
      </c>
      <c r="I2012" s="31" t="str">
        <f>TEXT(Order[[#This Row],[WeekNumber]],"dddd")</f>
        <v>Friday</v>
      </c>
      <c r="J2012" s="14">
        <v>20220420</v>
      </c>
      <c r="K2012" t="s">
        <v>486</v>
      </c>
      <c r="L2012" s="4">
        <v>530</v>
      </c>
      <c r="M2012" s="4">
        <v>53</v>
      </c>
      <c r="N2012" s="4">
        <v>53</v>
      </c>
      <c r="O2012">
        <v>10</v>
      </c>
      <c r="P2012" s="8">
        <v>0</v>
      </c>
      <c r="Q2012" t="s">
        <v>405</v>
      </c>
      <c r="R2012">
        <v>24</v>
      </c>
      <c r="S2012" s="4">
        <v>18.835525116961144</v>
      </c>
      <c r="T2012" t="s">
        <v>114</v>
      </c>
      <c r="U2012" t="s">
        <v>203</v>
      </c>
      <c r="V2012" t="s">
        <v>291</v>
      </c>
      <c r="W2012" t="s">
        <v>509</v>
      </c>
      <c r="X2012" t="s">
        <v>528</v>
      </c>
      <c r="Y2012" t="s">
        <v>513</v>
      </c>
    </row>
    <row r="2013" spans="1:25" ht="15" customHeight="1" x14ac:dyDescent="0.3">
      <c r="A2013">
        <v>11027</v>
      </c>
      <c r="B2013" t="s">
        <v>9</v>
      </c>
      <c r="C2013">
        <v>24</v>
      </c>
      <c r="D2013">
        <v>1</v>
      </c>
      <c r="E2013" s="3">
        <v>44667</v>
      </c>
      <c r="F2013" s="31">
        <f>YEAR(Order[[#This Row],[OrderDate]])</f>
        <v>2022</v>
      </c>
      <c r="G2013" s="31">
        <f>MONTH(Order[[#This Row],[OrderDate]])</f>
        <v>4</v>
      </c>
      <c r="H2013" s="31">
        <f>WEEKDAY(Order[[#This Row],[OrderDate]])</f>
        <v>7</v>
      </c>
      <c r="I2013" s="31" t="str">
        <f>TEXT(Order[[#This Row],[WeekNumber]],"dddd")</f>
        <v>Saturday</v>
      </c>
      <c r="J2013" s="14">
        <v>20220420</v>
      </c>
      <c r="K2013" t="s">
        <v>486</v>
      </c>
      <c r="L2013" s="4">
        <v>101.25</v>
      </c>
      <c r="M2013" s="4">
        <v>4.5</v>
      </c>
      <c r="N2013" s="4">
        <v>3.375</v>
      </c>
      <c r="O2013">
        <v>30</v>
      </c>
      <c r="P2013" s="8">
        <v>0.25</v>
      </c>
      <c r="Q2013" t="s">
        <v>378</v>
      </c>
      <c r="R2013">
        <v>10</v>
      </c>
      <c r="S2013" s="4">
        <v>2.1230577042655105</v>
      </c>
      <c r="T2013" t="s">
        <v>98</v>
      </c>
      <c r="U2013" t="s">
        <v>187</v>
      </c>
      <c r="V2013" t="s">
        <v>276</v>
      </c>
      <c r="W2013" t="s">
        <v>510</v>
      </c>
      <c r="X2013" t="s">
        <v>531</v>
      </c>
      <c r="Y2013" t="s">
        <v>517</v>
      </c>
    </row>
    <row r="2014" spans="1:25" ht="15" customHeight="1" x14ac:dyDescent="0.3">
      <c r="A2014">
        <v>11027</v>
      </c>
      <c r="B2014" t="s">
        <v>9</v>
      </c>
      <c r="C2014">
        <v>62</v>
      </c>
      <c r="D2014">
        <v>1</v>
      </c>
      <c r="E2014" s="3">
        <v>44667</v>
      </c>
      <c r="F2014" s="31">
        <f>YEAR(Order[[#This Row],[OrderDate]])</f>
        <v>2022</v>
      </c>
      <c r="G2014" s="31">
        <f>MONTH(Order[[#This Row],[OrderDate]])</f>
        <v>4</v>
      </c>
      <c r="H2014" s="31">
        <f>WEEKDAY(Order[[#This Row],[OrderDate]])</f>
        <v>7</v>
      </c>
      <c r="I2014" s="31" t="str">
        <f>TEXT(Order[[#This Row],[WeekNumber]],"dddd")</f>
        <v>Saturday</v>
      </c>
      <c r="J2014" s="14">
        <v>20220422</v>
      </c>
      <c r="K2014" t="s">
        <v>486</v>
      </c>
      <c r="L2014" s="4">
        <v>776.47499999999991</v>
      </c>
      <c r="M2014" s="4">
        <v>49.3</v>
      </c>
      <c r="N2014" s="4">
        <v>36.974999999999994</v>
      </c>
      <c r="O2014">
        <v>21</v>
      </c>
      <c r="P2014" s="8">
        <v>0.25</v>
      </c>
      <c r="Q2014" t="s">
        <v>416</v>
      </c>
      <c r="R2014">
        <v>29</v>
      </c>
      <c r="S2014" s="4">
        <v>34.868075459270003</v>
      </c>
      <c r="T2014" t="s">
        <v>98</v>
      </c>
      <c r="U2014" t="s">
        <v>187</v>
      </c>
      <c r="V2014" t="s">
        <v>276</v>
      </c>
      <c r="W2014" t="s">
        <v>510</v>
      </c>
      <c r="X2014" t="s">
        <v>531</v>
      </c>
      <c r="Y2014" t="s">
        <v>516</v>
      </c>
    </row>
    <row r="2015" spans="1:25" ht="15" customHeight="1" x14ac:dyDescent="0.3">
      <c r="A2015">
        <v>11028</v>
      </c>
      <c r="B2015" t="s">
        <v>37</v>
      </c>
      <c r="C2015">
        <v>55</v>
      </c>
      <c r="D2015">
        <v>2</v>
      </c>
      <c r="E2015" s="3">
        <v>44667</v>
      </c>
      <c r="F2015" s="31">
        <f>YEAR(Order[[#This Row],[OrderDate]])</f>
        <v>2022</v>
      </c>
      <c r="G2015" s="31">
        <f>MONTH(Order[[#This Row],[OrderDate]])</f>
        <v>4</v>
      </c>
      <c r="H2015" s="31">
        <f>WEEKDAY(Order[[#This Row],[OrderDate]])</f>
        <v>7</v>
      </c>
      <c r="I2015" s="31" t="str">
        <f>TEXT(Order[[#This Row],[WeekNumber]],"dddd")</f>
        <v>Saturday</v>
      </c>
      <c r="J2015" s="14">
        <v>20220422</v>
      </c>
      <c r="K2015" t="s">
        <v>486</v>
      </c>
      <c r="L2015" s="4">
        <v>840</v>
      </c>
      <c r="M2015" s="4">
        <v>24</v>
      </c>
      <c r="N2015" s="4">
        <v>24</v>
      </c>
      <c r="O2015">
        <v>35</v>
      </c>
      <c r="P2015" s="8">
        <v>0</v>
      </c>
      <c r="Q2015" t="s">
        <v>409</v>
      </c>
      <c r="R2015">
        <v>25</v>
      </c>
      <c r="S2015" s="4">
        <v>18.144678468561601</v>
      </c>
      <c r="T2015" t="s">
        <v>126</v>
      </c>
      <c r="U2015" t="s">
        <v>215</v>
      </c>
      <c r="V2015" t="s">
        <v>302</v>
      </c>
      <c r="W2015" t="s">
        <v>509</v>
      </c>
      <c r="X2015" t="s">
        <v>520</v>
      </c>
      <c r="Y2015" t="s">
        <v>518</v>
      </c>
    </row>
    <row r="2016" spans="1:25" ht="15" customHeight="1" x14ac:dyDescent="0.3">
      <c r="A2016">
        <v>11028</v>
      </c>
      <c r="B2016" t="s">
        <v>37</v>
      </c>
      <c r="C2016">
        <v>59</v>
      </c>
      <c r="D2016">
        <v>2</v>
      </c>
      <c r="E2016" s="3">
        <v>44667</v>
      </c>
      <c r="F2016" s="31">
        <f>YEAR(Order[[#This Row],[OrderDate]])</f>
        <v>2022</v>
      </c>
      <c r="G2016" s="31">
        <f>MONTH(Order[[#This Row],[OrderDate]])</f>
        <v>4</v>
      </c>
      <c r="H2016" s="31">
        <f>WEEKDAY(Order[[#This Row],[OrderDate]])</f>
        <v>7</v>
      </c>
      <c r="I2016" s="31" t="str">
        <f>TEXT(Order[[#This Row],[WeekNumber]],"dddd")</f>
        <v>Saturday</v>
      </c>
      <c r="J2016" s="14">
        <v>20220427</v>
      </c>
      <c r="K2016" t="s">
        <v>486</v>
      </c>
      <c r="L2016" s="4">
        <v>1320</v>
      </c>
      <c r="M2016" s="4">
        <v>55</v>
      </c>
      <c r="N2016" s="4">
        <v>55</v>
      </c>
      <c r="O2016">
        <v>24</v>
      </c>
      <c r="P2016" s="8">
        <v>0</v>
      </c>
      <c r="Q2016" t="s">
        <v>413</v>
      </c>
      <c r="R2016">
        <v>28</v>
      </c>
      <c r="S2016" s="4">
        <v>29.299646906924384</v>
      </c>
      <c r="T2016" t="s">
        <v>126</v>
      </c>
      <c r="U2016" t="s">
        <v>215</v>
      </c>
      <c r="V2016" t="s">
        <v>302</v>
      </c>
      <c r="W2016" t="s">
        <v>509</v>
      </c>
      <c r="X2016" t="s">
        <v>520</v>
      </c>
      <c r="Y2016" t="s">
        <v>511</v>
      </c>
    </row>
    <row r="2017" spans="1:25" ht="15" customHeight="1" x14ac:dyDescent="0.3">
      <c r="A2017">
        <v>11029</v>
      </c>
      <c r="B2017" t="s">
        <v>13</v>
      </c>
      <c r="C2017">
        <v>56</v>
      </c>
      <c r="D2017">
        <v>4</v>
      </c>
      <c r="E2017" s="3">
        <v>44667</v>
      </c>
      <c r="F2017" s="31">
        <f>YEAR(Order[[#This Row],[OrderDate]])</f>
        <v>2022</v>
      </c>
      <c r="G2017" s="31">
        <f>MONTH(Order[[#This Row],[OrderDate]])</f>
        <v>4</v>
      </c>
      <c r="H2017" s="31">
        <f>WEEKDAY(Order[[#This Row],[OrderDate]])</f>
        <v>7</v>
      </c>
      <c r="I2017" s="31" t="str">
        <f>TEXT(Order[[#This Row],[WeekNumber]],"dddd")</f>
        <v>Saturday</v>
      </c>
      <c r="J2017" s="14">
        <v>20220427</v>
      </c>
      <c r="K2017" t="s">
        <v>486</v>
      </c>
      <c r="L2017" s="4">
        <v>760</v>
      </c>
      <c r="M2017" s="4">
        <v>38</v>
      </c>
      <c r="N2017" s="4">
        <v>38</v>
      </c>
      <c r="O2017">
        <v>20</v>
      </c>
      <c r="P2017" s="8">
        <v>0</v>
      </c>
      <c r="Q2017" t="s">
        <v>410</v>
      </c>
      <c r="R2017">
        <v>26</v>
      </c>
      <c r="S2017" s="4">
        <v>12.985049050340091</v>
      </c>
      <c r="T2017" t="s">
        <v>102</v>
      </c>
      <c r="U2017" t="s">
        <v>191</v>
      </c>
      <c r="V2017" t="s">
        <v>280</v>
      </c>
      <c r="W2017" t="s">
        <v>509</v>
      </c>
      <c r="X2017" t="s">
        <v>523</v>
      </c>
      <c r="Y2017" t="s">
        <v>512</v>
      </c>
    </row>
    <row r="2018" spans="1:25" ht="15" customHeight="1" x14ac:dyDescent="0.3">
      <c r="A2018">
        <v>11029</v>
      </c>
      <c r="B2018" t="s">
        <v>13</v>
      </c>
      <c r="C2018">
        <v>63</v>
      </c>
      <c r="D2018">
        <v>4</v>
      </c>
      <c r="E2018" s="3">
        <v>44667</v>
      </c>
      <c r="F2018" s="31">
        <f>YEAR(Order[[#This Row],[OrderDate]])</f>
        <v>2022</v>
      </c>
      <c r="G2018" s="31">
        <f>MONTH(Order[[#This Row],[OrderDate]])</f>
        <v>4</v>
      </c>
      <c r="H2018" s="31">
        <f>WEEKDAY(Order[[#This Row],[OrderDate]])</f>
        <v>7</v>
      </c>
      <c r="I2018" s="31" t="str">
        <f>TEXT(Order[[#This Row],[WeekNumber]],"dddd")</f>
        <v>Saturday</v>
      </c>
      <c r="J2018" s="14">
        <v>20220427</v>
      </c>
      <c r="K2018" t="s">
        <v>486</v>
      </c>
      <c r="L2018" s="4">
        <v>526.79999999999995</v>
      </c>
      <c r="M2018" s="4">
        <v>43.9</v>
      </c>
      <c r="N2018" s="4">
        <v>43.9</v>
      </c>
      <c r="O2018">
        <v>12</v>
      </c>
      <c r="P2018" s="8">
        <v>0</v>
      </c>
      <c r="Q2018" t="s">
        <v>417</v>
      </c>
      <c r="R2018">
        <v>7</v>
      </c>
      <c r="S2018" s="4">
        <v>26.405205149492534</v>
      </c>
      <c r="T2018" t="s">
        <v>102</v>
      </c>
      <c r="U2018" t="s">
        <v>191</v>
      </c>
      <c r="V2018" t="s">
        <v>280</v>
      </c>
      <c r="W2018" t="s">
        <v>509</v>
      </c>
      <c r="X2018" t="s">
        <v>523</v>
      </c>
      <c r="Y2018" t="s">
        <v>515</v>
      </c>
    </row>
    <row r="2019" spans="1:25" x14ac:dyDescent="0.3">
      <c r="A2019">
        <v>11030</v>
      </c>
      <c r="B2019" t="s">
        <v>68</v>
      </c>
      <c r="C2019">
        <v>2</v>
      </c>
      <c r="D2019">
        <v>7</v>
      </c>
      <c r="E2019" s="3">
        <v>44668</v>
      </c>
      <c r="F2019" s="31">
        <f>YEAR(Order[[#This Row],[OrderDate]])</f>
        <v>2022</v>
      </c>
      <c r="G2019" s="31">
        <f>MONTH(Order[[#This Row],[OrderDate]])</f>
        <v>4</v>
      </c>
      <c r="H2019" s="31">
        <f>WEEKDAY(Order[[#This Row],[OrderDate]])</f>
        <v>1</v>
      </c>
      <c r="I2019" s="31" t="str">
        <f>TEXT(Order[[#This Row],[WeekNumber]],"dddd")</f>
        <v>Sunday</v>
      </c>
      <c r="J2019" s="14">
        <v>20220427</v>
      </c>
      <c r="K2019" t="s">
        <v>484</v>
      </c>
      <c r="L2019" s="4">
        <v>1425</v>
      </c>
      <c r="M2019" s="4">
        <v>19</v>
      </c>
      <c r="N2019" s="4">
        <v>14.25</v>
      </c>
      <c r="O2019">
        <v>100</v>
      </c>
      <c r="P2019" s="8">
        <v>0.25</v>
      </c>
      <c r="Q2019" t="s">
        <v>356</v>
      </c>
      <c r="R2019">
        <v>1</v>
      </c>
      <c r="S2019" s="4">
        <v>9.9064127385757743</v>
      </c>
      <c r="T2019" t="s">
        <v>157</v>
      </c>
      <c r="U2019" t="s">
        <v>246</v>
      </c>
      <c r="V2019" t="s">
        <v>331</v>
      </c>
      <c r="W2019" t="s">
        <v>510</v>
      </c>
      <c r="X2019" t="s">
        <v>353</v>
      </c>
      <c r="Y2019" t="s">
        <v>517</v>
      </c>
    </row>
    <row r="2020" spans="1:25" x14ac:dyDescent="0.3">
      <c r="A2020">
        <v>11030</v>
      </c>
      <c r="B2020" t="s">
        <v>68</v>
      </c>
      <c r="C2020">
        <v>5</v>
      </c>
      <c r="D2020">
        <v>7</v>
      </c>
      <c r="E2020" s="3">
        <v>44668</v>
      </c>
      <c r="F2020" s="31">
        <f>YEAR(Order[[#This Row],[OrderDate]])</f>
        <v>2022</v>
      </c>
      <c r="G2020" s="31">
        <f>MONTH(Order[[#This Row],[OrderDate]])</f>
        <v>4</v>
      </c>
      <c r="H2020" s="31">
        <f>WEEKDAY(Order[[#This Row],[OrderDate]])</f>
        <v>1</v>
      </c>
      <c r="I2020" s="31" t="str">
        <f>TEXT(Order[[#This Row],[WeekNumber]],"dddd")</f>
        <v>Sunday</v>
      </c>
      <c r="J2020" s="14">
        <v>20220427</v>
      </c>
      <c r="K2020" t="s">
        <v>484</v>
      </c>
      <c r="L2020" s="4">
        <v>1494.5</v>
      </c>
      <c r="M2020" s="4">
        <v>21.35</v>
      </c>
      <c r="N2020" s="4">
        <v>21.35</v>
      </c>
      <c r="O2020">
        <v>70</v>
      </c>
      <c r="P2020" s="8">
        <v>0</v>
      </c>
      <c r="Q2020" t="s">
        <v>359</v>
      </c>
      <c r="R2020">
        <v>2</v>
      </c>
      <c r="S2020" s="4">
        <v>13.896353834121228</v>
      </c>
      <c r="T2020" t="s">
        <v>157</v>
      </c>
      <c r="U2020" t="s">
        <v>246</v>
      </c>
      <c r="V2020" t="s">
        <v>331</v>
      </c>
      <c r="W2020" t="s">
        <v>510</v>
      </c>
      <c r="X2020" t="s">
        <v>353</v>
      </c>
      <c r="Y2020" t="s">
        <v>515</v>
      </c>
    </row>
    <row r="2021" spans="1:25" x14ac:dyDescent="0.3">
      <c r="A2021">
        <v>11030</v>
      </c>
      <c r="B2021" t="s">
        <v>68</v>
      </c>
      <c r="C2021">
        <v>29</v>
      </c>
      <c r="D2021">
        <v>7</v>
      </c>
      <c r="E2021" s="3">
        <v>44668</v>
      </c>
      <c r="F2021" s="31">
        <f>YEAR(Order[[#This Row],[OrderDate]])</f>
        <v>2022</v>
      </c>
      <c r="G2021" s="31">
        <f>MONTH(Order[[#This Row],[OrderDate]])</f>
        <v>4</v>
      </c>
      <c r="H2021" s="31">
        <f>WEEKDAY(Order[[#This Row],[OrderDate]])</f>
        <v>1</v>
      </c>
      <c r="I2021" s="31" t="str">
        <f>TEXT(Order[[#This Row],[WeekNumber]],"dddd")</f>
        <v>Sunday</v>
      </c>
      <c r="J2021" s="14">
        <v>20220427</v>
      </c>
      <c r="K2021" t="s">
        <v>484</v>
      </c>
      <c r="L2021" s="4">
        <v>5570.55</v>
      </c>
      <c r="M2021" s="4">
        <v>123.79</v>
      </c>
      <c r="N2021" s="4">
        <v>92.842500000000001</v>
      </c>
      <c r="O2021">
        <v>60</v>
      </c>
      <c r="P2021" s="8">
        <v>0.25</v>
      </c>
      <c r="Q2021" t="s">
        <v>383</v>
      </c>
      <c r="R2021">
        <v>12</v>
      </c>
      <c r="S2021" s="4">
        <v>78.453085124436214</v>
      </c>
      <c r="T2021" t="s">
        <v>157</v>
      </c>
      <c r="U2021" t="s">
        <v>246</v>
      </c>
      <c r="V2021" t="s">
        <v>331</v>
      </c>
      <c r="W2021" t="s">
        <v>510</v>
      </c>
      <c r="X2021" t="s">
        <v>353</v>
      </c>
      <c r="Y2021" t="s">
        <v>518</v>
      </c>
    </row>
    <row r="2022" spans="1:25" x14ac:dyDescent="0.3">
      <c r="A2022">
        <v>11030</v>
      </c>
      <c r="B2022" t="s">
        <v>68</v>
      </c>
      <c r="C2022">
        <v>59</v>
      </c>
      <c r="D2022">
        <v>7</v>
      </c>
      <c r="E2022" s="3">
        <v>44668</v>
      </c>
      <c r="F2022" s="31">
        <f>YEAR(Order[[#This Row],[OrderDate]])</f>
        <v>2022</v>
      </c>
      <c r="G2022" s="31">
        <f>MONTH(Order[[#This Row],[OrderDate]])</f>
        <v>4</v>
      </c>
      <c r="H2022" s="31">
        <f>WEEKDAY(Order[[#This Row],[OrderDate]])</f>
        <v>1</v>
      </c>
      <c r="I2022" s="31" t="str">
        <f>TEXT(Order[[#This Row],[WeekNumber]],"dddd")</f>
        <v>Sunday</v>
      </c>
      <c r="J2022" s="14">
        <v>20220424</v>
      </c>
      <c r="K2022" t="s">
        <v>484</v>
      </c>
      <c r="L2022" s="4">
        <v>4125</v>
      </c>
      <c r="M2022" s="4">
        <v>55</v>
      </c>
      <c r="N2022" s="4">
        <v>41.25</v>
      </c>
      <c r="O2022">
        <v>100</v>
      </c>
      <c r="P2022" s="8">
        <v>0.25</v>
      </c>
      <c r="Q2022" t="s">
        <v>413</v>
      </c>
      <c r="R2022">
        <v>28</v>
      </c>
      <c r="S2022" s="4">
        <v>29.299646906924384</v>
      </c>
      <c r="T2022" t="s">
        <v>157</v>
      </c>
      <c r="U2022" t="s">
        <v>246</v>
      </c>
      <c r="V2022" t="s">
        <v>331</v>
      </c>
      <c r="W2022" t="s">
        <v>510</v>
      </c>
      <c r="X2022" t="s">
        <v>353</v>
      </c>
      <c r="Y2022" t="s">
        <v>511</v>
      </c>
    </row>
    <row r="2023" spans="1:25" x14ac:dyDescent="0.3">
      <c r="A2023">
        <v>11031</v>
      </c>
      <c r="B2023" t="s">
        <v>68</v>
      </c>
      <c r="C2023">
        <v>1</v>
      </c>
      <c r="D2023">
        <v>6</v>
      </c>
      <c r="E2023" s="3">
        <v>44668</v>
      </c>
      <c r="F2023" s="31">
        <f>YEAR(Order[[#This Row],[OrderDate]])</f>
        <v>2022</v>
      </c>
      <c r="G2023" s="31">
        <f>MONTH(Order[[#This Row],[OrderDate]])</f>
        <v>4</v>
      </c>
      <c r="H2023" s="31">
        <f>WEEKDAY(Order[[#This Row],[OrderDate]])</f>
        <v>1</v>
      </c>
      <c r="I2023" s="31" t="str">
        <f>TEXT(Order[[#This Row],[WeekNumber]],"dddd")</f>
        <v>Sunday</v>
      </c>
      <c r="J2023" s="14">
        <v>20220424</v>
      </c>
      <c r="K2023" t="s">
        <v>484</v>
      </c>
      <c r="L2023" s="4">
        <v>810</v>
      </c>
      <c r="M2023" s="4">
        <v>18</v>
      </c>
      <c r="N2023" s="4">
        <v>18</v>
      </c>
      <c r="O2023">
        <v>45</v>
      </c>
      <c r="P2023" s="8">
        <v>0</v>
      </c>
      <c r="Q2023" t="s">
        <v>355</v>
      </c>
      <c r="R2023">
        <v>1</v>
      </c>
      <c r="S2023" s="4">
        <v>9.9412796083453241</v>
      </c>
      <c r="T2023" t="s">
        <v>157</v>
      </c>
      <c r="U2023" t="s">
        <v>246</v>
      </c>
      <c r="V2023" t="s">
        <v>331</v>
      </c>
      <c r="W2023" t="s">
        <v>510</v>
      </c>
      <c r="X2023" t="s">
        <v>353</v>
      </c>
      <c r="Y2023" t="s">
        <v>517</v>
      </c>
    </row>
    <row r="2024" spans="1:25" x14ac:dyDescent="0.3">
      <c r="A2024">
        <v>11031</v>
      </c>
      <c r="B2024" t="s">
        <v>68</v>
      </c>
      <c r="C2024">
        <v>13</v>
      </c>
      <c r="D2024">
        <v>6</v>
      </c>
      <c r="E2024" s="3">
        <v>44668</v>
      </c>
      <c r="F2024" s="31">
        <f>YEAR(Order[[#This Row],[OrderDate]])</f>
        <v>2022</v>
      </c>
      <c r="G2024" s="31">
        <f>MONTH(Order[[#This Row],[OrderDate]])</f>
        <v>4</v>
      </c>
      <c r="H2024" s="31">
        <f>WEEKDAY(Order[[#This Row],[OrderDate]])</f>
        <v>1</v>
      </c>
      <c r="I2024" s="31" t="str">
        <f>TEXT(Order[[#This Row],[WeekNumber]],"dddd")</f>
        <v>Sunday</v>
      </c>
      <c r="J2024" s="14">
        <v>20220424</v>
      </c>
      <c r="K2024" t="s">
        <v>484</v>
      </c>
      <c r="L2024" s="4">
        <v>480</v>
      </c>
      <c r="M2024" s="4">
        <v>6</v>
      </c>
      <c r="N2024" s="4">
        <v>6</v>
      </c>
      <c r="O2024">
        <v>80</v>
      </c>
      <c r="P2024" s="8">
        <v>0</v>
      </c>
      <c r="Q2024" t="s">
        <v>367</v>
      </c>
      <c r="R2024">
        <v>6</v>
      </c>
      <c r="S2024" s="4">
        <v>2.1837851755325639</v>
      </c>
      <c r="T2024" t="s">
        <v>157</v>
      </c>
      <c r="U2024" t="s">
        <v>246</v>
      </c>
      <c r="V2024" t="s">
        <v>331</v>
      </c>
      <c r="W2024" t="s">
        <v>510</v>
      </c>
      <c r="X2024" t="s">
        <v>353</v>
      </c>
      <c r="Y2024" t="s">
        <v>514</v>
      </c>
    </row>
    <row r="2025" spans="1:25" x14ac:dyDescent="0.3">
      <c r="A2025">
        <v>11031</v>
      </c>
      <c r="B2025" t="s">
        <v>68</v>
      </c>
      <c r="C2025">
        <v>24</v>
      </c>
      <c r="D2025">
        <v>6</v>
      </c>
      <c r="E2025" s="3">
        <v>44668</v>
      </c>
      <c r="F2025" s="31">
        <f>YEAR(Order[[#This Row],[OrderDate]])</f>
        <v>2022</v>
      </c>
      <c r="G2025" s="31">
        <f>MONTH(Order[[#This Row],[OrderDate]])</f>
        <v>4</v>
      </c>
      <c r="H2025" s="31">
        <f>WEEKDAY(Order[[#This Row],[OrderDate]])</f>
        <v>1</v>
      </c>
      <c r="I2025" s="31" t="str">
        <f>TEXT(Order[[#This Row],[WeekNumber]],"dddd")</f>
        <v>Sunday</v>
      </c>
      <c r="J2025" s="14">
        <v>20220424</v>
      </c>
      <c r="K2025" t="s">
        <v>484</v>
      </c>
      <c r="L2025" s="4">
        <v>94.5</v>
      </c>
      <c r="M2025" s="4">
        <v>4.5</v>
      </c>
      <c r="N2025" s="4">
        <v>4.5</v>
      </c>
      <c r="O2025">
        <v>21</v>
      </c>
      <c r="P2025" s="8">
        <v>0</v>
      </c>
      <c r="Q2025" t="s">
        <v>378</v>
      </c>
      <c r="R2025">
        <v>10</v>
      </c>
      <c r="S2025" s="4">
        <v>2.1230577042655105</v>
      </c>
      <c r="T2025" t="s">
        <v>157</v>
      </c>
      <c r="U2025" t="s">
        <v>246</v>
      </c>
      <c r="V2025" t="s">
        <v>331</v>
      </c>
      <c r="W2025" t="s">
        <v>510</v>
      </c>
      <c r="X2025" t="s">
        <v>353</v>
      </c>
      <c r="Y2025" t="s">
        <v>517</v>
      </c>
    </row>
    <row r="2026" spans="1:25" x14ac:dyDescent="0.3">
      <c r="A2026">
        <v>11031</v>
      </c>
      <c r="B2026" t="s">
        <v>68</v>
      </c>
      <c r="C2026">
        <v>64</v>
      </c>
      <c r="D2026">
        <v>6</v>
      </c>
      <c r="E2026" s="3">
        <v>44668</v>
      </c>
      <c r="F2026" s="31">
        <f>YEAR(Order[[#This Row],[OrderDate]])</f>
        <v>2022</v>
      </c>
      <c r="G2026" s="31">
        <f>MONTH(Order[[#This Row],[OrderDate]])</f>
        <v>4</v>
      </c>
      <c r="H2026" s="31">
        <f>WEEKDAY(Order[[#This Row],[OrderDate]])</f>
        <v>1</v>
      </c>
      <c r="I2026" s="31" t="str">
        <f>TEXT(Order[[#This Row],[WeekNumber]],"dddd")</f>
        <v>Sunday</v>
      </c>
      <c r="J2026" s="14">
        <v>20220424</v>
      </c>
      <c r="K2026" t="s">
        <v>484</v>
      </c>
      <c r="L2026" s="4">
        <v>665</v>
      </c>
      <c r="M2026" s="4">
        <v>33.25</v>
      </c>
      <c r="N2026" s="4">
        <v>33.25</v>
      </c>
      <c r="O2026">
        <v>20</v>
      </c>
      <c r="P2026" s="8">
        <v>0</v>
      </c>
      <c r="Q2026" t="s">
        <v>418</v>
      </c>
      <c r="R2026">
        <v>12</v>
      </c>
      <c r="S2026" s="4">
        <v>21.348702933885775</v>
      </c>
      <c r="T2026" t="s">
        <v>157</v>
      </c>
      <c r="U2026" t="s">
        <v>246</v>
      </c>
      <c r="V2026" t="s">
        <v>331</v>
      </c>
      <c r="W2026" t="s">
        <v>510</v>
      </c>
      <c r="X2026" t="s">
        <v>353</v>
      </c>
      <c r="Y2026" t="s">
        <v>512</v>
      </c>
    </row>
    <row r="2027" spans="1:25" x14ac:dyDescent="0.3">
      <c r="A2027">
        <v>11031</v>
      </c>
      <c r="B2027" t="s">
        <v>68</v>
      </c>
      <c r="C2027">
        <v>71</v>
      </c>
      <c r="D2027">
        <v>6</v>
      </c>
      <c r="E2027" s="3">
        <v>44668</v>
      </c>
      <c r="F2027" s="31">
        <f>YEAR(Order[[#This Row],[OrderDate]])</f>
        <v>2022</v>
      </c>
      <c r="G2027" s="31">
        <f>MONTH(Order[[#This Row],[OrderDate]])</f>
        <v>4</v>
      </c>
      <c r="H2027" s="31">
        <f>WEEKDAY(Order[[#This Row],[OrderDate]])</f>
        <v>1</v>
      </c>
      <c r="I2027" s="31" t="str">
        <f>TEXT(Order[[#This Row],[WeekNumber]],"dddd")</f>
        <v>Sunday</v>
      </c>
      <c r="J2027" s="14">
        <v>20220423</v>
      </c>
      <c r="K2027" t="s">
        <v>484</v>
      </c>
      <c r="L2027" s="4">
        <v>344</v>
      </c>
      <c r="M2027" s="4">
        <v>21.5</v>
      </c>
      <c r="N2027" s="4">
        <v>21.5</v>
      </c>
      <c r="O2027">
        <v>16</v>
      </c>
      <c r="P2027" s="8">
        <v>0</v>
      </c>
      <c r="Q2027" t="s">
        <v>425</v>
      </c>
      <c r="R2027">
        <v>15</v>
      </c>
      <c r="S2027" s="4">
        <v>15.813450604529082</v>
      </c>
      <c r="T2027" t="s">
        <v>157</v>
      </c>
      <c r="U2027" t="s">
        <v>246</v>
      </c>
      <c r="V2027" t="s">
        <v>331</v>
      </c>
      <c r="W2027" t="s">
        <v>510</v>
      </c>
      <c r="X2027" t="s">
        <v>353</v>
      </c>
      <c r="Y2027" t="s">
        <v>511</v>
      </c>
    </row>
    <row r="2028" spans="1:25" ht="15" customHeight="1" x14ac:dyDescent="0.3">
      <c r="A2028">
        <v>11032</v>
      </c>
      <c r="B2028" t="s">
        <v>86</v>
      </c>
      <c r="C2028">
        <v>36</v>
      </c>
      <c r="D2028">
        <v>2</v>
      </c>
      <c r="E2028" s="3">
        <v>44668</v>
      </c>
      <c r="F2028" s="31">
        <f>YEAR(Order[[#This Row],[OrderDate]])</f>
        <v>2022</v>
      </c>
      <c r="G2028" s="31">
        <f>MONTH(Order[[#This Row],[OrderDate]])</f>
        <v>4</v>
      </c>
      <c r="H2028" s="31">
        <f>WEEKDAY(Order[[#This Row],[OrderDate]])</f>
        <v>1</v>
      </c>
      <c r="I2028" s="31" t="str">
        <f>TEXT(Order[[#This Row],[WeekNumber]],"dddd")</f>
        <v>Sunday</v>
      </c>
      <c r="J2028" s="14">
        <v>20220423</v>
      </c>
      <c r="K2028" t="s">
        <v>485</v>
      </c>
      <c r="L2028" s="4">
        <v>665</v>
      </c>
      <c r="M2028" s="4">
        <v>19</v>
      </c>
      <c r="N2028" s="4">
        <v>19</v>
      </c>
      <c r="O2028">
        <v>35</v>
      </c>
      <c r="P2028" s="8">
        <v>0</v>
      </c>
      <c r="Q2028" t="s">
        <v>390</v>
      </c>
      <c r="R2028">
        <v>17</v>
      </c>
      <c r="S2028" s="4">
        <v>14.515505674132482</v>
      </c>
      <c r="T2028" t="s">
        <v>175</v>
      </c>
      <c r="U2028" t="s">
        <v>264</v>
      </c>
      <c r="V2028" t="s">
        <v>348</v>
      </c>
      <c r="W2028" t="s">
        <v>510</v>
      </c>
      <c r="X2028" t="s">
        <v>353</v>
      </c>
      <c r="Y2028" t="s">
        <v>514</v>
      </c>
    </row>
    <row r="2029" spans="1:25" ht="15" customHeight="1" x14ac:dyDescent="0.3">
      <c r="A2029">
        <v>11032</v>
      </c>
      <c r="B2029" t="s">
        <v>86</v>
      </c>
      <c r="C2029">
        <v>38</v>
      </c>
      <c r="D2029">
        <v>2</v>
      </c>
      <c r="E2029" s="3">
        <v>44668</v>
      </c>
      <c r="F2029" s="31">
        <f>YEAR(Order[[#This Row],[OrderDate]])</f>
        <v>2022</v>
      </c>
      <c r="G2029" s="31">
        <f>MONTH(Order[[#This Row],[OrderDate]])</f>
        <v>4</v>
      </c>
      <c r="H2029" s="31">
        <f>WEEKDAY(Order[[#This Row],[OrderDate]])</f>
        <v>1</v>
      </c>
      <c r="I2029" s="31" t="str">
        <f>TEXT(Order[[#This Row],[WeekNumber]],"dddd")</f>
        <v>Sunday</v>
      </c>
      <c r="J2029" s="14">
        <v>20220423</v>
      </c>
      <c r="K2029" t="s">
        <v>485</v>
      </c>
      <c r="L2029" s="4">
        <v>6587.5</v>
      </c>
      <c r="M2029" s="4">
        <v>263.5</v>
      </c>
      <c r="N2029" s="4">
        <v>263.5</v>
      </c>
      <c r="O2029">
        <v>25</v>
      </c>
      <c r="P2029" s="8">
        <v>0</v>
      </c>
      <c r="Q2029" t="s">
        <v>392</v>
      </c>
      <c r="R2029">
        <v>18</v>
      </c>
      <c r="S2029" s="4">
        <v>194.17724636053271</v>
      </c>
      <c r="T2029" t="s">
        <v>175</v>
      </c>
      <c r="U2029" t="s">
        <v>264</v>
      </c>
      <c r="V2029" t="s">
        <v>348</v>
      </c>
      <c r="W2029" t="s">
        <v>510</v>
      </c>
      <c r="X2029" t="s">
        <v>353</v>
      </c>
      <c r="Y2029" t="s">
        <v>517</v>
      </c>
    </row>
    <row r="2030" spans="1:25" ht="15" customHeight="1" x14ac:dyDescent="0.3">
      <c r="A2030">
        <v>11032</v>
      </c>
      <c r="B2030" t="s">
        <v>86</v>
      </c>
      <c r="C2030">
        <v>59</v>
      </c>
      <c r="D2030">
        <v>2</v>
      </c>
      <c r="E2030" s="3">
        <v>44668</v>
      </c>
      <c r="F2030" s="31">
        <f>YEAR(Order[[#This Row],[OrderDate]])</f>
        <v>2022</v>
      </c>
      <c r="G2030" s="31">
        <f>MONTH(Order[[#This Row],[OrderDate]])</f>
        <v>4</v>
      </c>
      <c r="H2030" s="31">
        <f>WEEKDAY(Order[[#This Row],[OrderDate]])</f>
        <v>1</v>
      </c>
      <c r="I2030" s="31" t="str">
        <f>TEXT(Order[[#This Row],[WeekNumber]],"dddd")</f>
        <v>Sunday</v>
      </c>
      <c r="J2030" s="14">
        <v>20220423</v>
      </c>
      <c r="K2030" t="s">
        <v>485</v>
      </c>
      <c r="L2030" s="4">
        <v>1650</v>
      </c>
      <c r="M2030" s="4">
        <v>55</v>
      </c>
      <c r="N2030" s="4">
        <v>55</v>
      </c>
      <c r="O2030">
        <v>30</v>
      </c>
      <c r="P2030" s="8">
        <v>0</v>
      </c>
      <c r="Q2030" t="s">
        <v>413</v>
      </c>
      <c r="R2030">
        <v>28</v>
      </c>
      <c r="S2030" s="4">
        <v>29.299646906924384</v>
      </c>
      <c r="T2030" t="s">
        <v>175</v>
      </c>
      <c r="U2030" t="s">
        <v>264</v>
      </c>
      <c r="V2030" t="s">
        <v>348</v>
      </c>
      <c r="W2030" t="s">
        <v>510</v>
      </c>
      <c r="X2030" t="s">
        <v>353</v>
      </c>
      <c r="Y2030" t="s">
        <v>511</v>
      </c>
    </row>
    <row r="2031" spans="1:25" x14ac:dyDescent="0.3">
      <c r="A2031">
        <v>11033</v>
      </c>
      <c r="B2031" t="s">
        <v>65</v>
      </c>
      <c r="C2031">
        <v>53</v>
      </c>
      <c r="D2031">
        <v>7</v>
      </c>
      <c r="E2031" s="3">
        <v>44668</v>
      </c>
      <c r="F2031" s="31">
        <f>YEAR(Order[[#This Row],[OrderDate]])</f>
        <v>2022</v>
      </c>
      <c r="G2031" s="31">
        <f>MONTH(Order[[#This Row],[OrderDate]])</f>
        <v>4</v>
      </c>
      <c r="H2031" s="31">
        <f>WEEKDAY(Order[[#This Row],[OrderDate]])</f>
        <v>1</v>
      </c>
      <c r="I2031" s="31" t="str">
        <f>TEXT(Order[[#This Row],[WeekNumber]],"dddd")</f>
        <v>Sunday</v>
      </c>
      <c r="J2031" s="14">
        <v>20220423</v>
      </c>
      <c r="K2031" t="s">
        <v>485</v>
      </c>
      <c r="L2031" s="4">
        <v>2066.3999965786929</v>
      </c>
      <c r="M2031" s="4">
        <v>32.799999999999997</v>
      </c>
      <c r="N2031" s="4">
        <v>29.519999951124188</v>
      </c>
      <c r="O2031">
        <v>70</v>
      </c>
      <c r="P2031" s="8">
        <v>0.10000000149011611</v>
      </c>
      <c r="Q2031" t="s">
        <v>407</v>
      </c>
      <c r="R2031">
        <v>24</v>
      </c>
      <c r="S2031" s="4">
        <v>11.283141843590998</v>
      </c>
      <c r="T2031" t="s">
        <v>154</v>
      </c>
      <c r="U2031" t="s">
        <v>243</v>
      </c>
      <c r="V2031" t="s">
        <v>328</v>
      </c>
      <c r="W2031" t="s">
        <v>509</v>
      </c>
      <c r="X2031" t="s">
        <v>523</v>
      </c>
      <c r="Y2031" t="s">
        <v>518</v>
      </c>
    </row>
    <row r="2032" spans="1:25" x14ac:dyDescent="0.3">
      <c r="A2032">
        <v>11033</v>
      </c>
      <c r="B2032" t="s">
        <v>65</v>
      </c>
      <c r="C2032">
        <v>69</v>
      </c>
      <c r="D2032">
        <v>7</v>
      </c>
      <c r="E2032" s="3">
        <v>44668</v>
      </c>
      <c r="F2032" s="31">
        <f>YEAR(Order[[#This Row],[OrderDate]])</f>
        <v>2022</v>
      </c>
      <c r="G2032" s="31">
        <f>MONTH(Order[[#This Row],[OrderDate]])</f>
        <v>4</v>
      </c>
      <c r="H2032" s="31">
        <f>WEEKDAY(Order[[#This Row],[OrderDate]])</f>
        <v>1</v>
      </c>
      <c r="I2032" s="31" t="str">
        <f>TEXT(Order[[#This Row],[WeekNumber]],"dddd")</f>
        <v>Sunday</v>
      </c>
      <c r="J2032" s="14">
        <v>20220427</v>
      </c>
      <c r="K2032" t="s">
        <v>485</v>
      </c>
      <c r="L2032" s="4">
        <v>1166.3999980688095</v>
      </c>
      <c r="M2032" s="4">
        <v>36</v>
      </c>
      <c r="N2032" s="4">
        <v>32.39999994635582</v>
      </c>
      <c r="O2032">
        <v>36</v>
      </c>
      <c r="P2032" s="8">
        <v>0.10000000149011611</v>
      </c>
      <c r="Q2032" t="s">
        <v>423</v>
      </c>
      <c r="R2032">
        <v>15</v>
      </c>
      <c r="S2032" s="4">
        <v>12.894008605174344</v>
      </c>
      <c r="T2032" t="s">
        <v>154</v>
      </c>
      <c r="U2032" t="s">
        <v>243</v>
      </c>
      <c r="V2032" t="s">
        <v>328</v>
      </c>
      <c r="W2032" t="s">
        <v>509</v>
      </c>
      <c r="X2032" t="s">
        <v>523</v>
      </c>
      <c r="Y2032" t="s">
        <v>511</v>
      </c>
    </row>
    <row r="2033" spans="1:25" ht="15" customHeight="1" x14ac:dyDescent="0.3">
      <c r="A2033">
        <v>11034</v>
      </c>
      <c r="B2033" t="s">
        <v>53</v>
      </c>
      <c r="C2033">
        <v>21</v>
      </c>
      <c r="D2033">
        <v>8</v>
      </c>
      <c r="E2033" s="3">
        <v>44671</v>
      </c>
      <c r="F2033" s="31">
        <f>YEAR(Order[[#This Row],[OrderDate]])</f>
        <v>2022</v>
      </c>
      <c r="G2033" s="31">
        <f>MONTH(Order[[#This Row],[OrderDate]])</f>
        <v>4</v>
      </c>
      <c r="H2033" s="31">
        <f>WEEKDAY(Order[[#This Row],[OrderDate]])</f>
        <v>4</v>
      </c>
      <c r="I2033" s="31" t="str">
        <f>TEXT(Order[[#This Row],[WeekNumber]],"dddd")</f>
        <v>Wednesday</v>
      </c>
      <c r="J2033" s="14">
        <v>20220427</v>
      </c>
      <c r="K2033" t="s">
        <v>486</v>
      </c>
      <c r="L2033" s="4">
        <v>134.99999977648258</v>
      </c>
      <c r="M2033" s="4">
        <v>10</v>
      </c>
      <c r="N2033" s="4">
        <v>8.9999999850988388</v>
      </c>
      <c r="O2033">
        <v>15</v>
      </c>
      <c r="P2033" s="8">
        <v>0.10000000149011611</v>
      </c>
      <c r="Q2033" t="s">
        <v>375</v>
      </c>
      <c r="R2033">
        <v>8</v>
      </c>
      <c r="S2033" s="4">
        <v>8.5451596278118238</v>
      </c>
      <c r="T2033" t="s">
        <v>142</v>
      </c>
      <c r="U2033" t="s">
        <v>231</v>
      </c>
      <c r="V2033" t="s">
        <v>317</v>
      </c>
      <c r="W2033" t="s">
        <v>510</v>
      </c>
      <c r="X2033" t="s">
        <v>353</v>
      </c>
      <c r="Y2033" t="s">
        <v>516</v>
      </c>
    </row>
    <row r="2034" spans="1:25" ht="15" customHeight="1" x14ac:dyDescent="0.3">
      <c r="A2034">
        <v>11034</v>
      </c>
      <c r="B2034" t="s">
        <v>53</v>
      </c>
      <c r="C2034">
        <v>44</v>
      </c>
      <c r="D2034">
        <v>8</v>
      </c>
      <c r="E2034" s="3">
        <v>44671</v>
      </c>
      <c r="F2034" s="31">
        <f>YEAR(Order[[#This Row],[OrderDate]])</f>
        <v>2022</v>
      </c>
      <c r="G2034" s="31">
        <f>MONTH(Order[[#This Row],[OrderDate]])</f>
        <v>4</v>
      </c>
      <c r="H2034" s="31">
        <f>WEEKDAY(Order[[#This Row],[OrderDate]])</f>
        <v>4</v>
      </c>
      <c r="I2034" s="31" t="str">
        <f>TEXT(Order[[#This Row],[WeekNumber]],"dddd")</f>
        <v>Wednesday</v>
      </c>
      <c r="J2034" s="14">
        <v>20220427</v>
      </c>
      <c r="K2034" t="s">
        <v>486</v>
      </c>
      <c r="L2034" s="4">
        <v>233.39999999999998</v>
      </c>
      <c r="M2034" s="4">
        <v>19.45</v>
      </c>
      <c r="N2034" s="4">
        <v>19.45</v>
      </c>
      <c r="O2034">
        <v>12</v>
      </c>
      <c r="P2034" s="8">
        <v>0</v>
      </c>
      <c r="Q2034" t="s">
        <v>398</v>
      </c>
      <c r="R2034">
        <v>20</v>
      </c>
      <c r="S2034" s="4">
        <v>10.842050263532254</v>
      </c>
      <c r="T2034" t="s">
        <v>142</v>
      </c>
      <c r="U2034" t="s">
        <v>231</v>
      </c>
      <c r="V2034" t="s">
        <v>317</v>
      </c>
      <c r="W2034" t="s">
        <v>510</v>
      </c>
      <c r="X2034" t="s">
        <v>353</v>
      </c>
      <c r="Y2034" t="s">
        <v>515</v>
      </c>
    </row>
    <row r="2035" spans="1:25" ht="15" customHeight="1" x14ac:dyDescent="0.3">
      <c r="A2035">
        <v>11034</v>
      </c>
      <c r="B2035" t="s">
        <v>53</v>
      </c>
      <c r="C2035">
        <v>61</v>
      </c>
      <c r="D2035">
        <v>8</v>
      </c>
      <c r="E2035" s="3">
        <v>44671</v>
      </c>
      <c r="F2035" s="31">
        <f>YEAR(Order[[#This Row],[OrderDate]])</f>
        <v>2022</v>
      </c>
      <c r="G2035" s="31">
        <f>MONTH(Order[[#This Row],[OrderDate]])</f>
        <v>4</v>
      </c>
      <c r="H2035" s="31">
        <f>WEEKDAY(Order[[#This Row],[OrderDate]])</f>
        <v>4</v>
      </c>
      <c r="I2035" s="31" t="str">
        <f>TEXT(Order[[#This Row],[WeekNumber]],"dddd")</f>
        <v>Wednesday</v>
      </c>
      <c r="J2035" s="14">
        <v>20220424</v>
      </c>
      <c r="K2035" t="s">
        <v>486</v>
      </c>
      <c r="L2035" s="4">
        <v>171</v>
      </c>
      <c r="M2035" s="4">
        <v>28.5</v>
      </c>
      <c r="N2035" s="4">
        <v>28.5</v>
      </c>
      <c r="O2035">
        <v>6</v>
      </c>
      <c r="P2035" s="8">
        <v>0</v>
      </c>
      <c r="Q2035" t="s">
        <v>415</v>
      </c>
      <c r="R2035">
        <v>29</v>
      </c>
      <c r="S2035" s="4">
        <v>10.457549197381082</v>
      </c>
      <c r="T2035" t="s">
        <v>142</v>
      </c>
      <c r="U2035" t="s">
        <v>231</v>
      </c>
      <c r="V2035" t="s">
        <v>317</v>
      </c>
      <c r="W2035" t="s">
        <v>510</v>
      </c>
      <c r="X2035" t="s">
        <v>353</v>
      </c>
      <c r="Y2035" t="s">
        <v>515</v>
      </c>
    </row>
    <row r="2036" spans="1:25" ht="15" customHeight="1" x14ac:dyDescent="0.3">
      <c r="A2036">
        <v>11035</v>
      </c>
      <c r="B2036" t="s">
        <v>73</v>
      </c>
      <c r="C2036">
        <v>1</v>
      </c>
      <c r="D2036">
        <v>2</v>
      </c>
      <c r="E2036" s="3">
        <v>44671</v>
      </c>
      <c r="F2036" s="31">
        <f>YEAR(Order[[#This Row],[OrderDate]])</f>
        <v>2022</v>
      </c>
      <c r="G2036" s="31">
        <f>MONTH(Order[[#This Row],[OrderDate]])</f>
        <v>4</v>
      </c>
      <c r="H2036" s="31">
        <f>WEEKDAY(Order[[#This Row],[OrderDate]])</f>
        <v>4</v>
      </c>
      <c r="I2036" s="31" t="str">
        <f>TEXT(Order[[#This Row],[WeekNumber]],"dddd")</f>
        <v>Wednesday</v>
      </c>
      <c r="J2036" s="14">
        <v>20220424</v>
      </c>
      <c r="K2036" t="s">
        <v>484</v>
      </c>
      <c r="L2036" s="4">
        <v>180</v>
      </c>
      <c r="M2036" s="4">
        <v>18</v>
      </c>
      <c r="N2036" s="4">
        <v>18</v>
      </c>
      <c r="O2036">
        <v>10</v>
      </c>
      <c r="P2036" s="8">
        <v>0</v>
      </c>
      <c r="Q2036" t="s">
        <v>355</v>
      </c>
      <c r="R2036">
        <v>1</v>
      </c>
      <c r="S2036" s="4">
        <v>9.9412796083453241</v>
      </c>
      <c r="T2036" t="s">
        <v>162</v>
      </c>
      <c r="U2036" t="s">
        <v>251</v>
      </c>
      <c r="V2036" t="s">
        <v>336</v>
      </c>
      <c r="W2036" t="s">
        <v>509</v>
      </c>
      <c r="X2036" t="s">
        <v>522</v>
      </c>
      <c r="Y2036" t="s">
        <v>517</v>
      </c>
    </row>
    <row r="2037" spans="1:25" ht="15" customHeight="1" x14ac:dyDescent="0.3">
      <c r="A2037">
        <v>11035</v>
      </c>
      <c r="B2037" t="s">
        <v>73</v>
      </c>
      <c r="C2037">
        <v>35</v>
      </c>
      <c r="D2037">
        <v>2</v>
      </c>
      <c r="E2037" s="3">
        <v>44671</v>
      </c>
      <c r="F2037" s="31">
        <f>YEAR(Order[[#This Row],[OrderDate]])</f>
        <v>2022</v>
      </c>
      <c r="G2037" s="31">
        <f>MONTH(Order[[#This Row],[OrderDate]])</f>
        <v>4</v>
      </c>
      <c r="H2037" s="31">
        <f>WEEKDAY(Order[[#This Row],[OrderDate]])</f>
        <v>4</v>
      </c>
      <c r="I2037" s="31" t="str">
        <f>TEXT(Order[[#This Row],[WeekNumber]],"dddd")</f>
        <v>Wednesday</v>
      </c>
      <c r="J2037" s="14">
        <v>20220424</v>
      </c>
      <c r="K2037" t="s">
        <v>484</v>
      </c>
      <c r="L2037" s="4">
        <v>1080</v>
      </c>
      <c r="M2037" s="4">
        <v>18</v>
      </c>
      <c r="N2037" s="4">
        <v>18</v>
      </c>
      <c r="O2037">
        <v>60</v>
      </c>
      <c r="P2037" s="8">
        <v>0</v>
      </c>
      <c r="Q2037" t="s">
        <v>389</v>
      </c>
      <c r="R2037">
        <v>16</v>
      </c>
      <c r="S2037" s="4">
        <v>11.144616765926688</v>
      </c>
      <c r="T2037" t="s">
        <v>162</v>
      </c>
      <c r="U2037" t="s">
        <v>251</v>
      </c>
      <c r="V2037" t="s">
        <v>336</v>
      </c>
      <c r="W2037" t="s">
        <v>509</v>
      </c>
      <c r="X2037" t="s">
        <v>522</v>
      </c>
      <c r="Y2037" t="s">
        <v>517</v>
      </c>
    </row>
    <row r="2038" spans="1:25" ht="15" customHeight="1" x14ac:dyDescent="0.3">
      <c r="A2038">
        <v>11035</v>
      </c>
      <c r="B2038" t="s">
        <v>73</v>
      </c>
      <c r="C2038">
        <v>42</v>
      </c>
      <c r="D2038">
        <v>2</v>
      </c>
      <c r="E2038" s="3">
        <v>44671</v>
      </c>
      <c r="F2038" s="31">
        <f>YEAR(Order[[#This Row],[OrderDate]])</f>
        <v>2022</v>
      </c>
      <c r="G2038" s="31">
        <f>MONTH(Order[[#This Row],[OrderDate]])</f>
        <v>4</v>
      </c>
      <c r="H2038" s="31">
        <f>WEEKDAY(Order[[#This Row],[OrderDate]])</f>
        <v>4</v>
      </c>
      <c r="I2038" s="31" t="str">
        <f>TEXT(Order[[#This Row],[WeekNumber]],"dddd")</f>
        <v>Wednesday</v>
      </c>
      <c r="J2038" s="14">
        <v>20220424</v>
      </c>
      <c r="K2038" t="s">
        <v>484</v>
      </c>
      <c r="L2038" s="4">
        <v>420</v>
      </c>
      <c r="M2038" s="4">
        <v>14</v>
      </c>
      <c r="N2038" s="4">
        <v>14</v>
      </c>
      <c r="O2038">
        <v>30</v>
      </c>
      <c r="P2038" s="8">
        <v>0</v>
      </c>
      <c r="Q2038" t="s">
        <v>396</v>
      </c>
      <c r="R2038">
        <v>20</v>
      </c>
      <c r="S2038" s="4">
        <v>10.762412487567216</v>
      </c>
      <c r="T2038" t="s">
        <v>162</v>
      </c>
      <c r="U2038" t="s">
        <v>251</v>
      </c>
      <c r="V2038" t="s">
        <v>336</v>
      </c>
      <c r="W2038" t="s">
        <v>509</v>
      </c>
      <c r="X2038" t="s">
        <v>522</v>
      </c>
      <c r="Y2038" t="s">
        <v>512</v>
      </c>
    </row>
    <row r="2039" spans="1:25" ht="15" customHeight="1" x14ac:dyDescent="0.3">
      <c r="A2039">
        <v>11035</v>
      </c>
      <c r="B2039" t="s">
        <v>73</v>
      </c>
      <c r="C2039">
        <v>54</v>
      </c>
      <c r="D2039">
        <v>2</v>
      </c>
      <c r="E2039" s="3">
        <v>44671</v>
      </c>
      <c r="F2039" s="31">
        <f>YEAR(Order[[#This Row],[OrderDate]])</f>
        <v>2022</v>
      </c>
      <c r="G2039" s="31">
        <f>MONTH(Order[[#This Row],[OrderDate]])</f>
        <v>4</v>
      </c>
      <c r="H2039" s="31">
        <f>WEEKDAY(Order[[#This Row],[OrderDate]])</f>
        <v>4</v>
      </c>
      <c r="I2039" s="31" t="str">
        <f>TEXT(Order[[#This Row],[WeekNumber]],"dddd")</f>
        <v>Wednesday</v>
      </c>
      <c r="J2039" s="14">
        <v>20220422</v>
      </c>
      <c r="K2039" t="s">
        <v>484</v>
      </c>
      <c r="L2039" s="4">
        <v>74.5</v>
      </c>
      <c r="M2039" s="4">
        <v>7.45</v>
      </c>
      <c r="N2039" s="4">
        <v>7.45</v>
      </c>
      <c r="O2039">
        <v>10</v>
      </c>
      <c r="P2039" s="8">
        <v>0</v>
      </c>
      <c r="Q2039" t="s">
        <v>408</v>
      </c>
      <c r="R2039">
        <v>25</v>
      </c>
      <c r="S2039" s="4">
        <v>5.7031720626915998</v>
      </c>
      <c r="T2039" t="s">
        <v>162</v>
      </c>
      <c r="U2039" t="s">
        <v>251</v>
      </c>
      <c r="V2039" t="s">
        <v>336</v>
      </c>
      <c r="W2039" t="s">
        <v>509</v>
      </c>
      <c r="X2039" t="s">
        <v>522</v>
      </c>
      <c r="Y2039" t="s">
        <v>518</v>
      </c>
    </row>
    <row r="2040" spans="1:25" ht="15" customHeight="1" x14ac:dyDescent="0.3">
      <c r="A2040">
        <v>11036</v>
      </c>
      <c r="B2040" t="s">
        <v>16</v>
      </c>
      <c r="C2040">
        <v>13</v>
      </c>
      <c r="D2040">
        <v>8</v>
      </c>
      <c r="E2040" s="3">
        <v>44671</v>
      </c>
      <c r="F2040" s="31">
        <f>YEAR(Order[[#This Row],[OrderDate]])</f>
        <v>2022</v>
      </c>
      <c r="G2040" s="31">
        <f>MONTH(Order[[#This Row],[OrderDate]])</f>
        <v>4</v>
      </c>
      <c r="H2040" s="31">
        <f>WEEKDAY(Order[[#This Row],[OrderDate]])</f>
        <v>4</v>
      </c>
      <c r="I2040" s="31" t="str">
        <f>TEXT(Order[[#This Row],[WeekNumber]],"dddd")</f>
        <v>Wednesday</v>
      </c>
      <c r="J2040" s="14">
        <v>20220422</v>
      </c>
      <c r="K2040" t="s">
        <v>485</v>
      </c>
      <c r="L2040" s="4">
        <v>42</v>
      </c>
      <c r="M2040" s="4">
        <v>6</v>
      </c>
      <c r="N2040" s="4">
        <v>6</v>
      </c>
      <c r="O2040">
        <v>7</v>
      </c>
      <c r="P2040" s="8">
        <v>0</v>
      </c>
      <c r="Q2040" t="s">
        <v>367</v>
      </c>
      <c r="R2040">
        <v>6</v>
      </c>
      <c r="S2040" s="4">
        <v>2.1837851755325639</v>
      </c>
      <c r="T2040" t="s">
        <v>105</v>
      </c>
      <c r="U2040" t="s">
        <v>194</v>
      </c>
      <c r="V2040" t="s">
        <v>283</v>
      </c>
      <c r="W2040" t="s">
        <v>509</v>
      </c>
      <c r="X2040" t="s">
        <v>520</v>
      </c>
      <c r="Y2040" t="s">
        <v>514</v>
      </c>
    </row>
    <row r="2041" spans="1:25" ht="15" customHeight="1" x14ac:dyDescent="0.3">
      <c r="A2041">
        <v>11036</v>
      </c>
      <c r="B2041" t="s">
        <v>16</v>
      </c>
      <c r="C2041">
        <v>59</v>
      </c>
      <c r="D2041">
        <v>8</v>
      </c>
      <c r="E2041" s="3">
        <v>44671</v>
      </c>
      <c r="F2041" s="31">
        <f>YEAR(Order[[#This Row],[OrderDate]])</f>
        <v>2022</v>
      </c>
      <c r="G2041" s="31">
        <f>MONTH(Order[[#This Row],[OrderDate]])</f>
        <v>4</v>
      </c>
      <c r="H2041" s="31">
        <f>WEEKDAY(Order[[#This Row],[OrderDate]])</f>
        <v>4</v>
      </c>
      <c r="I2041" s="31" t="str">
        <f>TEXT(Order[[#This Row],[WeekNumber]],"dddd")</f>
        <v>Wednesday</v>
      </c>
      <c r="J2041" s="14">
        <v>20220427</v>
      </c>
      <c r="K2041" t="s">
        <v>485</v>
      </c>
      <c r="L2041" s="4">
        <v>1650</v>
      </c>
      <c r="M2041" s="4">
        <v>55</v>
      </c>
      <c r="N2041" s="4">
        <v>55</v>
      </c>
      <c r="O2041">
        <v>30</v>
      </c>
      <c r="P2041" s="8">
        <v>0</v>
      </c>
      <c r="Q2041" t="s">
        <v>413</v>
      </c>
      <c r="R2041">
        <v>28</v>
      </c>
      <c r="S2041" s="4">
        <v>29.299646906924384</v>
      </c>
      <c r="T2041" t="s">
        <v>105</v>
      </c>
      <c r="U2041" t="s">
        <v>194</v>
      </c>
      <c r="V2041" t="s">
        <v>283</v>
      </c>
      <c r="W2041" t="s">
        <v>509</v>
      </c>
      <c r="X2041" t="s">
        <v>520</v>
      </c>
      <c r="Y2041" t="s">
        <v>511</v>
      </c>
    </row>
    <row r="2042" spans="1:25" x14ac:dyDescent="0.3">
      <c r="A2042">
        <v>11037</v>
      </c>
      <c r="B2042" t="s">
        <v>28</v>
      </c>
      <c r="C2042">
        <v>70</v>
      </c>
      <c r="D2042">
        <v>7</v>
      </c>
      <c r="E2042" s="3">
        <v>44672</v>
      </c>
      <c r="F2042" s="31">
        <f>YEAR(Order[[#This Row],[OrderDate]])</f>
        <v>2022</v>
      </c>
      <c r="G2042" s="31">
        <f>MONTH(Order[[#This Row],[OrderDate]])</f>
        <v>4</v>
      </c>
      <c r="H2042" s="31">
        <f>WEEKDAY(Order[[#This Row],[OrderDate]])</f>
        <v>5</v>
      </c>
      <c r="I2042" s="31" t="str">
        <f>TEXT(Order[[#This Row],[WeekNumber]],"dddd")</f>
        <v>Thursday</v>
      </c>
      <c r="J2042" s="14">
        <v>20220430</v>
      </c>
      <c r="K2042" t="s">
        <v>486</v>
      </c>
      <c r="L2042" s="4">
        <v>60</v>
      </c>
      <c r="M2042" s="4">
        <v>15</v>
      </c>
      <c r="N2042" s="4">
        <v>15</v>
      </c>
      <c r="O2042">
        <v>4</v>
      </c>
      <c r="P2042" s="8">
        <v>0</v>
      </c>
      <c r="Q2042" t="s">
        <v>424</v>
      </c>
      <c r="R2042">
        <v>7</v>
      </c>
      <c r="S2042" s="4">
        <v>4.3219663299234155</v>
      </c>
      <c r="T2042" t="s">
        <v>117</v>
      </c>
      <c r="U2042" t="s">
        <v>206</v>
      </c>
      <c r="V2042" t="s">
        <v>294</v>
      </c>
      <c r="W2042" t="s">
        <v>509</v>
      </c>
      <c r="X2042" t="s">
        <v>529</v>
      </c>
      <c r="Y2042" t="s">
        <v>517</v>
      </c>
    </row>
    <row r="2043" spans="1:25" ht="15" customHeight="1" x14ac:dyDescent="0.3">
      <c r="A2043">
        <v>11038</v>
      </c>
      <c r="B2043" t="s">
        <v>73</v>
      </c>
      <c r="C2043">
        <v>40</v>
      </c>
      <c r="D2043">
        <v>1</v>
      </c>
      <c r="E2043" s="3">
        <v>44672</v>
      </c>
      <c r="F2043" s="31">
        <f>YEAR(Order[[#This Row],[OrderDate]])</f>
        <v>2022</v>
      </c>
      <c r="G2043" s="31">
        <f>MONTH(Order[[#This Row],[OrderDate]])</f>
        <v>4</v>
      </c>
      <c r="H2043" s="31">
        <f>WEEKDAY(Order[[#This Row],[OrderDate]])</f>
        <v>5</v>
      </c>
      <c r="I2043" s="31" t="str">
        <f>TEXT(Order[[#This Row],[WeekNumber]],"dddd")</f>
        <v>Thursday</v>
      </c>
      <c r="J2043" s="14">
        <v>20220430</v>
      </c>
      <c r="K2043" t="s">
        <v>484</v>
      </c>
      <c r="L2043" s="4">
        <v>73.599999725818634</v>
      </c>
      <c r="M2043" s="4">
        <v>18.399999999999999</v>
      </c>
      <c r="N2043" s="4">
        <v>14.719999945163726</v>
      </c>
      <c r="O2043">
        <v>5</v>
      </c>
      <c r="P2043" s="8">
        <v>0.20000000298023221</v>
      </c>
      <c r="Q2043" t="s">
        <v>394</v>
      </c>
      <c r="R2043">
        <v>19</v>
      </c>
      <c r="S2043" s="4">
        <v>11.939905659925371</v>
      </c>
      <c r="T2043" t="s">
        <v>162</v>
      </c>
      <c r="U2043" t="s">
        <v>251</v>
      </c>
      <c r="V2043" t="s">
        <v>336</v>
      </c>
      <c r="W2043" t="s">
        <v>509</v>
      </c>
      <c r="X2043" t="s">
        <v>522</v>
      </c>
      <c r="Y2043" t="s">
        <v>514</v>
      </c>
    </row>
    <row r="2044" spans="1:25" ht="15" customHeight="1" x14ac:dyDescent="0.3">
      <c r="A2044">
        <v>11038</v>
      </c>
      <c r="B2044" t="s">
        <v>73</v>
      </c>
      <c r="C2044">
        <v>52</v>
      </c>
      <c r="D2044">
        <v>1</v>
      </c>
      <c r="E2044" s="3">
        <v>44672</v>
      </c>
      <c r="F2044" s="31">
        <f>YEAR(Order[[#This Row],[OrderDate]])</f>
        <v>2022</v>
      </c>
      <c r="G2044" s="31">
        <f>MONTH(Order[[#This Row],[OrderDate]])</f>
        <v>4</v>
      </c>
      <c r="H2044" s="31">
        <f>WEEKDAY(Order[[#This Row],[OrderDate]])</f>
        <v>5</v>
      </c>
      <c r="I2044" s="31" t="str">
        <f>TEXT(Order[[#This Row],[WeekNumber]],"dddd")</f>
        <v>Thursday</v>
      </c>
      <c r="J2044" s="14">
        <v>20220430</v>
      </c>
      <c r="K2044" t="s">
        <v>484</v>
      </c>
      <c r="L2044" s="4">
        <v>14</v>
      </c>
      <c r="M2044" s="4">
        <v>7</v>
      </c>
      <c r="N2044" s="4">
        <v>7</v>
      </c>
      <c r="O2044">
        <v>2</v>
      </c>
      <c r="P2044" s="8">
        <v>0</v>
      </c>
      <c r="Q2044" t="s">
        <v>406</v>
      </c>
      <c r="R2044">
        <v>24</v>
      </c>
      <c r="S2044" s="4">
        <v>2.7531089859539</v>
      </c>
      <c r="T2044" t="s">
        <v>162</v>
      </c>
      <c r="U2044" t="s">
        <v>251</v>
      </c>
      <c r="V2044" t="s">
        <v>336</v>
      </c>
      <c r="W2044" t="s">
        <v>509</v>
      </c>
      <c r="X2044" t="s">
        <v>522</v>
      </c>
      <c r="Y2044" t="s">
        <v>512</v>
      </c>
    </row>
    <row r="2045" spans="1:25" ht="15" customHeight="1" x14ac:dyDescent="0.3">
      <c r="A2045">
        <v>11038</v>
      </c>
      <c r="B2045" t="s">
        <v>73</v>
      </c>
      <c r="C2045">
        <v>71</v>
      </c>
      <c r="D2045">
        <v>1</v>
      </c>
      <c r="E2045" s="3">
        <v>44672</v>
      </c>
      <c r="F2045" s="31">
        <f>YEAR(Order[[#This Row],[OrderDate]])</f>
        <v>2022</v>
      </c>
      <c r="G2045" s="31">
        <f>MONTH(Order[[#This Row],[OrderDate]])</f>
        <v>4</v>
      </c>
      <c r="H2045" s="31">
        <f>WEEKDAY(Order[[#This Row],[OrderDate]])</f>
        <v>5</v>
      </c>
      <c r="I2045" s="31" t="str">
        <f>TEXT(Order[[#This Row],[WeekNumber]],"dddd")</f>
        <v>Thursday</v>
      </c>
      <c r="J2045" s="14" t="s">
        <v>487</v>
      </c>
      <c r="K2045" t="s">
        <v>484</v>
      </c>
      <c r="L2045" s="4">
        <v>645</v>
      </c>
      <c r="M2045" s="4">
        <v>21.5</v>
      </c>
      <c r="N2045" s="4">
        <v>21.5</v>
      </c>
      <c r="O2045">
        <v>30</v>
      </c>
      <c r="P2045" s="8">
        <v>0</v>
      </c>
      <c r="Q2045" t="s">
        <v>425</v>
      </c>
      <c r="R2045">
        <v>15</v>
      </c>
      <c r="S2045" s="4">
        <v>15.813450604529082</v>
      </c>
      <c r="T2045" t="s">
        <v>162</v>
      </c>
      <c r="U2045" t="s">
        <v>251</v>
      </c>
      <c r="V2045" t="s">
        <v>336</v>
      </c>
      <c r="W2045" t="s">
        <v>509</v>
      </c>
      <c r="X2045" t="s">
        <v>522</v>
      </c>
      <c r="Y2045" t="s">
        <v>511</v>
      </c>
    </row>
    <row r="2046" spans="1:25" ht="15" customHeight="1" x14ac:dyDescent="0.3">
      <c r="A2046">
        <v>11039</v>
      </c>
      <c r="B2046" t="s">
        <v>45</v>
      </c>
      <c r="C2046">
        <v>28</v>
      </c>
      <c r="D2046">
        <v>1</v>
      </c>
      <c r="E2046" s="3">
        <v>44672</v>
      </c>
      <c r="F2046" s="31">
        <f>YEAR(Order[[#This Row],[OrderDate]])</f>
        <v>2022</v>
      </c>
      <c r="G2046" s="31">
        <f>MONTH(Order[[#This Row],[OrderDate]])</f>
        <v>4</v>
      </c>
      <c r="H2046" s="31">
        <f>WEEKDAY(Order[[#This Row],[OrderDate]])</f>
        <v>5</v>
      </c>
      <c r="I2046" s="31" t="str">
        <f>TEXT(Order[[#This Row],[WeekNumber]],"dddd")</f>
        <v>Thursday</v>
      </c>
      <c r="J2046" s="14" t="s">
        <v>487</v>
      </c>
      <c r="K2046" t="s">
        <v>484</v>
      </c>
      <c r="L2046" s="4">
        <v>912</v>
      </c>
      <c r="M2046" s="4">
        <v>45.6</v>
      </c>
      <c r="N2046" s="4">
        <v>45.6</v>
      </c>
      <c r="O2046">
        <v>20</v>
      </c>
      <c r="P2046" s="8">
        <v>0</v>
      </c>
      <c r="Q2046" t="s">
        <v>382</v>
      </c>
      <c r="R2046">
        <v>12</v>
      </c>
      <c r="S2046" s="4">
        <v>23.763027335506571</v>
      </c>
      <c r="T2046" t="s">
        <v>134</v>
      </c>
      <c r="U2046" t="s">
        <v>223</v>
      </c>
      <c r="V2046" t="s">
        <v>310</v>
      </c>
      <c r="W2046" t="s">
        <v>510</v>
      </c>
      <c r="X2046" t="s">
        <v>354</v>
      </c>
      <c r="Y2046" t="s">
        <v>513</v>
      </c>
    </row>
    <row r="2047" spans="1:25" ht="15" customHeight="1" x14ac:dyDescent="0.3">
      <c r="A2047">
        <v>11039</v>
      </c>
      <c r="B2047" t="s">
        <v>45</v>
      </c>
      <c r="C2047">
        <v>35</v>
      </c>
      <c r="D2047">
        <v>1</v>
      </c>
      <c r="E2047" s="3">
        <v>44672</v>
      </c>
      <c r="F2047" s="31">
        <f>YEAR(Order[[#This Row],[OrderDate]])</f>
        <v>2022</v>
      </c>
      <c r="G2047" s="31">
        <f>MONTH(Order[[#This Row],[OrderDate]])</f>
        <v>4</v>
      </c>
      <c r="H2047" s="31">
        <f>WEEKDAY(Order[[#This Row],[OrderDate]])</f>
        <v>5</v>
      </c>
      <c r="I2047" s="31" t="str">
        <f>TEXT(Order[[#This Row],[WeekNumber]],"dddd")</f>
        <v>Thursday</v>
      </c>
      <c r="J2047" s="14" t="s">
        <v>487</v>
      </c>
      <c r="K2047" t="s">
        <v>484</v>
      </c>
      <c r="L2047" s="4">
        <v>432</v>
      </c>
      <c r="M2047" s="4">
        <v>18</v>
      </c>
      <c r="N2047" s="4">
        <v>18</v>
      </c>
      <c r="O2047">
        <v>24</v>
      </c>
      <c r="P2047" s="8">
        <v>0</v>
      </c>
      <c r="Q2047" t="s">
        <v>389</v>
      </c>
      <c r="R2047">
        <v>16</v>
      </c>
      <c r="S2047" s="4">
        <v>11.144616765926688</v>
      </c>
      <c r="T2047" t="s">
        <v>134</v>
      </c>
      <c r="U2047" t="s">
        <v>223</v>
      </c>
      <c r="V2047" t="s">
        <v>310</v>
      </c>
      <c r="W2047" t="s">
        <v>510</v>
      </c>
      <c r="X2047" t="s">
        <v>354</v>
      </c>
      <c r="Y2047" t="s">
        <v>517</v>
      </c>
    </row>
    <row r="2048" spans="1:25" ht="15" customHeight="1" x14ac:dyDescent="0.3">
      <c r="A2048">
        <v>11039</v>
      </c>
      <c r="B2048" t="s">
        <v>45</v>
      </c>
      <c r="C2048">
        <v>49</v>
      </c>
      <c r="D2048">
        <v>1</v>
      </c>
      <c r="E2048" s="3">
        <v>44672</v>
      </c>
      <c r="F2048" s="31">
        <f>YEAR(Order[[#This Row],[OrderDate]])</f>
        <v>2022</v>
      </c>
      <c r="G2048" s="31">
        <f>MONTH(Order[[#This Row],[OrderDate]])</f>
        <v>4</v>
      </c>
      <c r="H2048" s="31">
        <f>WEEKDAY(Order[[#This Row],[OrderDate]])</f>
        <v>5</v>
      </c>
      <c r="I2048" s="31" t="str">
        <f>TEXT(Order[[#This Row],[WeekNumber]],"dddd")</f>
        <v>Thursday</v>
      </c>
      <c r="J2048" s="14" t="s">
        <v>487</v>
      </c>
      <c r="K2048" t="s">
        <v>484</v>
      </c>
      <c r="L2048" s="4">
        <v>1200</v>
      </c>
      <c r="M2048" s="4">
        <v>20</v>
      </c>
      <c r="N2048" s="4">
        <v>20</v>
      </c>
      <c r="O2048">
        <v>60</v>
      </c>
      <c r="P2048" s="8">
        <v>0</v>
      </c>
      <c r="Q2048" t="s">
        <v>403</v>
      </c>
      <c r="R2048">
        <v>23</v>
      </c>
      <c r="S2048" s="4">
        <v>12.545683485741497</v>
      </c>
      <c r="T2048" t="s">
        <v>134</v>
      </c>
      <c r="U2048" t="s">
        <v>223</v>
      </c>
      <c r="V2048" t="s">
        <v>310</v>
      </c>
      <c r="W2048" t="s">
        <v>510</v>
      </c>
      <c r="X2048" t="s">
        <v>354</v>
      </c>
      <c r="Y2048" t="s">
        <v>516</v>
      </c>
    </row>
    <row r="2049" spans="1:25" ht="15" customHeight="1" x14ac:dyDescent="0.3">
      <c r="A2049">
        <v>11039</v>
      </c>
      <c r="B2049" t="s">
        <v>45</v>
      </c>
      <c r="C2049">
        <v>57</v>
      </c>
      <c r="D2049">
        <v>1</v>
      </c>
      <c r="E2049" s="3">
        <v>44672</v>
      </c>
      <c r="F2049" s="31">
        <f>YEAR(Order[[#This Row],[OrderDate]])</f>
        <v>2022</v>
      </c>
      <c r="G2049" s="31">
        <f>MONTH(Order[[#This Row],[OrderDate]])</f>
        <v>4</v>
      </c>
      <c r="H2049" s="31">
        <f>WEEKDAY(Order[[#This Row],[OrderDate]])</f>
        <v>5</v>
      </c>
      <c r="I2049" s="31" t="str">
        <f>TEXT(Order[[#This Row],[WeekNumber]],"dddd")</f>
        <v>Thursday</v>
      </c>
      <c r="J2049" s="14" t="s">
        <v>487</v>
      </c>
      <c r="K2049" t="s">
        <v>484</v>
      </c>
      <c r="L2049" s="4">
        <v>546</v>
      </c>
      <c r="M2049" s="4">
        <v>19.5</v>
      </c>
      <c r="N2049" s="4">
        <v>19.5</v>
      </c>
      <c r="O2049">
        <v>28</v>
      </c>
      <c r="P2049" s="8">
        <v>0</v>
      </c>
      <c r="Q2049" t="s">
        <v>411</v>
      </c>
      <c r="R2049">
        <v>26</v>
      </c>
      <c r="S2049" s="4">
        <v>13.98469118449494</v>
      </c>
      <c r="T2049" t="s">
        <v>134</v>
      </c>
      <c r="U2049" t="s">
        <v>223</v>
      </c>
      <c r="V2049" t="s">
        <v>310</v>
      </c>
      <c r="W2049" t="s">
        <v>510</v>
      </c>
      <c r="X2049" t="s">
        <v>354</v>
      </c>
      <c r="Y2049" t="s">
        <v>512</v>
      </c>
    </row>
    <row r="2050" spans="1:25" ht="15" customHeight="1" x14ac:dyDescent="0.3">
      <c r="A2050">
        <v>11040</v>
      </c>
      <c r="B2050" t="s">
        <v>30</v>
      </c>
      <c r="C2050">
        <v>21</v>
      </c>
      <c r="D2050">
        <v>4</v>
      </c>
      <c r="E2050" s="3">
        <v>44673</v>
      </c>
      <c r="F2050" s="31">
        <f>YEAR(Order[[#This Row],[OrderDate]])</f>
        <v>2022</v>
      </c>
      <c r="G2050" s="31">
        <f>MONTH(Order[[#This Row],[OrderDate]])</f>
        <v>4</v>
      </c>
      <c r="H2050" s="31">
        <f>WEEKDAY(Order[[#This Row],[OrderDate]])</f>
        <v>6</v>
      </c>
      <c r="I2050" s="31" t="str">
        <f>TEXT(Order[[#This Row],[WeekNumber]],"dddd")</f>
        <v>Friday</v>
      </c>
      <c r="J2050" s="14">
        <v>20220428</v>
      </c>
      <c r="K2050" t="s">
        <v>485</v>
      </c>
      <c r="L2050" s="4">
        <v>200</v>
      </c>
      <c r="M2050" s="4">
        <v>10</v>
      </c>
      <c r="N2050" s="4">
        <v>10</v>
      </c>
      <c r="O2050">
        <v>20</v>
      </c>
      <c r="P2050" s="8">
        <v>0</v>
      </c>
      <c r="Q2050" t="s">
        <v>375</v>
      </c>
      <c r="R2050">
        <v>8</v>
      </c>
      <c r="S2050" s="4">
        <v>8.5451596278118238</v>
      </c>
      <c r="T2050" t="s">
        <v>119</v>
      </c>
      <c r="U2050" t="s">
        <v>208</v>
      </c>
      <c r="V2050" t="s">
        <v>296</v>
      </c>
      <c r="W2050" t="s">
        <v>510</v>
      </c>
      <c r="X2050" t="s">
        <v>353</v>
      </c>
      <c r="Y2050" t="s">
        <v>516</v>
      </c>
    </row>
    <row r="2051" spans="1:25" ht="15" customHeight="1" x14ac:dyDescent="0.3">
      <c r="A2051">
        <v>11041</v>
      </c>
      <c r="B2051" t="s">
        <v>13</v>
      </c>
      <c r="C2051">
        <v>2</v>
      </c>
      <c r="D2051">
        <v>3</v>
      </c>
      <c r="E2051" s="3">
        <v>44673</v>
      </c>
      <c r="F2051" s="31">
        <f>YEAR(Order[[#This Row],[OrderDate]])</f>
        <v>2022</v>
      </c>
      <c r="G2051" s="31">
        <f>MONTH(Order[[#This Row],[OrderDate]])</f>
        <v>4</v>
      </c>
      <c r="H2051" s="31">
        <f>WEEKDAY(Order[[#This Row],[OrderDate]])</f>
        <v>6</v>
      </c>
      <c r="I2051" s="31" t="str">
        <f>TEXT(Order[[#This Row],[WeekNumber]],"dddd")</f>
        <v>Friday</v>
      </c>
      <c r="J2051" s="14">
        <v>20220428</v>
      </c>
      <c r="K2051" t="s">
        <v>484</v>
      </c>
      <c r="L2051" s="4">
        <v>455.99999830126762</v>
      </c>
      <c r="M2051" s="4">
        <v>19</v>
      </c>
      <c r="N2051" s="4">
        <v>15.199999943375587</v>
      </c>
      <c r="O2051">
        <v>30</v>
      </c>
      <c r="P2051" s="8">
        <v>0.20000000298023221</v>
      </c>
      <c r="Q2051" t="s">
        <v>356</v>
      </c>
      <c r="R2051">
        <v>1</v>
      </c>
      <c r="S2051" s="4">
        <v>9.9064127385757743</v>
      </c>
      <c r="T2051" t="s">
        <v>102</v>
      </c>
      <c r="U2051" t="s">
        <v>191</v>
      </c>
      <c r="V2051" t="s">
        <v>280</v>
      </c>
      <c r="W2051" t="s">
        <v>509</v>
      </c>
      <c r="X2051" t="s">
        <v>523</v>
      </c>
      <c r="Y2051" t="s">
        <v>517</v>
      </c>
    </row>
    <row r="2052" spans="1:25" ht="15" customHeight="1" x14ac:dyDescent="0.3">
      <c r="A2052">
        <v>11041</v>
      </c>
      <c r="B2052" t="s">
        <v>13</v>
      </c>
      <c r="C2052">
        <v>63</v>
      </c>
      <c r="D2052">
        <v>3</v>
      </c>
      <c r="E2052" s="3">
        <v>44673</v>
      </c>
      <c r="F2052" s="31">
        <f>YEAR(Order[[#This Row],[OrderDate]])</f>
        <v>2022</v>
      </c>
      <c r="G2052" s="31">
        <f>MONTH(Order[[#This Row],[OrderDate]])</f>
        <v>4</v>
      </c>
      <c r="H2052" s="31">
        <f>WEEKDAY(Order[[#This Row],[OrderDate]])</f>
        <v>6</v>
      </c>
      <c r="I2052" s="31" t="str">
        <f>TEXT(Order[[#This Row],[WeekNumber]],"dddd")</f>
        <v>Friday</v>
      </c>
      <c r="J2052" s="14">
        <v>20220501</v>
      </c>
      <c r="K2052" t="s">
        <v>484</v>
      </c>
      <c r="L2052" s="4">
        <v>1317</v>
      </c>
      <c r="M2052" s="4">
        <v>43.9</v>
      </c>
      <c r="N2052" s="4">
        <v>43.9</v>
      </c>
      <c r="O2052">
        <v>30</v>
      </c>
      <c r="P2052" s="8">
        <v>0</v>
      </c>
      <c r="Q2052" t="s">
        <v>417</v>
      </c>
      <c r="R2052">
        <v>7</v>
      </c>
      <c r="S2052" s="4">
        <v>26.405205149492534</v>
      </c>
      <c r="T2052" t="s">
        <v>102</v>
      </c>
      <c r="U2052" t="s">
        <v>191</v>
      </c>
      <c r="V2052" t="s">
        <v>280</v>
      </c>
      <c r="W2052" t="s">
        <v>509</v>
      </c>
      <c r="X2052" t="s">
        <v>523</v>
      </c>
      <c r="Y2052" t="s">
        <v>515</v>
      </c>
    </row>
    <row r="2053" spans="1:25" ht="15" customHeight="1" x14ac:dyDescent="0.3">
      <c r="A2053">
        <v>11042</v>
      </c>
      <c r="B2053" t="s">
        <v>14</v>
      </c>
      <c r="C2053">
        <v>44</v>
      </c>
      <c r="D2053">
        <v>2</v>
      </c>
      <c r="E2053" s="3">
        <v>44673</v>
      </c>
      <c r="F2053" s="31">
        <f>YEAR(Order[[#This Row],[OrderDate]])</f>
        <v>2022</v>
      </c>
      <c r="G2053" s="31">
        <f>MONTH(Order[[#This Row],[OrderDate]])</f>
        <v>4</v>
      </c>
      <c r="H2053" s="31">
        <f>WEEKDAY(Order[[#This Row],[OrderDate]])</f>
        <v>6</v>
      </c>
      <c r="I2053" s="31" t="str">
        <f>TEXT(Order[[#This Row],[WeekNumber]],"dddd")</f>
        <v>Friday</v>
      </c>
      <c r="J2053" s="14">
        <v>20220501</v>
      </c>
      <c r="K2053" t="s">
        <v>486</v>
      </c>
      <c r="L2053" s="4">
        <v>291.75</v>
      </c>
      <c r="M2053" s="4">
        <v>19.45</v>
      </c>
      <c r="N2053" s="4">
        <v>19.45</v>
      </c>
      <c r="O2053">
        <v>15</v>
      </c>
      <c r="P2053" s="8">
        <v>0</v>
      </c>
      <c r="Q2053" t="s">
        <v>398</v>
      </c>
      <c r="R2053">
        <v>20</v>
      </c>
      <c r="S2053" s="4">
        <v>10.842050263532254</v>
      </c>
      <c r="T2053" t="s">
        <v>103</v>
      </c>
      <c r="U2053" t="s">
        <v>192</v>
      </c>
      <c r="V2053" t="s">
        <v>281</v>
      </c>
      <c r="W2053" t="s">
        <v>510</v>
      </c>
      <c r="X2053" t="s">
        <v>521</v>
      </c>
      <c r="Y2053" t="s">
        <v>515</v>
      </c>
    </row>
    <row r="2054" spans="1:25" ht="15" customHeight="1" x14ac:dyDescent="0.3">
      <c r="A2054">
        <v>11042</v>
      </c>
      <c r="B2054" t="s">
        <v>14</v>
      </c>
      <c r="C2054">
        <v>61</v>
      </c>
      <c r="D2054">
        <v>2</v>
      </c>
      <c r="E2054" s="3">
        <v>44673</v>
      </c>
      <c r="F2054" s="31">
        <f>YEAR(Order[[#This Row],[OrderDate]])</f>
        <v>2022</v>
      </c>
      <c r="G2054" s="31">
        <f>MONTH(Order[[#This Row],[OrderDate]])</f>
        <v>4</v>
      </c>
      <c r="H2054" s="31">
        <f>WEEKDAY(Order[[#This Row],[OrderDate]])</f>
        <v>6</v>
      </c>
      <c r="I2054" s="31" t="str">
        <f>TEXT(Order[[#This Row],[WeekNumber]],"dddd")</f>
        <v>Friday</v>
      </c>
      <c r="J2054" s="14">
        <v>20220429</v>
      </c>
      <c r="K2054" t="s">
        <v>486</v>
      </c>
      <c r="L2054" s="4">
        <v>114</v>
      </c>
      <c r="M2054" s="4">
        <v>28.5</v>
      </c>
      <c r="N2054" s="4">
        <v>28.5</v>
      </c>
      <c r="O2054">
        <v>4</v>
      </c>
      <c r="P2054" s="8">
        <v>0</v>
      </c>
      <c r="Q2054" t="s">
        <v>415</v>
      </c>
      <c r="R2054">
        <v>29</v>
      </c>
      <c r="S2054" s="4">
        <v>10.457549197381082</v>
      </c>
      <c r="T2054" t="s">
        <v>103</v>
      </c>
      <c r="U2054" t="s">
        <v>192</v>
      </c>
      <c r="V2054" t="s">
        <v>281</v>
      </c>
      <c r="W2054" t="s">
        <v>510</v>
      </c>
      <c r="X2054" t="s">
        <v>521</v>
      </c>
      <c r="Y2054" t="s">
        <v>515</v>
      </c>
    </row>
    <row r="2055" spans="1:25" ht="15" customHeight="1" x14ac:dyDescent="0.3">
      <c r="A2055">
        <v>11043</v>
      </c>
      <c r="B2055" t="s">
        <v>71</v>
      </c>
      <c r="C2055">
        <v>11</v>
      </c>
      <c r="D2055">
        <v>5</v>
      </c>
      <c r="E2055" s="3">
        <v>44673</v>
      </c>
      <c r="F2055" s="31">
        <f>YEAR(Order[[#This Row],[OrderDate]])</f>
        <v>2022</v>
      </c>
      <c r="G2055" s="31">
        <f>MONTH(Order[[#This Row],[OrderDate]])</f>
        <v>4</v>
      </c>
      <c r="H2055" s="31">
        <f>WEEKDAY(Order[[#This Row],[OrderDate]])</f>
        <v>6</v>
      </c>
      <c r="I2055" s="31" t="str">
        <f>TEXT(Order[[#This Row],[WeekNumber]],"dddd")</f>
        <v>Friday</v>
      </c>
      <c r="J2055" s="14">
        <v>20220501</v>
      </c>
      <c r="K2055" t="s">
        <v>484</v>
      </c>
      <c r="L2055" s="4">
        <v>210</v>
      </c>
      <c r="M2055" s="4">
        <v>21</v>
      </c>
      <c r="N2055" s="4">
        <v>21</v>
      </c>
      <c r="O2055">
        <v>10</v>
      </c>
      <c r="P2055" s="8">
        <v>0</v>
      </c>
      <c r="Q2055" t="s">
        <v>365</v>
      </c>
      <c r="R2055">
        <v>5</v>
      </c>
      <c r="S2055" s="4">
        <v>7.3815383533820462</v>
      </c>
      <c r="T2055" t="s">
        <v>160</v>
      </c>
      <c r="U2055" t="s">
        <v>249</v>
      </c>
      <c r="V2055" t="s">
        <v>334</v>
      </c>
      <c r="W2055" t="s">
        <v>509</v>
      </c>
      <c r="X2055" t="s">
        <v>519</v>
      </c>
      <c r="Y2055" t="s">
        <v>511</v>
      </c>
    </row>
    <row r="2056" spans="1:25" ht="15" customHeight="1" x14ac:dyDescent="0.3">
      <c r="A2056">
        <v>11044</v>
      </c>
      <c r="B2056" t="s">
        <v>88</v>
      </c>
      <c r="C2056">
        <v>62</v>
      </c>
      <c r="D2056">
        <v>4</v>
      </c>
      <c r="E2056" s="3">
        <v>44674</v>
      </c>
      <c r="F2056" s="31">
        <f>YEAR(Order[[#This Row],[OrderDate]])</f>
        <v>2022</v>
      </c>
      <c r="G2056" s="31">
        <f>MONTH(Order[[#This Row],[OrderDate]])</f>
        <v>4</v>
      </c>
      <c r="H2056" s="31">
        <f>WEEKDAY(Order[[#This Row],[OrderDate]])</f>
        <v>7</v>
      </c>
      <c r="I2056" s="31" t="str">
        <f>TEXT(Order[[#This Row],[WeekNumber]],"dddd")</f>
        <v>Saturday</v>
      </c>
      <c r="J2056" s="14" t="s">
        <v>487</v>
      </c>
      <c r="K2056" t="s">
        <v>486</v>
      </c>
      <c r="L2056" s="4">
        <v>591.59999999999991</v>
      </c>
      <c r="M2056" s="4">
        <v>49.3</v>
      </c>
      <c r="N2056" s="4">
        <v>49.3</v>
      </c>
      <c r="O2056">
        <v>12</v>
      </c>
      <c r="P2056" s="8">
        <v>0</v>
      </c>
      <c r="Q2056" t="s">
        <v>416</v>
      </c>
      <c r="R2056">
        <v>29</v>
      </c>
      <c r="S2056" s="4">
        <v>34.868075459270003</v>
      </c>
      <c r="T2056" t="s">
        <v>177</v>
      </c>
      <c r="U2056" t="s">
        <v>266</v>
      </c>
      <c r="V2056" t="s">
        <v>350</v>
      </c>
      <c r="W2056" t="s">
        <v>509</v>
      </c>
      <c r="X2056" t="s">
        <v>533</v>
      </c>
      <c r="Y2056" t="s">
        <v>516</v>
      </c>
    </row>
    <row r="2057" spans="1:25" x14ac:dyDescent="0.3">
      <c r="A2057">
        <v>11045</v>
      </c>
      <c r="B2057" t="s">
        <v>9</v>
      </c>
      <c r="C2057">
        <v>33</v>
      </c>
      <c r="D2057">
        <v>6</v>
      </c>
      <c r="E2057" s="3">
        <v>44674</v>
      </c>
      <c r="F2057" s="31">
        <f>YEAR(Order[[#This Row],[OrderDate]])</f>
        <v>2022</v>
      </c>
      <c r="G2057" s="31">
        <f>MONTH(Order[[#This Row],[OrderDate]])</f>
        <v>4</v>
      </c>
      <c r="H2057" s="31">
        <f>WEEKDAY(Order[[#This Row],[OrderDate]])</f>
        <v>7</v>
      </c>
      <c r="I2057" s="31" t="str">
        <f>TEXT(Order[[#This Row],[WeekNumber]],"dddd")</f>
        <v>Saturday</v>
      </c>
      <c r="J2057" s="14" t="s">
        <v>487</v>
      </c>
      <c r="K2057" t="s">
        <v>484</v>
      </c>
      <c r="L2057" s="4">
        <v>37.5</v>
      </c>
      <c r="M2057" s="4">
        <v>2.5</v>
      </c>
      <c r="N2057" s="4">
        <v>2.5</v>
      </c>
      <c r="O2057">
        <v>15</v>
      </c>
      <c r="P2057" s="8">
        <v>0</v>
      </c>
      <c r="Q2057" t="s">
        <v>387</v>
      </c>
      <c r="R2057">
        <v>15</v>
      </c>
      <c r="S2057" s="4">
        <v>1.3985746153494198</v>
      </c>
      <c r="T2057" t="s">
        <v>98</v>
      </c>
      <c r="U2057" t="s">
        <v>187</v>
      </c>
      <c r="V2057" t="s">
        <v>276</v>
      </c>
      <c r="W2057" t="s">
        <v>510</v>
      </c>
      <c r="X2057" t="s">
        <v>531</v>
      </c>
      <c r="Y2057" t="s">
        <v>511</v>
      </c>
    </row>
    <row r="2058" spans="1:25" x14ac:dyDescent="0.3">
      <c r="A2058">
        <v>11045</v>
      </c>
      <c r="B2058" t="s">
        <v>9</v>
      </c>
      <c r="C2058">
        <v>51</v>
      </c>
      <c r="D2058">
        <v>6</v>
      </c>
      <c r="E2058" s="3">
        <v>44674</v>
      </c>
      <c r="F2058" s="31">
        <f>YEAR(Order[[#This Row],[OrderDate]])</f>
        <v>2022</v>
      </c>
      <c r="G2058" s="31">
        <f>MONTH(Order[[#This Row],[OrderDate]])</f>
        <v>4</v>
      </c>
      <c r="H2058" s="31">
        <f>WEEKDAY(Order[[#This Row],[OrderDate]])</f>
        <v>7</v>
      </c>
      <c r="I2058" s="31" t="str">
        <f>TEXT(Order[[#This Row],[WeekNumber]],"dddd")</f>
        <v>Saturday</v>
      </c>
      <c r="J2058" s="14">
        <v>20220424</v>
      </c>
      <c r="K2058" t="s">
        <v>484</v>
      </c>
      <c r="L2058" s="4">
        <v>1272</v>
      </c>
      <c r="M2058" s="4">
        <v>53</v>
      </c>
      <c r="N2058" s="4">
        <v>53</v>
      </c>
      <c r="O2058">
        <v>24</v>
      </c>
      <c r="P2058" s="8">
        <v>0</v>
      </c>
      <c r="Q2058" t="s">
        <v>405</v>
      </c>
      <c r="R2058">
        <v>24</v>
      </c>
      <c r="S2058" s="4">
        <v>18.835525116961144</v>
      </c>
      <c r="T2058" t="s">
        <v>98</v>
      </c>
      <c r="U2058" t="s">
        <v>187</v>
      </c>
      <c r="V2058" t="s">
        <v>276</v>
      </c>
      <c r="W2058" t="s">
        <v>510</v>
      </c>
      <c r="X2058" t="s">
        <v>531</v>
      </c>
      <c r="Y2058" t="s">
        <v>513</v>
      </c>
    </row>
    <row r="2059" spans="1:25" ht="15" customHeight="1" x14ac:dyDescent="0.3">
      <c r="A2059">
        <v>11046</v>
      </c>
      <c r="B2059" t="s">
        <v>83</v>
      </c>
      <c r="C2059">
        <v>12</v>
      </c>
      <c r="D2059">
        <v>8</v>
      </c>
      <c r="E2059" s="3">
        <v>44674</v>
      </c>
      <c r="F2059" s="31">
        <f>YEAR(Order[[#This Row],[OrderDate]])</f>
        <v>2022</v>
      </c>
      <c r="G2059" s="31">
        <f>MONTH(Order[[#This Row],[OrderDate]])</f>
        <v>4</v>
      </c>
      <c r="H2059" s="31">
        <f>WEEKDAY(Order[[#This Row],[OrderDate]])</f>
        <v>7</v>
      </c>
      <c r="I2059" s="31" t="str">
        <f>TEXT(Order[[#This Row],[WeekNumber]],"dddd")</f>
        <v>Saturday</v>
      </c>
      <c r="J2059" s="14">
        <v>20220424</v>
      </c>
      <c r="K2059" t="s">
        <v>484</v>
      </c>
      <c r="L2059" s="4">
        <v>721.99999943375587</v>
      </c>
      <c r="M2059" s="4">
        <v>38</v>
      </c>
      <c r="N2059" s="4">
        <v>36.099999971687794</v>
      </c>
      <c r="O2059">
        <v>20</v>
      </c>
      <c r="P2059" s="8">
        <v>5.000000074505806E-2</v>
      </c>
      <c r="Q2059" t="s">
        <v>366</v>
      </c>
      <c r="R2059">
        <v>5</v>
      </c>
      <c r="S2059" s="4">
        <v>30.407974809079235</v>
      </c>
      <c r="T2059" t="s">
        <v>172</v>
      </c>
      <c r="U2059" t="s">
        <v>261</v>
      </c>
      <c r="V2059" t="s">
        <v>345</v>
      </c>
      <c r="W2059" t="s">
        <v>509</v>
      </c>
      <c r="X2059" t="s">
        <v>520</v>
      </c>
      <c r="Y2059" t="s">
        <v>511</v>
      </c>
    </row>
    <row r="2060" spans="1:25" ht="15" customHeight="1" x14ac:dyDescent="0.3">
      <c r="A2060">
        <v>11046</v>
      </c>
      <c r="B2060" t="s">
        <v>83</v>
      </c>
      <c r="C2060">
        <v>32</v>
      </c>
      <c r="D2060">
        <v>8</v>
      </c>
      <c r="E2060" s="3">
        <v>44674</v>
      </c>
      <c r="F2060" s="31">
        <f>YEAR(Order[[#This Row],[OrderDate]])</f>
        <v>2022</v>
      </c>
      <c r="G2060" s="31">
        <f>MONTH(Order[[#This Row],[OrderDate]])</f>
        <v>4</v>
      </c>
      <c r="H2060" s="31">
        <f>WEEKDAY(Order[[#This Row],[OrderDate]])</f>
        <v>7</v>
      </c>
      <c r="I2060" s="31" t="str">
        <f>TEXT(Order[[#This Row],[WeekNumber]],"dddd")</f>
        <v>Saturday</v>
      </c>
      <c r="J2060" s="14">
        <v>20220424</v>
      </c>
      <c r="K2060" t="s">
        <v>484</v>
      </c>
      <c r="L2060" s="4">
        <v>455.99999964237213</v>
      </c>
      <c r="M2060" s="4">
        <v>32</v>
      </c>
      <c r="N2060" s="4">
        <v>30.399999976158142</v>
      </c>
      <c r="O2060">
        <v>15</v>
      </c>
      <c r="P2060" s="8">
        <v>5.000000074505806E-2</v>
      </c>
      <c r="Q2060" t="s">
        <v>386</v>
      </c>
      <c r="R2060">
        <v>14</v>
      </c>
      <c r="S2060" s="4">
        <v>15.737004602670464</v>
      </c>
      <c r="T2060" t="s">
        <v>172</v>
      </c>
      <c r="U2060" t="s">
        <v>261</v>
      </c>
      <c r="V2060" t="s">
        <v>345</v>
      </c>
      <c r="W2060" t="s">
        <v>509</v>
      </c>
      <c r="X2060" t="s">
        <v>520</v>
      </c>
      <c r="Y2060" t="s">
        <v>511</v>
      </c>
    </row>
    <row r="2061" spans="1:25" ht="15" customHeight="1" x14ac:dyDescent="0.3">
      <c r="A2061">
        <v>11046</v>
      </c>
      <c r="B2061" t="s">
        <v>83</v>
      </c>
      <c r="C2061">
        <v>35</v>
      </c>
      <c r="D2061">
        <v>8</v>
      </c>
      <c r="E2061" s="3">
        <v>44674</v>
      </c>
      <c r="F2061" s="31">
        <f>YEAR(Order[[#This Row],[OrderDate]])</f>
        <v>2022</v>
      </c>
      <c r="G2061" s="31">
        <f>MONTH(Order[[#This Row],[OrderDate]])</f>
        <v>4</v>
      </c>
      <c r="H2061" s="31">
        <f>WEEKDAY(Order[[#This Row],[OrderDate]])</f>
        <v>7</v>
      </c>
      <c r="I2061" s="31" t="str">
        <f>TEXT(Order[[#This Row],[WeekNumber]],"dddd")</f>
        <v>Saturday</v>
      </c>
      <c r="J2061" s="14">
        <v>20220501</v>
      </c>
      <c r="K2061" t="s">
        <v>484</v>
      </c>
      <c r="L2061" s="4">
        <v>307.79999975860119</v>
      </c>
      <c r="M2061" s="4">
        <v>18</v>
      </c>
      <c r="N2061" s="4">
        <v>17.099999986588955</v>
      </c>
      <c r="O2061">
        <v>18</v>
      </c>
      <c r="P2061" s="8">
        <v>5.000000074505806E-2</v>
      </c>
      <c r="Q2061" t="s">
        <v>389</v>
      </c>
      <c r="R2061">
        <v>16</v>
      </c>
      <c r="S2061" s="4">
        <v>11.144616765926688</v>
      </c>
      <c r="T2061" t="s">
        <v>172</v>
      </c>
      <c r="U2061" t="s">
        <v>261</v>
      </c>
      <c r="V2061" t="s">
        <v>345</v>
      </c>
      <c r="W2061" t="s">
        <v>509</v>
      </c>
      <c r="X2061" t="s">
        <v>520</v>
      </c>
      <c r="Y2061" t="s">
        <v>517</v>
      </c>
    </row>
    <row r="2062" spans="1:25" x14ac:dyDescent="0.3">
      <c r="A2062">
        <v>11047</v>
      </c>
      <c r="B2062" t="s">
        <v>18</v>
      </c>
      <c r="C2062">
        <v>1</v>
      </c>
      <c r="D2062">
        <v>7</v>
      </c>
      <c r="E2062" s="3">
        <v>44675</v>
      </c>
      <c r="F2062" s="31">
        <f>YEAR(Order[[#This Row],[OrderDate]])</f>
        <v>2022</v>
      </c>
      <c r="G2062" s="31">
        <f>MONTH(Order[[#This Row],[OrderDate]])</f>
        <v>4</v>
      </c>
      <c r="H2062" s="31">
        <f>WEEKDAY(Order[[#This Row],[OrderDate]])</f>
        <v>1</v>
      </c>
      <c r="I2062" s="31" t="str">
        <f>TEXT(Order[[#This Row],[WeekNumber]],"dddd")</f>
        <v>Sunday</v>
      </c>
      <c r="J2062" s="14">
        <v>20220501</v>
      </c>
      <c r="K2062" t="s">
        <v>485</v>
      </c>
      <c r="L2062" s="4">
        <v>337.5</v>
      </c>
      <c r="M2062" s="4">
        <v>18</v>
      </c>
      <c r="N2062" s="4">
        <v>13.5</v>
      </c>
      <c r="O2062">
        <v>25</v>
      </c>
      <c r="P2062" s="8">
        <v>0.25</v>
      </c>
      <c r="Q2062" t="s">
        <v>355</v>
      </c>
      <c r="R2062">
        <v>1</v>
      </c>
      <c r="S2062" s="4">
        <v>9.9412796083453241</v>
      </c>
      <c r="T2062" t="s">
        <v>107</v>
      </c>
      <c r="U2062" t="s">
        <v>196</v>
      </c>
      <c r="V2062" t="s">
        <v>285</v>
      </c>
      <c r="W2062" t="s">
        <v>509</v>
      </c>
      <c r="X2062" t="s">
        <v>351</v>
      </c>
      <c r="Y2062" t="s">
        <v>517</v>
      </c>
    </row>
    <row r="2063" spans="1:25" x14ac:dyDescent="0.3">
      <c r="A2063">
        <v>11047</v>
      </c>
      <c r="B2063" t="s">
        <v>18</v>
      </c>
      <c r="C2063">
        <v>5</v>
      </c>
      <c r="D2063">
        <v>7</v>
      </c>
      <c r="E2063" s="3">
        <v>44675</v>
      </c>
      <c r="F2063" s="31">
        <f>YEAR(Order[[#This Row],[OrderDate]])</f>
        <v>2022</v>
      </c>
      <c r="G2063" s="31">
        <f>MONTH(Order[[#This Row],[OrderDate]])</f>
        <v>4</v>
      </c>
      <c r="H2063" s="31">
        <f>WEEKDAY(Order[[#This Row],[OrderDate]])</f>
        <v>1</v>
      </c>
      <c r="I2063" s="31" t="str">
        <f>TEXT(Order[[#This Row],[WeekNumber]],"dddd")</f>
        <v>Sunday</v>
      </c>
      <c r="J2063" s="14">
        <v>20220430</v>
      </c>
      <c r="K2063" t="s">
        <v>485</v>
      </c>
      <c r="L2063" s="4">
        <v>480.37500000000011</v>
      </c>
      <c r="M2063" s="4">
        <v>21.35</v>
      </c>
      <c r="N2063" s="4">
        <v>16.012500000000003</v>
      </c>
      <c r="O2063">
        <v>30</v>
      </c>
      <c r="P2063" s="8">
        <v>0.25</v>
      </c>
      <c r="Q2063" t="s">
        <v>359</v>
      </c>
      <c r="R2063">
        <v>2</v>
      </c>
      <c r="S2063" s="4">
        <v>13.896353834121228</v>
      </c>
      <c r="T2063" t="s">
        <v>107</v>
      </c>
      <c r="U2063" t="s">
        <v>196</v>
      </c>
      <c r="V2063" t="s">
        <v>285</v>
      </c>
      <c r="W2063" t="s">
        <v>509</v>
      </c>
      <c r="X2063" t="s">
        <v>351</v>
      </c>
      <c r="Y2063" t="s">
        <v>515</v>
      </c>
    </row>
    <row r="2064" spans="1:25" x14ac:dyDescent="0.3">
      <c r="A2064">
        <v>11048</v>
      </c>
      <c r="B2064" t="s">
        <v>9</v>
      </c>
      <c r="C2064">
        <v>68</v>
      </c>
      <c r="D2064">
        <v>7</v>
      </c>
      <c r="E2064" s="3">
        <v>44675</v>
      </c>
      <c r="F2064" s="31">
        <f>YEAR(Order[[#This Row],[OrderDate]])</f>
        <v>2022</v>
      </c>
      <c r="G2064" s="31">
        <f>MONTH(Order[[#This Row],[OrderDate]])</f>
        <v>4</v>
      </c>
      <c r="H2064" s="31">
        <f>WEEKDAY(Order[[#This Row],[OrderDate]])</f>
        <v>1</v>
      </c>
      <c r="I2064" s="31" t="str">
        <f>TEXT(Order[[#This Row],[WeekNumber]],"dddd")</f>
        <v>Sunday</v>
      </c>
      <c r="J2064" s="14">
        <v>20220504</v>
      </c>
      <c r="K2064" t="s">
        <v>485</v>
      </c>
      <c r="L2064" s="4">
        <v>525</v>
      </c>
      <c r="M2064" s="4">
        <v>12.5</v>
      </c>
      <c r="N2064" s="4">
        <v>12.5</v>
      </c>
      <c r="O2064">
        <v>42</v>
      </c>
      <c r="P2064" s="8">
        <v>0</v>
      </c>
      <c r="Q2064" t="s">
        <v>422</v>
      </c>
      <c r="R2064">
        <v>8</v>
      </c>
      <c r="S2064" s="4">
        <v>9.881917469522989</v>
      </c>
      <c r="T2064" t="s">
        <v>98</v>
      </c>
      <c r="U2064" t="s">
        <v>187</v>
      </c>
      <c r="V2064" t="s">
        <v>276</v>
      </c>
      <c r="W2064" t="s">
        <v>510</v>
      </c>
      <c r="X2064" t="s">
        <v>531</v>
      </c>
      <c r="Y2064" t="s">
        <v>516</v>
      </c>
    </row>
    <row r="2065" spans="1:25" ht="15" customHeight="1" x14ac:dyDescent="0.3">
      <c r="A2065">
        <v>11049</v>
      </c>
      <c r="B2065" t="s">
        <v>29</v>
      </c>
      <c r="C2065">
        <v>2</v>
      </c>
      <c r="D2065">
        <v>3</v>
      </c>
      <c r="E2065" s="3">
        <v>44675</v>
      </c>
      <c r="F2065" s="31">
        <f>YEAR(Order[[#This Row],[OrderDate]])</f>
        <v>2022</v>
      </c>
      <c r="G2065" s="31">
        <f>MONTH(Order[[#This Row],[OrderDate]])</f>
        <v>4</v>
      </c>
      <c r="H2065" s="31">
        <f>WEEKDAY(Order[[#This Row],[OrderDate]])</f>
        <v>1</v>
      </c>
      <c r="I2065" s="31" t="str">
        <f>TEXT(Order[[#This Row],[WeekNumber]],"dddd")</f>
        <v>Sunday</v>
      </c>
      <c r="J2065" s="14">
        <v>20220504</v>
      </c>
      <c r="K2065" t="s">
        <v>486</v>
      </c>
      <c r="L2065" s="4">
        <v>151.99999943375587</v>
      </c>
      <c r="M2065" s="4">
        <v>19</v>
      </c>
      <c r="N2065" s="4">
        <v>15.199999943375587</v>
      </c>
      <c r="O2065">
        <v>10</v>
      </c>
      <c r="P2065" s="8">
        <v>0.20000000298023221</v>
      </c>
      <c r="Q2065" t="s">
        <v>356</v>
      </c>
      <c r="R2065">
        <v>1</v>
      </c>
      <c r="S2065" s="4">
        <v>9.9064127385757743</v>
      </c>
      <c r="T2065" t="s">
        <v>118</v>
      </c>
      <c r="U2065" t="s">
        <v>207</v>
      </c>
      <c r="V2065" t="s">
        <v>295</v>
      </c>
      <c r="W2065" t="s">
        <v>510</v>
      </c>
      <c r="X2065" t="s">
        <v>521</v>
      </c>
      <c r="Y2065" t="s">
        <v>517</v>
      </c>
    </row>
    <row r="2066" spans="1:25" ht="15" customHeight="1" x14ac:dyDescent="0.3">
      <c r="A2066">
        <v>11049</v>
      </c>
      <c r="B2066" t="s">
        <v>29</v>
      </c>
      <c r="C2066">
        <v>12</v>
      </c>
      <c r="D2066">
        <v>3</v>
      </c>
      <c r="E2066" s="3">
        <v>44675</v>
      </c>
      <c r="F2066" s="31">
        <f>YEAR(Order[[#This Row],[OrderDate]])</f>
        <v>2022</v>
      </c>
      <c r="G2066" s="31">
        <f>MONTH(Order[[#This Row],[OrderDate]])</f>
        <v>4</v>
      </c>
      <c r="H2066" s="31">
        <f>WEEKDAY(Order[[#This Row],[OrderDate]])</f>
        <v>1</v>
      </c>
      <c r="I2066" s="31" t="str">
        <f>TEXT(Order[[#This Row],[WeekNumber]],"dddd")</f>
        <v>Sunday</v>
      </c>
      <c r="J2066" s="14">
        <v>20220505</v>
      </c>
      <c r="K2066" t="s">
        <v>486</v>
      </c>
      <c r="L2066" s="4">
        <v>121.5999995470047</v>
      </c>
      <c r="M2066" s="4">
        <v>38</v>
      </c>
      <c r="N2066" s="4">
        <v>30.399999886751175</v>
      </c>
      <c r="O2066">
        <v>4</v>
      </c>
      <c r="P2066" s="8">
        <v>0.20000000298023221</v>
      </c>
      <c r="Q2066" t="s">
        <v>366</v>
      </c>
      <c r="R2066">
        <v>5</v>
      </c>
      <c r="S2066" s="4">
        <v>30.407974809079235</v>
      </c>
      <c r="T2066" t="s">
        <v>118</v>
      </c>
      <c r="U2066" t="s">
        <v>207</v>
      </c>
      <c r="V2066" t="s">
        <v>295</v>
      </c>
      <c r="W2066" t="s">
        <v>510</v>
      </c>
      <c r="X2066" t="s">
        <v>521</v>
      </c>
      <c r="Y2066" t="s">
        <v>511</v>
      </c>
    </row>
    <row r="2067" spans="1:25" ht="15" customHeight="1" x14ac:dyDescent="0.3">
      <c r="A2067">
        <v>11050</v>
      </c>
      <c r="B2067" t="s">
        <v>22</v>
      </c>
      <c r="C2067">
        <v>76</v>
      </c>
      <c r="D2067">
        <v>8</v>
      </c>
      <c r="E2067" s="3">
        <v>44678</v>
      </c>
      <c r="F2067" s="31">
        <f>YEAR(Order[[#This Row],[OrderDate]])</f>
        <v>2022</v>
      </c>
      <c r="G2067" s="31">
        <f>MONTH(Order[[#This Row],[OrderDate]])</f>
        <v>4</v>
      </c>
      <c r="H2067" s="31">
        <f>WEEKDAY(Order[[#This Row],[OrderDate]])</f>
        <v>4</v>
      </c>
      <c r="I2067" s="31" t="str">
        <f>TEXT(Order[[#This Row],[WeekNumber]],"dddd")</f>
        <v>Wednesday</v>
      </c>
      <c r="J2067" s="14" t="s">
        <v>487</v>
      </c>
      <c r="K2067" t="s">
        <v>484</v>
      </c>
      <c r="L2067" s="4">
        <v>809.99999865889549</v>
      </c>
      <c r="M2067" s="4">
        <v>18</v>
      </c>
      <c r="N2067" s="4">
        <v>16.19999997317791</v>
      </c>
      <c r="O2067">
        <v>50</v>
      </c>
      <c r="P2067" s="8">
        <v>0.10000000149011611</v>
      </c>
      <c r="Q2067" t="s">
        <v>430</v>
      </c>
      <c r="R2067">
        <v>23</v>
      </c>
      <c r="S2067" s="4">
        <v>11.35067307451974</v>
      </c>
      <c r="T2067" t="s">
        <v>111</v>
      </c>
      <c r="U2067" t="s">
        <v>200</v>
      </c>
      <c r="V2067" t="s">
        <v>289</v>
      </c>
      <c r="W2067" t="s">
        <v>509</v>
      </c>
      <c r="X2067" t="s">
        <v>526</v>
      </c>
      <c r="Y2067" t="s">
        <v>517</v>
      </c>
    </row>
    <row r="2068" spans="1:25" x14ac:dyDescent="0.3">
      <c r="A2068">
        <v>11051</v>
      </c>
      <c r="B2068" t="s">
        <v>39</v>
      </c>
      <c r="C2068">
        <v>24</v>
      </c>
      <c r="D2068">
        <v>7</v>
      </c>
      <c r="E2068" s="3">
        <v>44678</v>
      </c>
      <c r="F2068" s="31">
        <f>YEAR(Order[[#This Row],[OrderDate]])</f>
        <v>2022</v>
      </c>
      <c r="G2068" s="31">
        <f>MONTH(Order[[#This Row],[OrderDate]])</f>
        <v>4</v>
      </c>
      <c r="H2068" s="31">
        <f>WEEKDAY(Order[[#This Row],[OrderDate]])</f>
        <v>4</v>
      </c>
      <c r="I2068" s="31" t="str">
        <f>TEXT(Order[[#This Row],[WeekNumber]],"dddd")</f>
        <v>Wednesday</v>
      </c>
      <c r="J2068" s="14">
        <v>20220501</v>
      </c>
      <c r="K2068" t="s">
        <v>485</v>
      </c>
      <c r="L2068" s="4">
        <v>35.999999865889549</v>
      </c>
      <c r="M2068" s="4">
        <v>4.5</v>
      </c>
      <c r="N2068" s="4">
        <v>3.5999999865889549</v>
      </c>
      <c r="O2068">
        <v>10</v>
      </c>
      <c r="P2068" s="8">
        <v>0.20000000298023221</v>
      </c>
      <c r="Q2068" t="s">
        <v>378</v>
      </c>
      <c r="R2068">
        <v>10</v>
      </c>
      <c r="S2068" s="4">
        <v>2.1230577042655105</v>
      </c>
      <c r="T2068" t="s">
        <v>128</v>
      </c>
      <c r="U2068" t="s">
        <v>217</v>
      </c>
      <c r="V2068" t="s">
        <v>304</v>
      </c>
      <c r="W2068" t="s">
        <v>509</v>
      </c>
      <c r="X2068" t="s">
        <v>519</v>
      </c>
      <c r="Y2068" t="s">
        <v>517</v>
      </c>
    </row>
    <row r="2069" spans="1:25" ht="15" customHeight="1" x14ac:dyDescent="0.3">
      <c r="A2069">
        <v>11052</v>
      </c>
      <c r="B2069" t="s">
        <v>32</v>
      </c>
      <c r="C2069">
        <v>43</v>
      </c>
      <c r="D2069">
        <v>3</v>
      </c>
      <c r="E2069" s="3">
        <v>44678</v>
      </c>
      <c r="F2069" s="31">
        <f>YEAR(Order[[#This Row],[OrderDate]])</f>
        <v>2022</v>
      </c>
      <c r="G2069" s="31">
        <f>MONTH(Order[[#This Row],[OrderDate]])</f>
        <v>4</v>
      </c>
      <c r="H2069" s="31">
        <f>WEEKDAY(Order[[#This Row],[OrderDate]])</f>
        <v>4</v>
      </c>
      <c r="I2069" s="31" t="str">
        <f>TEXT(Order[[#This Row],[WeekNumber]],"dddd")</f>
        <v>Wednesday</v>
      </c>
      <c r="J2069" s="14">
        <v>20220501</v>
      </c>
      <c r="K2069" t="s">
        <v>486</v>
      </c>
      <c r="L2069" s="4">
        <v>1103.9999958872795</v>
      </c>
      <c r="M2069" s="4">
        <v>46</v>
      </c>
      <c r="N2069" s="4">
        <v>36.799999862909317</v>
      </c>
      <c r="O2069">
        <v>30</v>
      </c>
      <c r="P2069" s="8">
        <v>0.20000000298023221</v>
      </c>
      <c r="Q2069" t="s">
        <v>397</v>
      </c>
      <c r="R2069">
        <v>20</v>
      </c>
      <c r="S2069" s="4">
        <v>33.719701744549674</v>
      </c>
      <c r="T2069" t="s">
        <v>121</v>
      </c>
      <c r="U2069" t="s">
        <v>210</v>
      </c>
      <c r="V2069" t="s">
        <v>298</v>
      </c>
      <c r="W2069" t="s">
        <v>510</v>
      </c>
      <c r="X2069" t="s">
        <v>521</v>
      </c>
      <c r="Y2069" t="s">
        <v>517</v>
      </c>
    </row>
    <row r="2070" spans="1:25" ht="15" customHeight="1" x14ac:dyDescent="0.3">
      <c r="A2070">
        <v>11052</v>
      </c>
      <c r="B2070" t="s">
        <v>32</v>
      </c>
      <c r="C2070">
        <v>61</v>
      </c>
      <c r="D2070">
        <v>3</v>
      </c>
      <c r="E2070" s="3">
        <v>44678</v>
      </c>
      <c r="F2070" s="31">
        <f>YEAR(Order[[#This Row],[OrderDate]])</f>
        <v>2022</v>
      </c>
      <c r="G2070" s="31">
        <f>MONTH(Order[[#This Row],[OrderDate]])</f>
        <v>4</v>
      </c>
      <c r="H2070" s="31">
        <f>WEEKDAY(Order[[#This Row],[OrderDate]])</f>
        <v>4</v>
      </c>
      <c r="I2070" s="31" t="str">
        <f>TEXT(Order[[#This Row],[WeekNumber]],"dddd")</f>
        <v>Wednesday</v>
      </c>
      <c r="J2070" s="14">
        <v>20220429</v>
      </c>
      <c r="K2070" t="s">
        <v>486</v>
      </c>
      <c r="L2070" s="4">
        <v>227.99999915063381</v>
      </c>
      <c r="M2070" s="4">
        <v>28.5</v>
      </c>
      <c r="N2070" s="4">
        <v>22.799999915063381</v>
      </c>
      <c r="O2070">
        <v>10</v>
      </c>
      <c r="P2070" s="8">
        <v>0.20000000298023221</v>
      </c>
      <c r="Q2070" t="s">
        <v>415</v>
      </c>
      <c r="R2070">
        <v>29</v>
      </c>
      <c r="S2070" s="4">
        <v>10.457549197381082</v>
      </c>
      <c r="T2070" t="s">
        <v>121</v>
      </c>
      <c r="U2070" t="s">
        <v>210</v>
      </c>
      <c r="V2070" t="s">
        <v>298</v>
      </c>
      <c r="W2070" t="s">
        <v>510</v>
      </c>
      <c r="X2070" t="s">
        <v>521</v>
      </c>
      <c r="Y2070" t="s">
        <v>515</v>
      </c>
    </row>
    <row r="2071" spans="1:25" ht="15" customHeight="1" x14ac:dyDescent="0.3">
      <c r="A2071">
        <v>11053</v>
      </c>
      <c r="B2071" t="s">
        <v>56</v>
      </c>
      <c r="C2071">
        <v>18</v>
      </c>
      <c r="D2071">
        <v>2</v>
      </c>
      <c r="E2071" s="3">
        <v>44678</v>
      </c>
      <c r="F2071" s="31">
        <f>YEAR(Order[[#This Row],[OrderDate]])</f>
        <v>2022</v>
      </c>
      <c r="G2071" s="31">
        <f>MONTH(Order[[#This Row],[OrderDate]])</f>
        <v>4</v>
      </c>
      <c r="H2071" s="31">
        <f>WEEKDAY(Order[[#This Row],[OrderDate]])</f>
        <v>4</v>
      </c>
      <c r="I2071" s="31" t="str">
        <f>TEXT(Order[[#This Row],[WeekNumber]],"dddd")</f>
        <v>Wednesday</v>
      </c>
      <c r="J2071" s="14">
        <v>20220429</v>
      </c>
      <c r="K2071" t="s">
        <v>484</v>
      </c>
      <c r="L2071" s="4">
        <v>1749.999993480742</v>
      </c>
      <c r="M2071" s="4">
        <v>62.5</v>
      </c>
      <c r="N2071" s="4">
        <v>49.999999813735485</v>
      </c>
      <c r="O2071">
        <v>35</v>
      </c>
      <c r="P2071" s="8">
        <v>0.20000000298023221</v>
      </c>
      <c r="Q2071" t="s">
        <v>372</v>
      </c>
      <c r="R2071">
        <v>7</v>
      </c>
      <c r="S2071" s="4">
        <v>20.144415838276313</v>
      </c>
      <c r="T2071" t="s">
        <v>145</v>
      </c>
      <c r="U2071" t="s">
        <v>234</v>
      </c>
      <c r="V2071" t="s">
        <v>320</v>
      </c>
      <c r="W2071" t="s">
        <v>509</v>
      </c>
      <c r="X2071" t="s">
        <v>524</v>
      </c>
      <c r="Y2071" t="s">
        <v>514</v>
      </c>
    </row>
    <row r="2072" spans="1:25" ht="15" customHeight="1" x14ac:dyDescent="0.3">
      <c r="A2072">
        <v>11053</v>
      </c>
      <c r="B2072" t="s">
        <v>56</v>
      </c>
      <c r="C2072">
        <v>32</v>
      </c>
      <c r="D2072">
        <v>2</v>
      </c>
      <c r="E2072" s="3">
        <v>44678</v>
      </c>
      <c r="F2072" s="31">
        <f>YEAR(Order[[#This Row],[OrderDate]])</f>
        <v>2022</v>
      </c>
      <c r="G2072" s="31">
        <f>MONTH(Order[[#This Row],[OrderDate]])</f>
        <v>4</v>
      </c>
      <c r="H2072" s="31">
        <f>WEEKDAY(Order[[#This Row],[OrderDate]])</f>
        <v>4</v>
      </c>
      <c r="I2072" s="31" t="str">
        <f>TEXT(Order[[#This Row],[WeekNumber]],"dddd")</f>
        <v>Wednesday</v>
      </c>
      <c r="J2072" s="14">
        <v>20220429</v>
      </c>
      <c r="K2072" t="s">
        <v>484</v>
      </c>
      <c r="L2072" s="4">
        <v>640</v>
      </c>
      <c r="M2072" s="4">
        <v>32</v>
      </c>
      <c r="N2072" s="4">
        <v>32</v>
      </c>
      <c r="O2072">
        <v>20</v>
      </c>
      <c r="P2072" s="8">
        <v>0</v>
      </c>
      <c r="Q2072" t="s">
        <v>386</v>
      </c>
      <c r="R2072">
        <v>14</v>
      </c>
      <c r="S2072" s="4">
        <v>15.737004602670464</v>
      </c>
      <c r="T2072" t="s">
        <v>145</v>
      </c>
      <c r="U2072" t="s">
        <v>234</v>
      </c>
      <c r="V2072" t="s">
        <v>320</v>
      </c>
      <c r="W2072" t="s">
        <v>509</v>
      </c>
      <c r="X2072" t="s">
        <v>524</v>
      </c>
      <c r="Y2072" t="s">
        <v>511</v>
      </c>
    </row>
    <row r="2073" spans="1:25" ht="15" customHeight="1" x14ac:dyDescent="0.3">
      <c r="A2073">
        <v>11053</v>
      </c>
      <c r="B2073" t="s">
        <v>56</v>
      </c>
      <c r="C2073">
        <v>64</v>
      </c>
      <c r="D2073">
        <v>2</v>
      </c>
      <c r="E2073" s="3">
        <v>44678</v>
      </c>
      <c r="F2073" s="31">
        <f>YEAR(Order[[#This Row],[OrderDate]])</f>
        <v>2022</v>
      </c>
      <c r="G2073" s="31">
        <f>MONTH(Order[[#This Row],[OrderDate]])</f>
        <v>4</v>
      </c>
      <c r="H2073" s="31">
        <f>WEEKDAY(Order[[#This Row],[OrderDate]])</f>
        <v>4</v>
      </c>
      <c r="I2073" s="31" t="str">
        <f>TEXT(Order[[#This Row],[WeekNumber]],"dddd")</f>
        <v>Wednesday</v>
      </c>
      <c r="J2073" s="14" t="s">
        <v>487</v>
      </c>
      <c r="K2073" t="s">
        <v>484</v>
      </c>
      <c r="L2073" s="4">
        <v>664.99999752268195</v>
      </c>
      <c r="M2073" s="4">
        <v>33.25</v>
      </c>
      <c r="N2073" s="4">
        <v>26.599999900907278</v>
      </c>
      <c r="O2073">
        <v>25</v>
      </c>
      <c r="P2073" s="8">
        <v>0.20000000298023221</v>
      </c>
      <c r="Q2073" t="s">
        <v>418</v>
      </c>
      <c r="R2073">
        <v>12</v>
      </c>
      <c r="S2073" s="4">
        <v>21.348702933885775</v>
      </c>
      <c r="T2073" t="s">
        <v>145</v>
      </c>
      <c r="U2073" t="s">
        <v>234</v>
      </c>
      <c r="V2073" t="s">
        <v>320</v>
      </c>
      <c r="W2073" t="s">
        <v>509</v>
      </c>
      <c r="X2073" t="s">
        <v>524</v>
      </c>
      <c r="Y2073" t="s">
        <v>512</v>
      </c>
    </row>
    <row r="2074" spans="1:25" ht="15" customHeight="1" x14ac:dyDescent="0.3">
      <c r="A2074">
        <v>11054</v>
      </c>
      <c r="B2074" t="s">
        <v>11</v>
      </c>
      <c r="C2074">
        <v>33</v>
      </c>
      <c r="D2074">
        <v>8</v>
      </c>
      <c r="E2074" s="3">
        <v>44679</v>
      </c>
      <c r="F2074" s="31">
        <f>YEAR(Order[[#This Row],[OrderDate]])</f>
        <v>2022</v>
      </c>
      <c r="G2074" s="31">
        <f>MONTH(Order[[#This Row],[OrderDate]])</f>
        <v>4</v>
      </c>
      <c r="H2074" s="31">
        <f>WEEKDAY(Order[[#This Row],[OrderDate]])</f>
        <v>5</v>
      </c>
      <c r="I2074" s="31" t="str">
        <f>TEXT(Order[[#This Row],[WeekNumber]],"dddd")</f>
        <v>Thursday</v>
      </c>
      <c r="J2074" s="14" t="s">
        <v>487</v>
      </c>
      <c r="K2074" t="s">
        <v>486</v>
      </c>
      <c r="L2074" s="4">
        <v>25</v>
      </c>
      <c r="M2074" s="4">
        <v>2.5</v>
      </c>
      <c r="N2074" s="4">
        <v>2.5</v>
      </c>
      <c r="O2074">
        <v>10</v>
      </c>
      <c r="P2074" s="8">
        <v>0</v>
      </c>
      <c r="Q2074" t="s">
        <v>387</v>
      </c>
      <c r="R2074">
        <v>15</v>
      </c>
      <c r="S2074" s="4">
        <v>1.3985746153494198</v>
      </c>
      <c r="T2074" t="s">
        <v>100</v>
      </c>
      <c r="U2074" t="s">
        <v>189</v>
      </c>
      <c r="V2074" t="s">
        <v>278</v>
      </c>
      <c r="W2074" t="s">
        <v>510</v>
      </c>
      <c r="X2074">
        <v>0</v>
      </c>
      <c r="Y2074" t="s">
        <v>511</v>
      </c>
    </row>
    <row r="2075" spans="1:25" ht="15" customHeight="1" x14ac:dyDescent="0.3">
      <c r="A2075">
        <v>11054</v>
      </c>
      <c r="B2075" t="s">
        <v>11</v>
      </c>
      <c r="C2075">
        <v>67</v>
      </c>
      <c r="D2075">
        <v>8</v>
      </c>
      <c r="E2075" s="3">
        <v>44679</v>
      </c>
      <c r="F2075" s="31">
        <f>YEAR(Order[[#This Row],[OrderDate]])</f>
        <v>2022</v>
      </c>
      <c r="G2075" s="31">
        <f>MONTH(Order[[#This Row],[OrderDate]])</f>
        <v>4</v>
      </c>
      <c r="H2075" s="31">
        <f>WEEKDAY(Order[[#This Row],[OrderDate]])</f>
        <v>5</v>
      </c>
      <c r="I2075" s="31" t="str">
        <f>TEXT(Order[[#This Row],[WeekNumber]],"dddd")</f>
        <v>Thursday</v>
      </c>
      <c r="J2075" s="14">
        <v>20220505</v>
      </c>
      <c r="K2075" t="s">
        <v>486</v>
      </c>
      <c r="L2075" s="4">
        <v>280</v>
      </c>
      <c r="M2075" s="4">
        <v>14</v>
      </c>
      <c r="N2075" s="4">
        <v>14</v>
      </c>
      <c r="O2075">
        <v>20</v>
      </c>
      <c r="P2075" s="8">
        <v>0</v>
      </c>
      <c r="Q2075" t="s">
        <v>421</v>
      </c>
      <c r="R2075">
        <v>16</v>
      </c>
      <c r="S2075" s="4">
        <v>8.0791143090423496</v>
      </c>
      <c r="T2075" t="s">
        <v>100</v>
      </c>
      <c r="U2075" t="s">
        <v>189</v>
      </c>
      <c r="V2075" t="s">
        <v>278</v>
      </c>
      <c r="W2075" t="s">
        <v>510</v>
      </c>
      <c r="X2075">
        <v>0</v>
      </c>
      <c r="Y2075" t="s">
        <v>517</v>
      </c>
    </row>
    <row r="2076" spans="1:25" x14ac:dyDescent="0.3">
      <c r="A2076">
        <v>11055</v>
      </c>
      <c r="B2076" t="s">
        <v>33</v>
      </c>
      <c r="C2076">
        <v>24</v>
      </c>
      <c r="D2076">
        <v>7</v>
      </c>
      <c r="E2076" s="3">
        <v>44679</v>
      </c>
      <c r="F2076" s="31">
        <f>YEAR(Order[[#This Row],[OrderDate]])</f>
        <v>2022</v>
      </c>
      <c r="G2076" s="31">
        <f>MONTH(Order[[#This Row],[OrderDate]])</f>
        <v>4</v>
      </c>
      <c r="H2076" s="31">
        <f>WEEKDAY(Order[[#This Row],[OrderDate]])</f>
        <v>5</v>
      </c>
      <c r="I2076" s="31" t="str">
        <f>TEXT(Order[[#This Row],[WeekNumber]],"dddd")</f>
        <v>Thursday</v>
      </c>
      <c r="J2076" s="14">
        <v>20220505</v>
      </c>
      <c r="K2076" t="s">
        <v>484</v>
      </c>
      <c r="L2076" s="4">
        <v>67.5</v>
      </c>
      <c r="M2076" s="4">
        <v>4.5</v>
      </c>
      <c r="N2076" s="4">
        <v>4.5</v>
      </c>
      <c r="O2076">
        <v>15</v>
      </c>
      <c r="P2076" s="8">
        <v>0</v>
      </c>
      <c r="Q2076" t="s">
        <v>378</v>
      </c>
      <c r="R2076">
        <v>10</v>
      </c>
      <c r="S2076" s="4">
        <v>2.1230577042655105</v>
      </c>
      <c r="T2076" t="s">
        <v>122</v>
      </c>
      <c r="U2076" t="s">
        <v>211</v>
      </c>
      <c r="V2076" t="s">
        <v>299</v>
      </c>
      <c r="W2076" t="s">
        <v>510</v>
      </c>
      <c r="X2076" t="s">
        <v>354</v>
      </c>
      <c r="Y2076" t="s">
        <v>517</v>
      </c>
    </row>
    <row r="2077" spans="1:25" x14ac:dyDescent="0.3">
      <c r="A2077">
        <v>11055</v>
      </c>
      <c r="B2077" t="s">
        <v>33</v>
      </c>
      <c r="C2077">
        <v>25</v>
      </c>
      <c r="D2077">
        <v>7</v>
      </c>
      <c r="E2077" s="3">
        <v>44679</v>
      </c>
      <c r="F2077" s="31">
        <f>YEAR(Order[[#This Row],[OrderDate]])</f>
        <v>2022</v>
      </c>
      <c r="G2077" s="31">
        <f>MONTH(Order[[#This Row],[OrderDate]])</f>
        <v>4</v>
      </c>
      <c r="H2077" s="31">
        <f>WEEKDAY(Order[[#This Row],[OrderDate]])</f>
        <v>5</v>
      </c>
      <c r="I2077" s="31" t="str">
        <f>TEXT(Order[[#This Row],[WeekNumber]],"dddd")</f>
        <v>Thursday</v>
      </c>
      <c r="J2077" s="14">
        <v>20220505</v>
      </c>
      <c r="K2077" t="s">
        <v>484</v>
      </c>
      <c r="L2077" s="4">
        <v>210</v>
      </c>
      <c r="M2077" s="4">
        <v>14</v>
      </c>
      <c r="N2077" s="4">
        <v>14</v>
      </c>
      <c r="O2077">
        <v>15</v>
      </c>
      <c r="P2077" s="8">
        <v>0</v>
      </c>
      <c r="Q2077" t="s">
        <v>379</v>
      </c>
      <c r="R2077">
        <v>11</v>
      </c>
      <c r="S2077" s="4">
        <v>5.7552439408246228</v>
      </c>
      <c r="T2077" t="s">
        <v>122</v>
      </c>
      <c r="U2077" t="s">
        <v>211</v>
      </c>
      <c r="V2077" t="s">
        <v>299</v>
      </c>
      <c r="W2077" t="s">
        <v>510</v>
      </c>
      <c r="X2077" t="s">
        <v>354</v>
      </c>
      <c r="Y2077" t="s">
        <v>516</v>
      </c>
    </row>
    <row r="2078" spans="1:25" x14ac:dyDescent="0.3">
      <c r="A2078">
        <v>11055</v>
      </c>
      <c r="B2078" t="s">
        <v>33</v>
      </c>
      <c r="C2078">
        <v>51</v>
      </c>
      <c r="D2078">
        <v>7</v>
      </c>
      <c r="E2078" s="3">
        <v>44679</v>
      </c>
      <c r="F2078" s="31">
        <f>YEAR(Order[[#This Row],[OrderDate]])</f>
        <v>2022</v>
      </c>
      <c r="G2078" s="31">
        <f>MONTH(Order[[#This Row],[OrderDate]])</f>
        <v>4</v>
      </c>
      <c r="H2078" s="31">
        <f>WEEKDAY(Order[[#This Row],[OrderDate]])</f>
        <v>5</v>
      </c>
      <c r="I2078" s="31" t="str">
        <f>TEXT(Order[[#This Row],[WeekNumber]],"dddd")</f>
        <v>Thursday</v>
      </c>
      <c r="J2078" s="14">
        <v>20220505</v>
      </c>
      <c r="K2078" t="s">
        <v>484</v>
      </c>
      <c r="L2078" s="4">
        <v>1060</v>
      </c>
      <c r="M2078" s="4">
        <v>53</v>
      </c>
      <c r="N2078" s="4">
        <v>53</v>
      </c>
      <c r="O2078">
        <v>20</v>
      </c>
      <c r="P2078" s="8">
        <v>0</v>
      </c>
      <c r="Q2078" t="s">
        <v>405</v>
      </c>
      <c r="R2078">
        <v>24</v>
      </c>
      <c r="S2078" s="4">
        <v>18.835525116961144</v>
      </c>
      <c r="T2078" t="s">
        <v>122</v>
      </c>
      <c r="U2078" t="s">
        <v>211</v>
      </c>
      <c r="V2078" t="s">
        <v>299</v>
      </c>
      <c r="W2078" t="s">
        <v>510</v>
      </c>
      <c r="X2078" t="s">
        <v>354</v>
      </c>
      <c r="Y2078" t="s">
        <v>513</v>
      </c>
    </row>
    <row r="2079" spans="1:25" x14ac:dyDescent="0.3">
      <c r="A2079">
        <v>11055</v>
      </c>
      <c r="B2079" t="s">
        <v>33</v>
      </c>
      <c r="C2079">
        <v>57</v>
      </c>
      <c r="D2079">
        <v>7</v>
      </c>
      <c r="E2079" s="3">
        <v>44679</v>
      </c>
      <c r="F2079" s="31">
        <f>YEAR(Order[[#This Row],[OrderDate]])</f>
        <v>2022</v>
      </c>
      <c r="G2079" s="31">
        <f>MONTH(Order[[#This Row],[OrderDate]])</f>
        <v>4</v>
      </c>
      <c r="H2079" s="31">
        <f>WEEKDAY(Order[[#This Row],[OrderDate]])</f>
        <v>5</v>
      </c>
      <c r="I2079" s="31" t="str">
        <f>TEXT(Order[[#This Row],[WeekNumber]],"dddd")</f>
        <v>Thursday</v>
      </c>
      <c r="J2079" s="14">
        <v>20220501</v>
      </c>
      <c r="K2079" t="s">
        <v>484</v>
      </c>
      <c r="L2079" s="4">
        <v>390</v>
      </c>
      <c r="M2079" s="4">
        <v>19.5</v>
      </c>
      <c r="N2079" s="4">
        <v>19.5</v>
      </c>
      <c r="O2079">
        <v>20</v>
      </c>
      <c r="P2079" s="8">
        <v>0</v>
      </c>
      <c r="Q2079" t="s">
        <v>411</v>
      </c>
      <c r="R2079">
        <v>26</v>
      </c>
      <c r="S2079" s="4">
        <v>13.98469118449494</v>
      </c>
      <c r="T2079" t="s">
        <v>122</v>
      </c>
      <c r="U2079" t="s">
        <v>211</v>
      </c>
      <c r="V2079" t="s">
        <v>299</v>
      </c>
      <c r="W2079" t="s">
        <v>510</v>
      </c>
      <c r="X2079" t="s">
        <v>354</v>
      </c>
      <c r="Y2079" t="s">
        <v>512</v>
      </c>
    </row>
    <row r="2080" spans="1:25" ht="15" customHeight="1" x14ac:dyDescent="0.3">
      <c r="A2080">
        <v>11056</v>
      </c>
      <c r="B2080" t="s">
        <v>18</v>
      </c>
      <c r="C2080">
        <v>7</v>
      </c>
      <c r="D2080">
        <v>8</v>
      </c>
      <c r="E2080" s="3">
        <v>44679</v>
      </c>
      <c r="F2080" s="31">
        <f>YEAR(Order[[#This Row],[OrderDate]])</f>
        <v>2022</v>
      </c>
      <c r="G2080" s="31">
        <f>MONTH(Order[[#This Row],[OrderDate]])</f>
        <v>4</v>
      </c>
      <c r="H2080" s="31">
        <f>WEEKDAY(Order[[#This Row],[OrderDate]])</f>
        <v>5</v>
      </c>
      <c r="I2080" s="31" t="str">
        <f>TEXT(Order[[#This Row],[WeekNumber]],"dddd")</f>
        <v>Thursday</v>
      </c>
      <c r="J2080" s="14">
        <v>20220501</v>
      </c>
      <c r="K2080" t="s">
        <v>484</v>
      </c>
      <c r="L2080" s="4">
        <v>1200</v>
      </c>
      <c r="M2080" s="4">
        <v>30</v>
      </c>
      <c r="N2080" s="4">
        <v>30</v>
      </c>
      <c r="O2080">
        <v>40</v>
      </c>
      <c r="P2080" s="8">
        <v>0</v>
      </c>
      <c r="Q2080" t="s">
        <v>361</v>
      </c>
      <c r="R2080">
        <v>3</v>
      </c>
      <c r="S2080" s="4">
        <v>16.995648153812226</v>
      </c>
      <c r="T2080" t="s">
        <v>107</v>
      </c>
      <c r="U2080" t="s">
        <v>196</v>
      </c>
      <c r="V2080" t="s">
        <v>285</v>
      </c>
      <c r="W2080" t="s">
        <v>509</v>
      </c>
      <c r="X2080" t="s">
        <v>351</v>
      </c>
      <c r="Y2080" t="s">
        <v>513</v>
      </c>
    </row>
    <row r="2081" spans="1:25" ht="15" customHeight="1" x14ac:dyDescent="0.3">
      <c r="A2081">
        <v>11056</v>
      </c>
      <c r="B2081" t="s">
        <v>18</v>
      </c>
      <c r="C2081">
        <v>55</v>
      </c>
      <c r="D2081">
        <v>8</v>
      </c>
      <c r="E2081" s="3">
        <v>44679</v>
      </c>
      <c r="F2081" s="31">
        <f>YEAR(Order[[#This Row],[OrderDate]])</f>
        <v>2022</v>
      </c>
      <c r="G2081" s="31">
        <f>MONTH(Order[[#This Row],[OrderDate]])</f>
        <v>4</v>
      </c>
      <c r="H2081" s="31">
        <f>WEEKDAY(Order[[#This Row],[OrderDate]])</f>
        <v>5</v>
      </c>
      <c r="I2081" s="31" t="str">
        <f>TEXT(Order[[#This Row],[WeekNumber]],"dddd")</f>
        <v>Thursday</v>
      </c>
      <c r="J2081" s="14">
        <v>20220501</v>
      </c>
      <c r="K2081" t="s">
        <v>484</v>
      </c>
      <c r="L2081" s="4">
        <v>840</v>
      </c>
      <c r="M2081" s="4">
        <v>24</v>
      </c>
      <c r="N2081" s="4">
        <v>24</v>
      </c>
      <c r="O2081">
        <v>35</v>
      </c>
      <c r="P2081" s="8">
        <v>0</v>
      </c>
      <c r="Q2081" t="s">
        <v>409</v>
      </c>
      <c r="R2081">
        <v>25</v>
      </c>
      <c r="S2081" s="4">
        <v>18.144678468561601</v>
      </c>
      <c r="T2081" t="s">
        <v>107</v>
      </c>
      <c r="U2081" t="s">
        <v>196</v>
      </c>
      <c r="V2081" t="s">
        <v>285</v>
      </c>
      <c r="W2081" t="s">
        <v>509</v>
      </c>
      <c r="X2081" t="s">
        <v>351</v>
      </c>
      <c r="Y2081" t="s">
        <v>518</v>
      </c>
    </row>
    <row r="2082" spans="1:25" ht="15" customHeight="1" x14ac:dyDescent="0.3">
      <c r="A2082">
        <v>11056</v>
      </c>
      <c r="B2082" t="s">
        <v>18</v>
      </c>
      <c r="C2082">
        <v>60</v>
      </c>
      <c r="D2082">
        <v>8</v>
      </c>
      <c r="E2082" s="3">
        <v>44679</v>
      </c>
      <c r="F2082" s="31">
        <f>YEAR(Order[[#This Row],[OrderDate]])</f>
        <v>2022</v>
      </c>
      <c r="G2082" s="31">
        <f>MONTH(Order[[#This Row],[OrderDate]])</f>
        <v>4</v>
      </c>
      <c r="H2082" s="31">
        <f>WEEKDAY(Order[[#This Row],[OrderDate]])</f>
        <v>5</v>
      </c>
      <c r="I2082" s="31" t="str">
        <f>TEXT(Order[[#This Row],[WeekNumber]],"dddd")</f>
        <v>Thursday</v>
      </c>
      <c r="J2082" s="14">
        <v>20220501</v>
      </c>
      <c r="K2082" t="s">
        <v>484</v>
      </c>
      <c r="L2082" s="4">
        <v>1700</v>
      </c>
      <c r="M2082" s="4">
        <v>34</v>
      </c>
      <c r="N2082" s="4">
        <v>34</v>
      </c>
      <c r="O2082">
        <v>50</v>
      </c>
      <c r="P2082" s="8">
        <v>0</v>
      </c>
      <c r="Q2082" t="s">
        <v>414</v>
      </c>
      <c r="R2082">
        <v>28</v>
      </c>
      <c r="S2082" s="4">
        <v>17.186056815854748</v>
      </c>
      <c r="T2082" t="s">
        <v>107</v>
      </c>
      <c r="U2082" t="s">
        <v>196</v>
      </c>
      <c r="V2082" t="s">
        <v>285</v>
      </c>
      <c r="W2082" t="s">
        <v>509</v>
      </c>
      <c r="X2082" t="s">
        <v>351</v>
      </c>
      <c r="Y2082" t="s">
        <v>511</v>
      </c>
    </row>
    <row r="2083" spans="1:25" ht="15" customHeight="1" x14ac:dyDescent="0.3">
      <c r="A2083">
        <v>11057</v>
      </c>
      <c r="B2083" t="s">
        <v>51</v>
      </c>
      <c r="C2083">
        <v>70</v>
      </c>
      <c r="D2083">
        <v>3</v>
      </c>
      <c r="E2083" s="3">
        <v>44680</v>
      </c>
      <c r="F2083" s="31">
        <f>YEAR(Order[[#This Row],[OrderDate]])</f>
        <v>2022</v>
      </c>
      <c r="G2083" s="31">
        <f>MONTH(Order[[#This Row],[OrderDate]])</f>
        <v>4</v>
      </c>
      <c r="H2083" s="31">
        <f>WEEKDAY(Order[[#This Row],[OrderDate]])</f>
        <v>6</v>
      </c>
      <c r="I2083" s="31" t="str">
        <f>TEXT(Order[[#This Row],[WeekNumber]],"dddd")</f>
        <v>Friday</v>
      </c>
      <c r="J2083" s="14" t="s">
        <v>487</v>
      </c>
      <c r="K2083" t="s">
        <v>485</v>
      </c>
      <c r="L2083" s="4">
        <v>45</v>
      </c>
      <c r="M2083" s="4">
        <v>15</v>
      </c>
      <c r="N2083" s="4">
        <v>15</v>
      </c>
      <c r="O2083">
        <v>3</v>
      </c>
      <c r="P2083" s="8">
        <v>0</v>
      </c>
      <c r="Q2083" t="s">
        <v>424</v>
      </c>
      <c r="R2083">
        <v>7</v>
      </c>
      <c r="S2083" s="4">
        <v>4.3219663299234155</v>
      </c>
      <c r="T2083" t="s">
        <v>140</v>
      </c>
      <c r="U2083" t="s">
        <v>229</v>
      </c>
      <c r="V2083" t="s">
        <v>316</v>
      </c>
      <c r="W2083" t="s">
        <v>509</v>
      </c>
      <c r="X2083" t="s">
        <v>351</v>
      </c>
      <c r="Y2083" t="s">
        <v>517</v>
      </c>
    </row>
    <row r="2084" spans="1:25" ht="15" customHeight="1" x14ac:dyDescent="0.3">
      <c r="A2084">
        <v>11058</v>
      </c>
      <c r="B2084" t="s">
        <v>5</v>
      </c>
      <c r="C2084">
        <v>21</v>
      </c>
      <c r="D2084">
        <v>9</v>
      </c>
      <c r="E2084" s="3">
        <v>44680</v>
      </c>
      <c r="F2084" s="31">
        <f>YEAR(Order[[#This Row],[OrderDate]])</f>
        <v>2022</v>
      </c>
      <c r="G2084" s="31">
        <f>MONTH(Order[[#This Row],[OrderDate]])</f>
        <v>4</v>
      </c>
      <c r="H2084" s="31">
        <f>WEEKDAY(Order[[#This Row],[OrderDate]])</f>
        <v>6</v>
      </c>
      <c r="I2084" s="31" t="str">
        <f>TEXT(Order[[#This Row],[WeekNumber]],"dddd")</f>
        <v>Friday</v>
      </c>
      <c r="J2084" s="14" t="s">
        <v>487</v>
      </c>
      <c r="K2084" t="s">
        <v>485</v>
      </c>
      <c r="L2084" s="4">
        <v>30</v>
      </c>
      <c r="M2084" s="4">
        <v>10</v>
      </c>
      <c r="N2084" s="4">
        <v>10</v>
      </c>
      <c r="O2084">
        <v>3</v>
      </c>
      <c r="P2084" s="8">
        <v>0</v>
      </c>
      <c r="Q2084" t="s">
        <v>375</v>
      </c>
      <c r="R2084">
        <v>8</v>
      </c>
      <c r="S2084" s="4">
        <v>8.5451596278118238</v>
      </c>
      <c r="T2084" t="s">
        <v>94</v>
      </c>
      <c r="U2084" t="s">
        <v>183</v>
      </c>
      <c r="V2084" t="s">
        <v>272</v>
      </c>
      <c r="W2084" t="s">
        <v>509</v>
      </c>
      <c r="X2084" t="s">
        <v>520</v>
      </c>
      <c r="Y2084" t="s">
        <v>516</v>
      </c>
    </row>
    <row r="2085" spans="1:25" ht="15" customHeight="1" x14ac:dyDescent="0.3">
      <c r="A2085">
        <v>11058</v>
      </c>
      <c r="B2085" t="s">
        <v>5</v>
      </c>
      <c r="C2085">
        <v>60</v>
      </c>
      <c r="D2085">
        <v>9</v>
      </c>
      <c r="E2085" s="3">
        <v>44680</v>
      </c>
      <c r="F2085" s="31">
        <f>YEAR(Order[[#This Row],[OrderDate]])</f>
        <v>2022</v>
      </c>
      <c r="G2085" s="31">
        <f>MONTH(Order[[#This Row],[OrderDate]])</f>
        <v>4</v>
      </c>
      <c r="H2085" s="31">
        <f>WEEKDAY(Order[[#This Row],[OrderDate]])</f>
        <v>6</v>
      </c>
      <c r="I2085" s="31" t="str">
        <f>TEXT(Order[[#This Row],[WeekNumber]],"dddd")</f>
        <v>Friday</v>
      </c>
      <c r="J2085" s="14" t="s">
        <v>487</v>
      </c>
      <c r="K2085" t="s">
        <v>485</v>
      </c>
      <c r="L2085" s="4">
        <v>714</v>
      </c>
      <c r="M2085" s="4">
        <v>34</v>
      </c>
      <c r="N2085" s="4">
        <v>34</v>
      </c>
      <c r="O2085">
        <v>21</v>
      </c>
      <c r="P2085" s="8">
        <v>0</v>
      </c>
      <c r="Q2085" t="s">
        <v>414</v>
      </c>
      <c r="R2085">
        <v>28</v>
      </c>
      <c r="S2085" s="4">
        <v>17.186056815854748</v>
      </c>
      <c r="T2085" t="s">
        <v>94</v>
      </c>
      <c r="U2085" t="s">
        <v>183</v>
      </c>
      <c r="V2085" t="s">
        <v>272</v>
      </c>
      <c r="W2085" t="s">
        <v>509</v>
      </c>
      <c r="X2085" t="s">
        <v>520</v>
      </c>
      <c r="Y2085" t="s">
        <v>511</v>
      </c>
    </row>
    <row r="2086" spans="1:25" ht="15" customHeight="1" x14ac:dyDescent="0.3">
      <c r="A2086">
        <v>11058</v>
      </c>
      <c r="B2086" t="s">
        <v>5</v>
      </c>
      <c r="C2086">
        <v>61</v>
      </c>
      <c r="D2086">
        <v>9</v>
      </c>
      <c r="E2086" s="3">
        <v>44680</v>
      </c>
      <c r="F2086" s="31">
        <f>YEAR(Order[[#This Row],[OrderDate]])</f>
        <v>2022</v>
      </c>
      <c r="G2086" s="31">
        <f>MONTH(Order[[#This Row],[OrderDate]])</f>
        <v>4</v>
      </c>
      <c r="H2086" s="31">
        <f>WEEKDAY(Order[[#This Row],[OrderDate]])</f>
        <v>6</v>
      </c>
      <c r="I2086" s="31" t="str">
        <f>TEXT(Order[[#This Row],[WeekNumber]],"dddd")</f>
        <v>Friday</v>
      </c>
      <c r="J2086" s="14" t="s">
        <v>487</v>
      </c>
      <c r="K2086" t="s">
        <v>485</v>
      </c>
      <c r="L2086" s="4">
        <v>114</v>
      </c>
      <c r="M2086" s="4">
        <v>28.5</v>
      </c>
      <c r="N2086" s="4">
        <v>28.5</v>
      </c>
      <c r="O2086">
        <v>4</v>
      </c>
      <c r="P2086" s="8">
        <v>0</v>
      </c>
      <c r="Q2086" t="s">
        <v>415</v>
      </c>
      <c r="R2086">
        <v>29</v>
      </c>
      <c r="S2086" s="4">
        <v>10.457549197381082</v>
      </c>
      <c r="T2086" t="s">
        <v>94</v>
      </c>
      <c r="U2086" t="s">
        <v>183</v>
      </c>
      <c r="V2086" t="s">
        <v>272</v>
      </c>
      <c r="W2086" t="s">
        <v>509</v>
      </c>
      <c r="X2086" t="s">
        <v>520</v>
      </c>
      <c r="Y2086" t="s">
        <v>515</v>
      </c>
    </row>
    <row r="2087" spans="1:25" ht="15" customHeight="1" x14ac:dyDescent="0.3">
      <c r="A2087">
        <v>11059</v>
      </c>
      <c r="B2087" t="s">
        <v>64</v>
      </c>
      <c r="C2087">
        <v>13</v>
      </c>
      <c r="D2087">
        <v>2</v>
      </c>
      <c r="E2087" s="3">
        <v>44680</v>
      </c>
      <c r="F2087" s="31">
        <f>YEAR(Order[[#This Row],[OrderDate]])</f>
        <v>2022</v>
      </c>
      <c r="G2087" s="31">
        <f>MONTH(Order[[#This Row],[OrderDate]])</f>
        <v>4</v>
      </c>
      <c r="H2087" s="31">
        <f>WEEKDAY(Order[[#This Row],[OrderDate]])</f>
        <v>6</v>
      </c>
      <c r="I2087" s="31" t="str">
        <f>TEXT(Order[[#This Row],[WeekNumber]],"dddd")</f>
        <v>Friday</v>
      </c>
      <c r="J2087" s="14" t="s">
        <v>487</v>
      </c>
      <c r="K2087" t="s">
        <v>484</v>
      </c>
      <c r="L2087" s="4">
        <v>180</v>
      </c>
      <c r="M2087" s="4">
        <v>6</v>
      </c>
      <c r="N2087" s="4">
        <v>6</v>
      </c>
      <c r="O2087">
        <v>30</v>
      </c>
      <c r="P2087" s="8">
        <v>0</v>
      </c>
      <c r="Q2087" t="s">
        <v>367</v>
      </c>
      <c r="R2087">
        <v>6</v>
      </c>
      <c r="S2087" s="4">
        <v>2.1837851755325639</v>
      </c>
      <c r="T2087" t="s">
        <v>153</v>
      </c>
      <c r="U2087" t="s">
        <v>242</v>
      </c>
      <c r="V2087" t="s">
        <v>327</v>
      </c>
      <c r="W2087" t="s">
        <v>510</v>
      </c>
      <c r="X2087" t="s">
        <v>521</v>
      </c>
      <c r="Y2087" t="s">
        <v>514</v>
      </c>
    </row>
    <row r="2088" spans="1:25" ht="15" customHeight="1" x14ac:dyDescent="0.3">
      <c r="A2088">
        <v>11059</v>
      </c>
      <c r="B2088" t="s">
        <v>64</v>
      </c>
      <c r="C2088">
        <v>17</v>
      </c>
      <c r="D2088">
        <v>2</v>
      </c>
      <c r="E2088" s="3">
        <v>44680</v>
      </c>
      <c r="F2088" s="31">
        <f>YEAR(Order[[#This Row],[OrderDate]])</f>
        <v>2022</v>
      </c>
      <c r="G2088" s="31">
        <f>MONTH(Order[[#This Row],[OrderDate]])</f>
        <v>4</v>
      </c>
      <c r="H2088" s="31">
        <f>WEEKDAY(Order[[#This Row],[OrderDate]])</f>
        <v>6</v>
      </c>
      <c r="I2088" s="31" t="str">
        <f>TEXT(Order[[#This Row],[WeekNumber]],"dddd")</f>
        <v>Friday</v>
      </c>
      <c r="J2088" s="14" t="s">
        <v>487</v>
      </c>
      <c r="K2088" t="s">
        <v>484</v>
      </c>
      <c r="L2088" s="4">
        <v>468</v>
      </c>
      <c r="M2088" s="4">
        <v>39</v>
      </c>
      <c r="N2088" s="4">
        <v>39</v>
      </c>
      <c r="O2088">
        <v>12</v>
      </c>
      <c r="P2088" s="8">
        <v>0</v>
      </c>
      <c r="Q2088" t="s">
        <v>371</v>
      </c>
      <c r="R2088">
        <v>7</v>
      </c>
      <c r="S2088" s="4">
        <v>24.774912809223483</v>
      </c>
      <c r="T2088" t="s">
        <v>153</v>
      </c>
      <c r="U2088" t="s">
        <v>242</v>
      </c>
      <c r="V2088" t="s">
        <v>327</v>
      </c>
      <c r="W2088" t="s">
        <v>510</v>
      </c>
      <c r="X2088" t="s">
        <v>521</v>
      </c>
      <c r="Y2088" t="s">
        <v>518</v>
      </c>
    </row>
    <row r="2089" spans="1:25" ht="15" customHeight="1" x14ac:dyDescent="0.3">
      <c r="A2089">
        <v>11059</v>
      </c>
      <c r="B2089" t="s">
        <v>64</v>
      </c>
      <c r="C2089">
        <v>60</v>
      </c>
      <c r="D2089">
        <v>2</v>
      </c>
      <c r="E2089" s="3">
        <v>44680</v>
      </c>
      <c r="F2089" s="31">
        <f>YEAR(Order[[#This Row],[OrderDate]])</f>
        <v>2022</v>
      </c>
      <c r="G2089" s="31">
        <f>MONTH(Order[[#This Row],[OrderDate]])</f>
        <v>4</v>
      </c>
      <c r="H2089" s="31">
        <f>WEEKDAY(Order[[#This Row],[OrderDate]])</f>
        <v>6</v>
      </c>
      <c r="I2089" s="31" t="str">
        <f>TEXT(Order[[#This Row],[WeekNumber]],"dddd")</f>
        <v>Friday</v>
      </c>
      <c r="J2089" s="14">
        <v>20220504</v>
      </c>
      <c r="K2089" t="s">
        <v>484</v>
      </c>
      <c r="L2089" s="4">
        <v>1190</v>
      </c>
      <c r="M2089" s="4">
        <v>34</v>
      </c>
      <c r="N2089" s="4">
        <v>34</v>
      </c>
      <c r="O2089">
        <v>35</v>
      </c>
      <c r="P2089" s="8">
        <v>0</v>
      </c>
      <c r="Q2089" t="s">
        <v>414</v>
      </c>
      <c r="R2089">
        <v>28</v>
      </c>
      <c r="S2089" s="4">
        <v>17.186056815854748</v>
      </c>
      <c r="T2089" t="s">
        <v>153</v>
      </c>
      <c r="U2089" t="s">
        <v>242</v>
      </c>
      <c r="V2089" t="s">
        <v>327</v>
      </c>
      <c r="W2089" t="s">
        <v>510</v>
      </c>
      <c r="X2089" t="s">
        <v>521</v>
      </c>
      <c r="Y2089" t="s">
        <v>511</v>
      </c>
    </row>
    <row r="2090" spans="1:25" ht="15" customHeight="1" x14ac:dyDescent="0.3">
      <c r="A2090">
        <v>11060</v>
      </c>
      <c r="B2090" t="s">
        <v>25</v>
      </c>
      <c r="C2090">
        <v>60</v>
      </c>
      <c r="D2090">
        <v>2</v>
      </c>
      <c r="E2090" s="3">
        <v>44681</v>
      </c>
      <c r="F2090" s="31">
        <f>YEAR(Order[[#This Row],[OrderDate]])</f>
        <v>2022</v>
      </c>
      <c r="G2090" s="31">
        <f>MONTH(Order[[#This Row],[OrderDate]])</f>
        <v>4</v>
      </c>
      <c r="H2090" s="31">
        <f>WEEKDAY(Order[[#This Row],[OrderDate]])</f>
        <v>7</v>
      </c>
      <c r="I2090" s="31" t="str">
        <f>TEXT(Order[[#This Row],[WeekNumber]],"dddd")</f>
        <v>Saturday</v>
      </c>
      <c r="J2090" s="14">
        <v>20220504</v>
      </c>
      <c r="K2090" t="s">
        <v>484</v>
      </c>
      <c r="L2090" s="4">
        <v>136</v>
      </c>
      <c r="M2090" s="4">
        <v>34</v>
      </c>
      <c r="N2090" s="4">
        <v>34</v>
      </c>
      <c r="O2090">
        <v>4</v>
      </c>
      <c r="P2090" s="8">
        <v>0</v>
      </c>
      <c r="Q2090" t="s">
        <v>414</v>
      </c>
      <c r="R2090">
        <v>28</v>
      </c>
      <c r="S2090" s="4">
        <v>17.186056815854748</v>
      </c>
      <c r="T2090" t="s">
        <v>114</v>
      </c>
      <c r="U2090" t="s">
        <v>203</v>
      </c>
      <c r="V2090" t="s">
        <v>291</v>
      </c>
      <c r="W2090" t="s">
        <v>509</v>
      </c>
      <c r="X2090" t="s">
        <v>528</v>
      </c>
      <c r="Y2090" t="s">
        <v>511</v>
      </c>
    </row>
    <row r="2091" spans="1:25" ht="15" customHeight="1" x14ac:dyDescent="0.3">
      <c r="A2091">
        <v>11060</v>
      </c>
      <c r="B2091" t="s">
        <v>25</v>
      </c>
      <c r="C2091">
        <v>77</v>
      </c>
      <c r="D2091">
        <v>2</v>
      </c>
      <c r="E2091" s="3">
        <v>44681</v>
      </c>
      <c r="F2091" s="31">
        <f>YEAR(Order[[#This Row],[OrderDate]])</f>
        <v>2022</v>
      </c>
      <c r="G2091" s="31">
        <f>MONTH(Order[[#This Row],[OrderDate]])</f>
        <v>4</v>
      </c>
      <c r="H2091" s="31">
        <f>WEEKDAY(Order[[#This Row],[OrderDate]])</f>
        <v>7</v>
      </c>
      <c r="I2091" s="31" t="str">
        <f>TEXT(Order[[#This Row],[WeekNumber]],"dddd")</f>
        <v>Saturday</v>
      </c>
      <c r="J2091" s="14" t="s">
        <v>487</v>
      </c>
      <c r="K2091" t="s">
        <v>484</v>
      </c>
      <c r="L2091" s="4">
        <v>130</v>
      </c>
      <c r="M2091" s="4">
        <v>13</v>
      </c>
      <c r="N2091" s="4">
        <v>13</v>
      </c>
      <c r="O2091">
        <v>10</v>
      </c>
      <c r="P2091" s="8">
        <v>0</v>
      </c>
      <c r="Q2091" t="s">
        <v>431</v>
      </c>
      <c r="R2091">
        <v>12</v>
      </c>
      <c r="S2091" s="4">
        <v>9.7871799999999993</v>
      </c>
      <c r="T2091" t="s">
        <v>114</v>
      </c>
      <c r="U2091" t="s">
        <v>203</v>
      </c>
      <c r="V2091" t="s">
        <v>291</v>
      </c>
      <c r="W2091" t="s">
        <v>509</v>
      </c>
      <c r="X2091" t="s">
        <v>528</v>
      </c>
      <c r="Y2091" t="s">
        <v>515</v>
      </c>
    </row>
    <row r="2092" spans="1:25" ht="15" customHeight="1" x14ac:dyDescent="0.3">
      <c r="A2092">
        <v>11061</v>
      </c>
      <c r="B2092" t="s">
        <v>30</v>
      </c>
      <c r="C2092">
        <v>60</v>
      </c>
      <c r="D2092">
        <v>4</v>
      </c>
      <c r="E2092" s="3">
        <v>44681</v>
      </c>
      <c r="F2092" s="31">
        <f>YEAR(Order[[#This Row],[OrderDate]])</f>
        <v>2022</v>
      </c>
      <c r="G2092" s="31">
        <f>MONTH(Order[[#This Row],[OrderDate]])</f>
        <v>4</v>
      </c>
      <c r="H2092" s="31">
        <f>WEEKDAY(Order[[#This Row],[OrderDate]])</f>
        <v>7</v>
      </c>
      <c r="I2092" s="31" t="str">
        <f>TEXT(Order[[#This Row],[WeekNumber]],"dddd")</f>
        <v>Saturday</v>
      </c>
      <c r="J2092" s="14" t="s">
        <v>487</v>
      </c>
      <c r="K2092" t="s">
        <v>485</v>
      </c>
      <c r="L2092" s="4">
        <v>510</v>
      </c>
      <c r="M2092" s="4">
        <v>34</v>
      </c>
      <c r="N2092" s="4">
        <v>34</v>
      </c>
      <c r="O2092">
        <v>15</v>
      </c>
      <c r="P2092" s="8">
        <v>0</v>
      </c>
      <c r="Q2092" t="s">
        <v>414</v>
      </c>
      <c r="R2092">
        <v>28</v>
      </c>
      <c r="S2092" s="4">
        <v>17.186056815854748</v>
      </c>
      <c r="T2092" t="s">
        <v>119</v>
      </c>
      <c r="U2092" t="s">
        <v>208</v>
      </c>
      <c r="V2092" t="s">
        <v>296</v>
      </c>
      <c r="W2092" t="s">
        <v>510</v>
      </c>
      <c r="X2092" t="s">
        <v>353</v>
      </c>
      <c r="Y2092" t="s">
        <v>511</v>
      </c>
    </row>
    <row r="2093" spans="1:25" ht="15" customHeight="1" x14ac:dyDescent="0.3">
      <c r="A2093">
        <v>11062</v>
      </c>
      <c r="B2093" t="s">
        <v>63</v>
      </c>
      <c r="C2093">
        <v>53</v>
      </c>
      <c r="D2093">
        <v>4</v>
      </c>
      <c r="E2093" s="3">
        <v>44681</v>
      </c>
      <c r="F2093" s="31">
        <f>YEAR(Order[[#This Row],[OrderDate]])</f>
        <v>2022</v>
      </c>
      <c r="G2093" s="31">
        <f>MONTH(Order[[#This Row],[OrderDate]])</f>
        <v>4</v>
      </c>
      <c r="H2093" s="31">
        <f>WEEKDAY(Order[[#This Row],[OrderDate]])</f>
        <v>7</v>
      </c>
      <c r="I2093" s="31" t="str">
        <f>TEXT(Order[[#This Row],[WeekNumber]],"dddd")</f>
        <v>Saturday</v>
      </c>
      <c r="J2093" s="14" t="s">
        <v>487</v>
      </c>
      <c r="K2093" t="s">
        <v>484</v>
      </c>
      <c r="L2093" s="4">
        <v>262.39999902248383</v>
      </c>
      <c r="M2093" s="4">
        <v>32.799999999999997</v>
      </c>
      <c r="N2093" s="4">
        <v>26.239999902248382</v>
      </c>
      <c r="O2093">
        <v>10</v>
      </c>
      <c r="P2093" s="8">
        <v>0.20000000298023221</v>
      </c>
      <c r="Q2093" t="s">
        <v>407</v>
      </c>
      <c r="R2093">
        <v>24</v>
      </c>
      <c r="S2093" s="4">
        <v>11.283141843590998</v>
      </c>
      <c r="T2093" t="s">
        <v>152</v>
      </c>
      <c r="U2093" t="s">
        <v>241</v>
      </c>
      <c r="V2093" t="s">
        <v>326</v>
      </c>
      <c r="W2093" t="s">
        <v>509</v>
      </c>
      <c r="X2093" t="s">
        <v>528</v>
      </c>
      <c r="Y2093" t="s">
        <v>518</v>
      </c>
    </row>
    <row r="2094" spans="1:25" ht="15" customHeight="1" x14ac:dyDescent="0.3">
      <c r="A2094">
        <v>11062</v>
      </c>
      <c r="B2094" t="s">
        <v>63</v>
      </c>
      <c r="C2094">
        <v>70</v>
      </c>
      <c r="D2094">
        <v>4</v>
      </c>
      <c r="E2094" s="3">
        <v>44681</v>
      </c>
      <c r="F2094" s="31">
        <f>YEAR(Order[[#This Row],[OrderDate]])</f>
        <v>2022</v>
      </c>
      <c r="G2094" s="31">
        <f>MONTH(Order[[#This Row],[OrderDate]])</f>
        <v>4</v>
      </c>
      <c r="H2094" s="31">
        <f>WEEKDAY(Order[[#This Row],[OrderDate]])</f>
        <v>7</v>
      </c>
      <c r="I2094" s="31" t="str">
        <f>TEXT(Order[[#This Row],[WeekNumber]],"dddd")</f>
        <v>Saturday</v>
      </c>
      <c r="J2094" s="14">
        <v>20220506</v>
      </c>
      <c r="K2094" t="s">
        <v>484</v>
      </c>
      <c r="L2094" s="4">
        <v>143.9999994635582</v>
      </c>
      <c r="M2094" s="4">
        <v>15</v>
      </c>
      <c r="N2094" s="4">
        <v>11.999999955296516</v>
      </c>
      <c r="O2094">
        <v>12</v>
      </c>
      <c r="P2094" s="8">
        <v>0.20000000298023221</v>
      </c>
      <c r="Q2094" t="s">
        <v>424</v>
      </c>
      <c r="R2094">
        <v>7</v>
      </c>
      <c r="S2094" s="4">
        <v>4.3219663299234155</v>
      </c>
      <c r="T2094" t="s">
        <v>152</v>
      </c>
      <c r="U2094" t="s">
        <v>241</v>
      </c>
      <c r="V2094" t="s">
        <v>326</v>
      </c>
      <c r="W2094" t="s">
        <v>509</v>
      </c>
      <c r="X2094" t="s">
        <v>528</v>
      </c>
      <c r="Y2094" t="s">
        <v>517</v>
      </c>
    </row>
    <row r="2095" spans="1:25" ht="15" customHeight="1" x14ac:dyDescent="0.3">
      <c r="A2095">
        <v>11063</v>
      </c>
      <c r="B2095" t="s">
        <v>35</v>
      </c>
      <c r="C2095">
        <v>34</v>
      </c>
      <c r="D2095">
        <v>3</v>
      </c>
      <c r="E2095" s="3">
        <v>44681</v>
      </c>
      <c r="F2095" s="31">
        <f>YEAR(Order[[#This Row],[OrderDate]])</f>
        <v>2022</v>
      </c>
      <c r="G2095" s="31">
        <f>MONTH(Order[[#This Row],[OrderDate]])</f>
        <v>4</v>
      </c>
      <c r="H2095" s="31">
        <f>WEEKDAY(Order[[#This Row],[OrderDate]])</f>
        <v>7</v>
      </c>
      <c r="I2095" s="31" t="str">
        <f>TEXT(Order[[#This Row],[WeekNumber]],"dddd")</f>
        <v>Saturday</v>
      </c>
      <c r="J2095" s="14">
        <v>20220506</v>
      </c>
      <c r="K2095" t="s">
        <v>484</v>
      </c>
      <c r="L2095" s="4">
        <v>420</v>
      </c>
      <c r="M2095" s="4">
        <v>14</v>
      </c>
      <c r="N2095" s="4">
        <v>14</v>
      </c>
      <c r="O2095">
        <v>30</v>
      </c>
      <c r="P2095" s="8">
        <v>0</v>
      </c>
      <c r="Q2095" t="s">
        <v>388</v>
      </c>
      <c r="R2095">
        <v>16</v>
      </c>
      <c r="S2095" s="4">
        <v>9.0738672986425506</v>
      </c>
      <c r="T2095" t="s">
        <v>124</v>
      </c>
      <c r="U2095" t="s">
        <v>213</v>
      </c>
      <c r="W2095" t="s">
        <v>509</v>
      </c>
      <c r="X2095" t="s">
        <v>530</v>
      </c>
      <c r="Y2095" t="s">
        <v>517</v>
      </c>
    </row>
    <row r="2096" spans="1:25" ht="15" customHeight="1" x14ac:dyDescent="0.3">
      <c r="A2096">
        <v>11063</v>
      </c>
      <c r="B2096" t="s">
        <v>35</v>
      </c>
      <c r="C2096">
        <v>40</v>
      </c>
      <c r="D2096">
        <v>3</v>
      </c>
      <c r="E2096" s="3">
        <v>44681</v>
      </c>
      <c r="F2096" s="31">
        <f>YEAR(Order[[#This Row],[OrderDate]])</f>
        <v>2022</v>
      </c>
      <c r="G2096" s="31">
        <f>MONTH(Order[[#This Row],[OrderDate]])</f>
        <v>4</v>
      </c>
      <c r="H2096" s="31">
        <f>WEEKDAY(Order[[#This Row],[OrderDate]])</f>
        <v>7</v>
      </c>
      <c r="I2096" s="31" t="str">
        <f>TEXT(Order[[#This Row],[WeekNumber]],"dddd")</f>
        <v>Saturday</v>
      </c>
      <c r="J2096" s="14">
        <v>20220506</v>
      </c>
      <c r="K2096" t="s">
        <v>484</v>
      </c>
      <c r="L2096" s="4">
        <v>662.39999890327454</v>
      </c>
      <c r="M2096" s="4">
        <v>18.399999999999999</v>
      </c>
      <c r="N2096" s="4">
        <v>16.559999972581863</v>
      </c>
      <c r="O2096">
        <v>40</v>
      </c>
      <c r="P2096" s="8">
        <v>0.10000000149011611</v>
      </c>
      <c r="Q2096" t="s">
        <v>394</v>
      </c>
      <c r="R2096">
        <v>19</v>
      </c>
      <c r="S2096" s="4">
        <v>11.939905659925371</v>
      </c>
      <c r="T2096" t="s">
        <v>124</v>
      </c>
      <c r="U2096" t="s">
        <v>213</v>
      </c>
      <c r="W2096" t="s">
        <v>509</v>
      </c>
      <c r="X2096" t="s">
        <v>530</v>
      </c>
      <c r="Y2096" t="s">
        <v>514</v>
      </c>
    </row>
    <row r="2097" spans="1:25" ht="15" customHeight="1" x14ac:dyDescent="0.3">
      <c r="A2097">
        <v>11063</v>
      </c>
      <c r="B2097" t="s">
        <v>35</v>
      </c>
      <c r="C2097">
        <v>41</v>
      </c>
      <c r="D2097">
        <v>3</v>
      </c>
      <c r="E2097" s="3">
        <v>44681</v>
      </c>
      <c r="F2097" s="31">
        <f>YEAR(Order[[#This Row],[OrderDate]])</f>
        <v>2022</v>
      </c>
      <c r="G2097" s="31">
        <f>MONTH(Order[[#This Row],[OrderDate]])</f>
        <v>4</v>
      </c>
      <c r="H2097" s="31">
        <f>WEEKDAY(Order[[#This Row],[OrderDate]])</f>
        <v>7</v>
      </c>
      <c r="I2097" s="31" t="str">
        <f>TEXT(Order[[#This Row],[WeekNumber]],"dddd")</f>
        <v>Saturday</v>
      </c>
      <c r="J2097" s="14">
        <v>20220504</v>
      </c>
      <c r="K2097" t="s">
        <v>484</v>
      </c>
      <c r="L2097" s="4">
        <v>260.54999956861138</v>
      </c>
      <c r="M2097" s="4">
        <v>9.65</v>
      </c>
      <c r="N2097" s="4">
        <v>8.6849999856203794</v>
      </c>
      <c r="O2097">
        <v>30</v>
      </c>
      <c r="P2097" s="8">
        <v>0.10000000149011611</v>
      </c>
      <c r="Q2097" t="s">
        <v>395</v>
      </c>
      <c r="R2097">
        <v>19</v>
      </c>
      <c r="S2097" s="4">
        <v>6.0463867884479576</v>
      </c>
      <c r="T2097" t="s">
        <v>124</v>
      </c>
      <c r="U2097" t="s">
        <v>213</v>
      </c>
      <c r="W2097" t="s">
        <v>509</v>
      </c>
      <c r="X2097" t="s">
        <v>530</v>
      </c>
      <c r="Y2097" t="s">
        <v>514</v>
      </c>
    </row>
    <row r="2098" spans="1:25" ht="15" customHeight="1" x14ac:dyDescent="0.3">
      <c r="A2098">
        <v>11064</v>
      </c>
      <c r="B2098" t="s">
        <v>68</v>
      </c>
      <c r="C2098">
        <v>17</v>
      </c>
      <c r="D2098">
        <v>1</v>
      </c>
      <c r="E2098" s="3">
        <v>44682</v>
      </c>
      <c r="F2098" s="31">
        <f>YEAR(Order[[#This Row],[OrderDate]])</f>
        <v>2022</v>
      </c>
      <c r="G2098" s="31">
        <f>MONTH(Order[[#This Row],[OrderDate]])</f>
        <v>5</v>
      </c>
      <c r="H2098" s="31">
        <f>WEEKDAY(Order[[#This Row],[OrderDate]])</f>
        <v>1</v>
      </c>
      <c r="I2098" s="31" t="str">
        <f>TEXT(Order[[#This Row],[WeekNumber]],"dddd")</f>
        <v>Sunday</v>
      </c>
      <c r="J2098" s="14">
        <v>20220504</v>
      </c>
      <c r="K2098" t="s">
        <v>486</v>
      </c>
      <c r="L2098" s="4">
        <v>2702.6999955251813</v>
      </c>
      <c r="M2098" s="4">
        <v>39</v>
      </c>
      <c r="N2098" s="4">
        <v>35.099999941885471</v>
      </c>
      <c r="O2098">
        <v>77</v>
      </c>
      <c r="P2098" s="8">
        <v>0.10000000149011611</v>
      </c>
      <c r="Q2098" t="s">
        <v>371</v>
      </c>
      <c r="R2098">
        <v>7</v>
      </c>
      <c r="S2098" s="4">
        <v>24.774912809223483</v>
      </c>
      <c r="T2098" t="s">
        <v>157</v>
      </c>
      <c r="U2098" t="s">
        <v>246</v>
      </c>
      <c r="V2098" t="s">
        <v>331</v>
      </c>
      <c r="W2098" t="s">
        <v>510</v>
      </c>
      <c r="X2098" t="s">
        <v>353</v>
      </c>
      <c r="Y2098" t="s">
        <v>518</v>
      </c>
    </row>
    <row r="2099" spans="1:25" ht="15" customHeight="1" x14ac:dyDescent="0.3">
      <c r="A2099">
        <v>11064</v>
      </c>
      <c r="B2099" t="s">
        <v>68</v>
      </c>
      <c r="C2099">
        <v>41</v>
      </c>
      <c r="D2099">
        <v>1</v>
      </c>
      <c r="E2099" s="3">
        <v>44682</v>
      </c>
      <c r="F2099" s="31">
        <f>YEAR(Order[[#This Row],[OrderDate]])</f>
        <v>2022</v>
      </c>
      <c r="G2099" s="31">
        <f>MONTH(Order[[#This Row],[OrderDate]])</f>
        <v>5</v>
      </c>
      <c r="H2099" s="31">
        <f>WEEKDAY(Order[[#This Row],[OrderDate]])</f>
        <v>1</v>
      </c>
      <c r="I2099" s="31" t="str">
        <f>TEXT(Order[[#This Row],[WeekNumber]],"dddd")</f>
        <v>Sunday</v>
      </c>
      <c r="J2099" s="14">
        <v>20220504</v>
      </c>
      <c r="K2099" t="s">
        <v>486</v>
      </c>
      <c r="L2099" s="4">
        <v>115.80000000000001</v>
      </c>
      <c r="M2099" s="4">
        <v>9.65</v>
      </c>
      <c r="N2099" s="4">
        <v>9.65</v>
      </c>
      <c r="O2099">
        <v>12</v>
      </c>
      <c r="P2099" s="8">
        <v>0</v>
      </c>
      <c r="Q2099" t="s">
        <v>395</v>
      </c>
      <c r="R2099">
        <v>19</v>
      </c>
      <c r="S2099" s="4">
        <v>6.0463867884479576</v>
      </c>
      <c r="T2099" t="s">
        <v>157</v>
      </c>
      <c r="U2099" t="s">
        <v>246</v>
      </c>
      <c r="V2099" t="s">
        <v>331</v>
      </c>
      <c r="W2099" t="s">
        <v>510</v>
      </c>
      <c r="X2099" t="s">
        <v>353</v>
      </c>
      <c r="Y2099" t="s">
        <v>514</v>
      </c>
    </row>
    <row r="2100" spans="1:25" ht="15" customHeight="1" x14ac:dyDescent="0.3">
      <c r="A2100">
        <v>11064</v>
      </c>
      <c r="B2100" t="s">
        <v>68</v>
      </c>
      <c r="C2100">
        <v>53</v>
      </c>
      <c r="D2100">
        <v>1</v>
      </c>
      <c r="E2100" s="3">
        <v>44682</v>
      </c>
      <c r="F2100" s="31">
        <f>YEAR(Order[[#This Row],[OrderDate]])</f>
        <v>2022</v>
      </c>
      <c r="G2100" s="31">
        <f>MONTH(Order[[#This Row],[OrderDate]])</f>
        <v>5</v>
      </c>
      <c r="H2100" s="31">
        <f>WEEKDAY(Order[[#This Row],[OrderDate]])</f>
        <v>1</v>
      </c>
      <c r="I2100" s="31" t="str">
        <f>TEXT(Order[[#This Row],[WeekNumber]],"dddd")</f>
        <v>Sunday</v>
      </c>
      <c r="J2100" s="14">
        <v>20220504</v>
      </c>
      <c r="K2100" t="s">
        <v>486</v>
      </c>
      <c r="L2100" s="4">
        <v>737.99999877810467</v>
      </c>
      <c r="M2100" s="4">
        <v>32.799999999999997</v>
      </c>
      <c r="N2100" s="4">
        <v>29.519999951124188</v>
      </c>
      <c r="O2100">
        <v>25</v>
      </c>
      <c r="P2100" s="8">
        <v>0.10000000149011611</v>
      </c>
      <c r="Q2100" t="s">
        <v>407</v>
      </c>
      <c r="R2100">
        <v>24</v>
      </c>
      <c r="S2100" s="4">
        <v>11.283141843590998</v>
      </c>
      <c r="T2100" t="s">
        <v>157</v>
      </c>
      <c r="U2100" t="s">
        <v>246</v>
      </c>
      <c r="V2100" t="s">
        <v>331</v>
      </c>
      <c r="W2100" t="s">
        <v>510</v>
      </c>
      <c r="X2100" t="s">
        <v>353</v>
      </c>
      <c r="Y2100" t="s">
        <v>518</v>
      </c>
    </row>
    <row r="2101" spans="1:25" ht="15" customHeight="1" x14ac:dyDescent="0.3">
      <c r="A2101">
        <v>11064</v>
      </c>
      <c r="B2101" t="s">
        <v>68</v>
      </c>
      <c r="C2101">
        <v>55</v>
      </c>
      <c r="D2101">
        <v>1</v>
      </c>
      <c r="E2101" s="3">
        <v>44682</v>
      </c>
      <c r="F2101" s="31">
        <f>YEAR(Order[[#This Row],[OrderDate]])</f>
        <v>2022</v>
      </c>
      <c r="G2101" s="31">
        <f>MONTH(Order[[#This Row],[OrderDate]])</f>
        <v>5</v>
      </c>
      <c r="H2101" s="31">
        <f>WEEKDAY(Order[[#This Row],[OrderDate]])</f>
        <v>1</v>
      </c>
      <c r="I2101" s="31" t="str">
        <f>TEXT(Order[[#This Row],[WeekNumber]],"dddd")</f>
        <v>Sunday</v>
      </c>
      <c r="J2101" s="14">
        <v>20220504</v>
      </c>
      <c r="K2101" t="s">
        <v>486</v>
      </c>
      <c r="L2101" s="4">
        <v>86.399999856948853</v>
      </c>
      <c r="M2101" s="4">
        <v>24</v>
      </c>
      <c r="N2101" s="4">
        <v>21.599999964237213</v>
      </c>
      <c r="O2101">
        <v>4</v>
      </c>
      <c r="P2101" s="8">
        <v>0.10000000149011611</v>
      </c>
      <c r="Q2101" t="s">
        <v>409</v>
      </c>
      <c r="R2101">
        <v>25</v>
      </c>
      <c r="S2101" s="4">
        <v>18.144678468561601</v>
      </c>
      <c r="T2101" t="s">
        <v>157</v>
      </c>
      <c r="U2101" t="s">
        <v>246</v>
      </c>
      <c r="V2101" t="s">
        <v>331</v>
      </c>
      <c r="W2101" t="s">
        <v>510</v>
      </c>
      <c r="X2101" t="s">
        <v>353</v>
      </c>
      <c r="Y2101" t="s">
        <v>518</v>
      </c>
    </row>
    <row r="2102" spans="1:25" ht="15" customHeight="1" x14ac:dyDescent="0.3">
      <c r="A2102">
        <v>11064</v>
      </c>
      <c r="B2102" t="s">
        <v>68</v>
      </c>
      <c r="C2102">
        <v>68</v>
      </c>
      <c r="D2102">
        <v>1</v>
      </c>
      <c r="E2102" s="3">
        <v>44682</v>
      </c>
      <c r="F2102" s="31">
        <f>YEAR(Order[[#This Row],[OrderDate]])</f>
        <v>2022</v>
      </c>
      <c r="G2102" s="31">
        <f>MONTH(Order[[#This Row],[OrderDate]])</f>
        <v>5</v>
      </c>
      <c r="H2102" s="31">
        <f>WEEKDAY(Order[[#This Row],[OrderDate]])</f>
        <v>1</v>
      </c>
      <c r="I2102" s="31" t="str">
        <f>TEXT(Order[[#This Row],[WeekNumber]],"dddd")</f>
        <v>Sunday</v>
      </c>
      <c r="J2102" s="14" t="s">
        <v>487</v>
      </c>
      <c r="K2102" t="s">
        <v>486</v>
      </c>
      <c r="L2102" s="4">
        <v>687.5</v>
      </c>
      <c r="M2102" s="4">
        <v>12.5</v>
      </c>
      <c r="N2102" s="4">
        <v>12.5</v>
      </c>
      <c r="O2102">
        <v>55</v>
      </c>
      <c r="P2102" s="8">
        <v>0</v>
      </c>
      <c r="Q2102" t="s">
        <v>422</v>
      </c>
      <c r="R2102">
        <v>8</v>
      </c>
      <c r="S2102" s="4">
        <v>9.881917469522989</v>
      </c>
      <c r="T2102" t="s">
        <v>157</v>
      </c>
      <c r="U2102" t="s">
        <v>246</v>
      </c>
      <c r="V2102" t="s">
        <v>331</v>
      </c>
      <c r="W2102" t="s">
        <v>510</v>
      </c>
      <c r="X2102" t="s">
        <v>353</v>
      </c>
      <c r="Y2102" t="s">
        <v>516</v>
      </c>
    </row>
    <row r="2103" spans="1:25" ht="15" customHeight="1" x14ac:dyDescent="0.3">
      <c r="A2103">
        <v>11065</v>
      </c>
      <c r="B2103" t="s">
        <v>44</v>
      </c>
      <c r="C2103">
        <v>30</v>
      </c>
      <c r="D2103">
        <v>8</v>
      </c>
      <c r="E2103" s="3">
        <v>44682</v>
      </c>
      <c r="F2103" s="31">
        <f>YEAR(Order[[#This Row],[OrderDate]])</f>
        <v>2022</v>
      </c>
      <c r="G2103" s="31">
        <f>MONTH(Order[[#This Row],[OrderDate]])</f>
        <v>5</v>
      </c>
      <c r="H2103" s="31">
        <f>WEEKDAY(Order[[#This Row],[OrderDate]])</f>
        <v>1</v>
      </c>
      <c r="I2103" s="31" t="str">
        <f>TEXT(Order[[#This Row],[WeekNumber]],"dddd")</f>
        <v>Sunday</v>
      </c>
      <c r="J2103" s="14" t="s">
        <v>487</v>
      </c>
      <c r="K2103" t="s">
        <v>486</v>
      </c>
      <c r="L2103" s="4">
        <v>77.67</v>
      </c>
      <c r="M2103" s="4">
        <v>25.89</v>
      </c>
      <c r="N2103" s="4">
        <v>19.4175</v>
      </c>
      <c r="O2103">
        <v>4</v>
      </c>
      <c r="P2103" s="8">
        <v>0.25</v>
      </c>
      <c r="Q2103" t="s">
        <v>384</v>
      </c>
      <c r="R2103">
        <v>13</v>
      </c>
      <c r="S2103" s="4">
        <v>15.141134761320492</v>
      </c>
      <c r="T2103" t="s">
        <v>133</v>
      </c>
      <c r="U2103" t="s">
        <v>222</v>
      </c>
      <c r="V2103" t="s">
        <v>309</v>
      </c>
      <c r="W2103" t="s">
        <v>510</v>
      </c>
      <c r="X2103" t="s">
        <v>354</v>
      </c>
      <c r="Y2103" t="s">
        <v>514</v>
      </c>
    </row>
    <row r="2104" spans="1:25" ht="15" customHeight="1" x14ac:dyDescent="0.3">
      <c r="A2104">
        <v>11065</v>
      </c>
      <c r="B2104" t="s">
        <v>44</v>
      </c>
      <c r="C2104">
        <v>54</v>
      </c>
      <c r="D2104">
        <v>8</v>
      </c>
      <c r="E2104" s="3">
        <v>44682</v>
      </c>
      <c r="F2104" s="31">
        <f>YEAR(Order[[#This Row],[OrderDate]])</f>
        <v>2022</v>
      </c>
      <c r="G2104" s="31">
        <f>MONTH(Order[[#This Row],[OrderDate]])</f>
        <v>5</v>
      </c>
      <c r="H2104" s="31">
        <f>WEEKDAY(Order[[#This Row],[OrderDate]])</f>
        <v>1</v>
      </c>
      <c r="I2104" s="31" t="str">
        <f>TEXT(Order[[#This Row],[WeekNumber]],"dddd")</f>
        <v>Sunday</v>
      </c>
      <c r="J2104" s="14">
        <v>20220504</v>
      </c>
      <c r="K2104" t="s">
        <v>486</v>
      </c>
      <c r="L2104" s="4">
        <v>111.75</v>
      </c>
      <c r="M2104" s="4">
        <v>7.45</v>
      </c>
      <c r="N2104" s="4">
        <v>5.5875000000000004</v>
      </c>
      <c r="O2104">
        <v>20</v>
      </c>
      <c r="P2104" s="8">
        <v>0.25</v>
      </c>
      <c r="Q2104" t="s">
        <v>408</v>
      </c>
      <c r="R2104">
        <v>25</v>
      </c>
      <c r="S2104" s="4">
        <v>5.7031720626915998</v>
      </c>
      <c r="T2104" t="s">
        <v>133</v>
      </c>
      <c r="U2104" t="s">
        <v>222</v>
      </c>
      <c r="V2104" t="s">
        <v>309</v>
      </c>
      <c r="W2104" t="s">
        <v>510</v>
      </c>
      <c r="X2104" t="s">
        <v>354</v>
      </c>
      <c r="Y2104" t="s">
        <v>518</v>
      </c>
    </row>
    <row r="2105" spans="1:25" x14ac:dyDescent="0.3">
      <c r="A2105">
        <v>11066</v>
      </c>
      <c r="B2105" t="s">
        <v>86</v>
      </c>
      <c r="C2105">
        <v>16</v>
      </c>
      <c r="D2105">
        <v>7</v>
      </c>
      <c r="E2105" s="3">
        <v>44682</v>
      </c>
      <c r="F2105" s="31">
        <f>YEAR(Order[[#This Row],[OrderDate]])</f>
        <v>2022</v>
      </c>
      <c r="G2105" s="31">
        <f>MONTH(Order[[#This Row],[OrderDate]])</f>
        <v>5</v>
      </c>
      <c r="H2105" s="31">
        <f>WEEKDAY(Order[[#This Row],[OrderDate]])</f>
        <v>1</v>
      </c>
      <c r="I2105" s="31" t="str">
        <f>TEXT(Order[[#This Row],[WeekNumber]],"dddd")</f>
        <v>Sunday</v>
      </c>
      <c r="J2105" s="14">
        <v>20220504</v>
      </c>
      <c r="K2105" t="s">
        <v>484</v>
      </c>
      <c r="L2105" s="4">
        <v>52.349999999999994</v>
      </c>
      <c r="M2105" s="4">
        <v>17.45</v>
      </c>
      <c r="N2105" s="4">
        <v>17.45</v>
      </c>
      <c r="O2105">
        <v>3</v>
      </c>
      <c r="P2105" s="8">
        <v>0</v>
      </c>
      <c r="Q2105" t="s">
        <v>370</v>
      </c>
      <c r="R2105">
        <v>7</v>
      </c>
      <c r="S2105" s="4">
        <v>12.75283918323947</v>
      </c>
      <c r="T2105" t="s">
        <v>175</v>
      </c>
      <c r="U2105" t="s">
        <v>264</v>
      </c>
      <c r="V2105" t="s">
        <v>348</v>
      </c>
      <c r="W2105" t="s">
        <v>510</v>
      </c>
      <c r="X2105" t="s">
        <v>353</v>
      </c>
      <c r="Y2105" t="s">
        <v>516</v>
      </c>
    </row>
    <row r="2106" spans="1:25" x14ac:dyDescent="0.3">
      <c r="A2106">
        <v>11066</v>
      </c>
      <c r="B2106" t="s">
        <v>86</v>
      </c>
      <c r="C2106">
        <v>19</v>
      </c>
      <c r="D2106">
        <v>7</v>
      </c>
      <c r="E2106" s="3">
        <v>44682</v>
      </c>
      <c r="F2106" s="31">
        <f>YEAR(Order[[#This Row],[OrderDate]])</f>
        <v>2022</v>
      </c>
      <c r="G2106" s="31">
        <f>MONTH(Order[[#This Row],[OrderDate]])</f>
        <v>5</v>
      </c>
      <c r="H2106" s="31">
        <f>WEEKDAY(Order[[#This Row],[OrderDate]])</f>
        <v>1</v>
      </c>
      <c r="I2106" s="31" t="str">
        <f>TEXT(Order[[#This Row],[WeekNumber]],"dddd")</f>
        <v>Sunday</v>
      </c>
      <c r="J2106" s="14">
        <v>20220504</v>
      </c>
      <c r="K2106" t="s">
        <v>484</v>
      </c>
      <c r="L2106" s="4">
        <v>386.4</v>
      </c>
      <c r="M2106" s="4">
        <v>9.1999999999999993</v>
      </c>
      <c r="N2106" s="4">
        <v>9.1999999999999993</v>
      </c>
      <c r="O2106">
        <v>42</v>
      </c>
      <c r="P2106" s="8">
        <v>0</v>
      </c>
      <c r="Q2106" t="s">
        <v>373</v>
      </c>
      <c r="R2106">
        <v>8</v>
      </c>
      <c r="S2106" s="4">
        <v>7.994614939930428</v>
      </c>
      <c r="T2106" t="s">
        <v>175</v>
      </c>
      <c r="U2106" t="s">
        <v>264</v>
      </c>
      <c r="V2106" t="s">
        <v>348</v>
      </c>
      <c r="W2106" t="s">
        <v>510</v>
      </c>
      <c r="X2106" t="s">
        <v>353</v>
      </c>
      <c r="Y2106" t="s">
        <v>516</v>
      </c>
    </row>
    <row r="2107" spans="1:25" x14ac:dyDescent="0.3">
      <c r="A2107">
        <v>11066</v>
      </c>
      <c r="B2107" t="s">
        <v>86</v>
      </c>
      <c r="C2107">
        <v>34</v>
      </c>
      <c r="D2107">
        <v>7</v>
      </c>
      <c r="E2107" s="3">
        <v>44682</v>
      </c>
      <c r="F2107" s="31">
        <f>YEAR(Order[[#This Row],[OrderDate]])</f>
        <v>2022</v>
      </c>
      <c r="G2107" s="31">
        <f>MONTH(Order[[#This Row],[OrderDate]])</f>
        <v>5</v>
      </c>
      <c r="H2107" s="31">
        <f>WEEKDAY(Order[[#This Row],[OrderDate]])</f>
        <v>1</v>
      </c>
      <c r="I2107" s="31" t="str">
        <f>TEXT(Order[[#This Row],[WeekNumber]],"dddd")</f>
        <v>Sunday</v>
      </c>
      <c r="J2107" s="14">
        <v>20220506</v>
      </c>
      <c r="K2107" t="s">
        <v>484</v>
      </c>
      <c r="L2107" s="4">
        <v>490</v>
      </c>
      <c r="M2107" s="4">
        <v>14</v>
      </c>
      <c r="N2107" s="4">
        <v>14</v>
      </c>
      <c r="O2107">
        <v>35</v>
      </c>
      <c r="P2107" s="8">
        <v>0</v>
      </c>
      <c r="Q2107" t="s">
        <v>388</v>
      </c>
      <c r="R2107">
        <v>16</v>
      </c>
      <c r="S2107" s="4">
        <v>9.0738672986425506</v>
      </c>
      <c r="T2107" t="s">
        <v>175</v>
      </c>
      <c r="U2107" t="s">
        <v>264</v>
      </c>
      <c r="V2107" t="s">
        <v>348</v>
      </c>
      <c r="W2107" t="s">
        <v>510</v>
      </c>
      <c r="X2107" t="s">
        <v>353</v>
      </c>
      <c r="Y2107" t="s">
        <v>517</v>
      </c>
    </row>
    <row r="2108" spans="1:25" ht="15" customHeight="1" x14ac:dyDescent="0.3">
      <c r="A2108">
        <v>11067</v>
      </c>
      <c r="B2108" t="s">
        <v>16</v>
      </c>
      <c r="C2108">
        <v>41</v>
      </c>
      <c r="D2108">
        <v>1</v>
      </c>
      <c r="E2108" s="3">
        <v>44685</v>
      </c>
      <c r="F2108" s="31">
        <f>YEAR(Order[[#This Row],[OrderDate]])</f>
        <v>2022</v>
      </c>
      <c r="G2108" s="31">
        <f>MONTH(Order[[#This Row],[OrderDate]])</f>
        <v>5</v>
      </c>
      <c r="H2108" s="31">
        <f>WEEKDAY(Order[[#This Row],[OrderDate]])</f>
        <v>4</v>
      </c>
      <c r="I2108" s="31" t="str">
        <f>TEXT(Order[[#This Row],[WeekNumber]],"dddd")</f>
        <v>Wednesday</v>
      </c>
      <c r="J2108" s="14" t="s">
        <v>487</v>
      </c>
      <c r="K2108" t="s">
        <v>484</v>
      </c>
      <c r="L2108" s="4">
        <v>86.850000000000009</v>
      </c>
      <c r="M2108" s="4">
        <v>9.65</v>
      </c>
      <c r="N2108" s="4">
        <v>9.65</v>
      </c>
      <c r="O2108">
        <v>9</v>
      </c>
      <c r="P2108" s="8">
        <v>0</v>
      </c>
      <c r="Q2108" t="s">
        <v>395</v>
      </c>
      <c r="R2108">
        <v>19</v>
      </c>
      <c r="S2108" s="4">
        <v>6.0463867884479576</v>
      </c>
      <c r="T2108" t="s">
        <v>105</v>
      </c>
      <c r="U2108" t="s">
        <v>194</v>
      </c>
      <c r="V2108" t="s">
        <v>283</v>
      </c>
      <c r="W2108" t="s">
        <v>509</v>
      </c>
      <c r="X2108" t="s">
        <v>520</v>
      </c>
      <c r="Y2108" t="s">
        <v>514</v>
      </c>
    </row>
    <row r="2109" spans="1:25" ht="15" customHeight="1" x14ac:dyDescent="0.3">
      <c r="A2109">
        <v>11068</v>
      </c>
      <c r="B2109" t="s">
        <v>59</v>
      </c>
      <c r="C2109">
        <v>28</v>
      </c>
      <c r="D2109">
        <v>8</v>
      </c>
      <c r="E2109" s="3">
        <v>44685</v>
      </c>
      <c r="F2109" s="31">
        <f>YEAR(Order[[#This Row],[OrderDate]])</f>
        <v>2022</v>
      </c>
      <c r="G2109" s="31">
        <f>MONTH(Order[[#This Row],[OrderDate]])</f>
        <v>5</v>
      </c>
      <c r="H2109" s="31">
        <f>WEEKDAY(Order[[#This Row],[OrderDate]])</f>
        <v>4</v>
      </c>
      <c r="I2109" s="31" t="str">
        <f>TEXT(Order[[#This Row],[WeekNumber]],"dddd")</f>
        <v>Wednesday</v>
      </c>
      <c r="J2109" s="14" t="s">
        <v>487</v>
      </c>
      <c r="K2109" t="s">
        <v>484</v>
      </c>
      <c r="L2109" s="4">
        <v>310.07999782562257</v>
      </c>
      <c r="M2109" s="4">
        <v>45.6</v>
      </c>
      <c r="N2109" s="4">
        <v>38.759999728202821</v>
      </c>
      <c r="O2109">
        <v>8</v>
      </c>
      <c r="P2109" s="8">
        <v>0.15000000596046451</v>
      </c>
      <c r="Q2109" t="s">
        <v>382</v>
      </c>
      <c r="R2109">
        <v>12</v>
      </c>
      <c r="S2109" s="4">
        <v>23.763027335506571</v>
      </c>
      <c r="T2109" t="s">
        <v>148</v>
      </c>
      <c r="U2109" t="s">
        <v>237</v>
      </c>
      <c r="V2109" t="s">
        <v>323</v>
      </c>
      <c r="W2109" t="s">
        <v>510</v>
      </c>
      <c r="X2109" t="s">
        <v>521</v>
      </c>
      <c r="Y2109" t="s">
        <v>513</v>
      </c>
    </row>
    <row r="2110" spans="1:25" ht="15" customHeight="1" x14ac:dyDescent="0.3">
      <c r="A2110">
        <v>11068</v>
      </c>
      <c r="B2110" t="s">
        <v>59</v>
      </c>
      <c r="C2110">
        <v>43</v>
      </c>
      <c r="D2110">
        <v>8</v>
      </c>
      <c r="E2110" s="3">
        <v>44685</v>
      </c>
      <c r="F2110" s="31">
        <f>YEAR(Order[[#This Row],[OrderDate]])</f>
        <v>2022</v>
      </c>
      <c r="G2110" s="31">
        <f>MONTH(Order[[#This Row],[OrderDate]])</f>
        <v>5</v>
      </c>
      <c r="H2110" s="31">
        <f>WEEKDAY(Order[[#This Row],[OrderDate]])</f>
        <v>4</v>
      </c>
      <c r="I2110" s="31" t="str">
        <f>TEXT(Order[[#This Row],[WeekNumber]],"dddd")</f>
        <v>Wednesday</v>
      </c>
      <c r="J2110" s="14" t="s">
        <v>487</v>
      </c>
      <c r="K2110" t="s">
        <v>484</v>
      </c>
      <c r="L2110" s="4">
        <v>1407.5999901294708</v>
      </c>
      <c r="M2110" s="4">
        <v>46</v>
      </c>
      <c r="N2110" s="4">
        <v>39.099999725818634</v>
      </c>
      <c r="O2110">
        <v>36</v>
      </c>
      <c r="P2110" s="8">
        <v>0.15000000596046451</v>
      </c>
      <c r="Q2110" t="s">
        <v>397</v>
      </c>
      <c r="R2110">
        <v>20</v>
      </c>
      <c r="S2110" s="4">
        <v>33.719701744549674</v>
      </c>
      <c r="T2110" t="s">
        <v>148</v>
      </c>
      <c r="U2110" t="s">
        <v>237</v>
      </c>
      <c r="V2110" t="s">
        <v>323</v>
      </c>
      <c r="W2110" t="s">
        <v>510</v>
      </c>
      <c r="X2110" t="s">
        <v>521</v>
      </c>
      <c r="Y2110" t="s">
        <v>517</v>
      </c>
    </row>
    <row r="2111" spans="1:25" ht="15" customHeight="1" x14ac:dyDescent="0.3">
      <c r="A2111">
        <v>11068</v>
      </c>
      <c r="B2111" t="s">
        <v>59</v>
      </c>
      <c r="C2111">
        <v>77</v>
      </c>
      <c r="D2111">
        <v>8</v>
      </c>
      <c r="E2111" s="3">
        <v>44685</v>
      </c>
      <c r="F2111" s="31">
        <f>YEAR(Order[[#This Row],[OrderDate]])</f>
        <v>2022</v>
      </c>
      <c r="G2111" s="31">
        <f>MONTH(Order[[#This Row],[OrderDate]])</f>
        <v>5</v>
      </c>
      <c r="H2111" s="31">
        <f>WEEKDAY(Order[[#This Row],[OrderDate]])</f>
        <v>4</v>
      </c>
      <c r="I2111" s="31" t="str">
        <f>TEXT(Order[[#This Row],[WeekNumber]],"dddd")</f>
        <v>Wednesday</v>
      </c>
      <c r="J2111" s="14">
        <v>20220506</v>
      </c>
      <c r="K2111" t="s">
        <v>484</v>
      </c>
      <c r="L2111" s="4">
        <v>309.39999783039093</v>
      </c>
      <c r="M2111" s="4">
        <v>13</v>
      </c>
      <c r="N2111" s="4">
        <v>11.049999922513962</v>
      </c>
      <c r="O2111">
        <v>28</v>
      </c>
      <c r="P2111" s="8">
        <v>0.15000000596046451</v>
      </c>
      <c r="Q2111" t="s">
        <v>431</v>
      </c>
      <c r="R2111">
        <v>12</v>
      </c>
      <c r="S2111" s="4">
        <v>9.7871799999999993</v>
      </c>
      <c r="T2111" t="s">
        <v>148</v>
      </c>
      <c r="U2111" t="s">
        <v>237</v>
      </c>
      <c r="V2111" t="s">
        <v>323</v>
      </c>
      <c r="W2111" t="s">
        <v>510</v>
      </c>
      <c r="X2111" t="s">
        <v>521</v>
      </c>
      <c r="Y2111" t="s">
        <v>515</v>
      </c>
    </row>
    <row r="2112" spans="1:25" ht="15" customHeight="1" x14ac:dyDescent="0.3">
      <c r="A2112">
        <v>11069</v>
      </c>
      <c r="B2112" t="s">
        <v>77</v>
      </c>
      <c r="C2112">
        <v>39</v>
      </c>
      <c r="D2112">
        <v>1</v>
      </c>
      <c r="E2112" s="3">
        <v>44685</v>
      </c>
      <c r="F2112" s="31">
        <f>YEAR(Order[[#This Row],[OrderDate]])</f>
        <v>2022</v>
      </c>
      <c r="G2112" s="31">
        <f>MONTH(Order[[#This Row],[OrderDate]])</f>
        <v>5</v>
      </c>
      <c r="H2112" s="31">
        <f>WEEKDAY(Order[[#This Row],[OrderDate]])</f>
        <v>4</v>
      </c>
      <c r="I2112" s="31" t="str">
        <f>TEXT(Order[[#This Row],[WeekNumber]],"dddd")</f>
        <v>Wednesday</v>
      </c>
      <c r="J2112" s="14" t="s">
        <v>487</v>
      </c>
      <c r="K2112" t="s">
        <v>484</v>
      </c>
      <c r="L2112" s="4">
        <v>360</v>
      </c>
      <c r="M2112" s="4">
        <v>18</v>
      </c>
      <c r="N2112" s="4">
        <v>18</v>
      </c>
      <c r="O2112">
        <v>20</v>
      </c>
      <c r="P2112" s="8">
        <v>0</v>
      </c>
      <c r="Q2112" t="s">
        <v>393</v>
      </c>
      <c r="R2112">
        <v>18</v>
      </c>
      <c r="S2112" s="4">
        <v>13.522215154598831</v>
      </c>
      <c r="T2112" t="s">
        <v>166</v>
      </c>
      <c r="U2112" t="s">
        <v>255</v>
      </c>
      <c r="V2112" t="s">
        <v>319</v>
      </c>
      <c r="W2112" t="s">
        <v>510</v>
      </c>
      <c r="X2112" t="s">
        <v>525</v>
      </c>
      <c r="Y2112" t="s">
        <v>517</v>
      </c>
    </row>
    <row r="2113" spans="1:25" ht="15" customHeight="1" x14ac:dyDescent="0.3">
      <c r="A2113">
        <v>11070</v>
      </c>
      <c r="B2113" t="s">
        <v>42</v>
      </c>
      <c r="C2113">
        <v>1</v>
      </c>
      <c r="D2113">
        <v>2</v>
      </c>
      <c r="E2113" s="3">
        <v>44686</v>
      </c>
      <c r="F2113" s="31">
        <f>YEAR(Order[[#This Row],[OrderDate]])</f>
        <v>2022</v>
      </c>
      <c r="G2113" s="31">
        <f>MONTH(Order[[#This Row],[OrderDate]])</f>
        <v>5</v>
      </c>
      <c r="H2113" s="31">
        <f>WEEKDAY(Order[[#This Row],[OrderDate]])</f>
        <v>5</v>
      </c>
      <c r="I2113" s="31" t="str">
        <f>TEXT(Order[[#This Row],[WeekNumber]],"dddd")</f>
        <v>Thursday</v>
      </c>
      <c r="J2113" s="14" t="s">
        <v>487</v>
      </c>
      <c r="K2113" t="s">
        <v>486</v>
      </c>
      <c r="L2113" s="4">
        <v>611.99999570846558</v>
      </c>
      <c r="M2113" s="4">
        <v>18</v>
      </c>
      <c r="N2113" s="4">
        <v>15.299999892711639</v>
      </c>
      <c r="O2113">
        <v>40</v>
      </c>
      <c r="P2113" s="8">
        <v>0.15000000596046451</v>
      </c>
      <c r="Q2113" t="s">
        <v>355</v>
      </c>
      <c r="R2113">
        <v>1</v>
      </c>
      <c r="S2113" s="4">
        <v>9.9412796083453241</v>
      </c>
      <c r="T2113" t="s">
        <v>131</v>
      </c>
      <c r="U2113" t="s">
        <v>220</v>
      </c>
      <c r="V2113" t="s">
        <v>307</v>
      </c>
      <c r="W2113" t="s">
        <v>509</v>
      </c>
      <c r="X2113" t="s">
        <v>520</v>
      </c>
      <c r="Y2113" t="s">
        <v>517</v>
      </c>
    </row>
    <row r="2114" spans="1:25" ht="15" customHeight="1" x14ac:dyDescent="0.3">
      <c r="A2114">
        <v>11070</v>
      </c>
      <c r="B2114" t="s">
        <v>42</v>
      </c>
      <c r="C2114">
        <v>2</v>
      </c>
      <c r="D2114">
        <v>2</v>
      </c>
      <c r="E2114" s="3">
        <v>44686</v>
      </c>
      <c r="F2114" s="31">
        <f>YEAR(Order[[#This Row],[OrderDate]])</f>
        <v>2022</v>
      </c>
      <c r="G2114" s="31">
        <f>MONTH(Order[[#This Row],[OrderDate]])</f>
        <v>5</v>
      </c>
      <c r="H2114" s="31">
        <f>WEEKDAY(Order[[#This Row],[OrderDate]])</f>
        <v>5</v>
      </c>
      <c r="I2114" s="31" t="str">
        <f>TEXT(Order[[#This Row],[WeekNumber]],"dddd")</f>
        <v>Thursday</v>
      </c>
      <c r="J2114" s="14" t="s">
        <v>487</v>
      </c>
      <c r="K2114" t="s">
        <v>486</v>
      </c>
      <c r="L2114" s="4">
        <v>322.9999977350235</v>
      </c>
      <c r="M2114" s="4">
        <v>19</v>
      </c>
      <c r="N2114" s="4">
        <v>16.149999886751175</v>
      </c>
      <c r="O2114">
        <v>20</v>
      </c>
      <c r="P2114" s="8">
        <v>0.15000000596046451</v>
      </c>
      <c r="Q2114" t="s">
        <v>356</v>
      </c>
      <c r="R2114">
        <v>1</v>
      </c>
      <c r="S2114" s="4">
        <v>9.9064127385757743</v>
      </c>
      <c r="T2114" t="s">
        <v>131</v>
      </c>
      <c r="U2114" t="s">
        <v>220</v>
      </c>
      <c r="V2114" t="s">
        <v>307</v>
      </c>
      <c r="W2114" t="s">
        <v>509</v>
      </c>
      <c r="X2114" t="s">
        <v>520</v>
      </c>
      <c r="Y2114" t="s">
        <v>517</v>
      </c>
    </row>
    <row r="2115" spans="1:25" ht="15" customHeight="1" x14ac:dyDescent="0.3">
      <c r="A2115">
        <v>11070</v>
      </c>
      <c r="B2115" t="s">
        <v>42</v>
      </c>
      <c r="C2115">
        <v>16</v>
      </c>
      <c r="D2115">
        <v>2</v>
      </c>
      <c r="E2115" s="3">
        <v>44686</v>
      </c>
      <c r="F2115" s="31">
        <f>YEAR(Order[[#This Row],[OrderDate]])</f>
        <v>2022</v>
      </c>
      <c r="G2115" s="31">
        <f>MONTH(Order[[#This Row],[OrderDate]])</f>
        <v>5</v>
      </c>
      <c r="H2115" s="31">
        <f>WEEKDAY(Order[[#This Row],[OrderDate]])</f>
        <v>5</v>
      </c>
      <c r="I2115" s="31" t="str">
        <f>TEXT(Order[[#This Row],[WeekNumber]],"dddd")</f>
        <v>Thursday</v>
      </c>
      <c r="J2115" s="14" t="s">
        <v>487</v>
      </c>
      <c r="K2115" t="s">
        <v>486</v>
      </c>
      <c r="L2115" s="4">
        <v>444.97499687969685</v>
      </c>
      <c r="M2115" s="4">
        <v>17.45</v>
      </c>
      <c r="N2115" s="4">
        <v>14.832499895989894</v>
      </c>
      <c r="O2115">
        <v>30</v>
      </c>
      <c r="P2115" s="8">
        <v>0.15000000596046451</v>
      </c>
      <c r="Q2115" t="s">
        <v>370</v>
      </c>
      <c r="R2115">
        <v>7</v>
      </c>
      <c r="S2115" s="4">
        <v>12.75283918323947</v>
      </c>
      <c r="T2115" t="s">
        <v>131</v>
      </c>
      <c r="U2115" t="s">
        <v>220</v>
      </c>
      <c r="V2115" t="s">
        <v>307</v>
      </c>
      <c r="W2115" t="s">
        <v>509</v>
      </c>
      <c r="X2115" t="s">
        <v>520</v>
      </c>
      <c r="Y2115" t="s">
        <v>516</v>
      </c>
    </row>
    <row r="2116" spans="1:25" ht="15" customHeight="1" x14ac:dyDescent="0.3">
      <c r="A2116">
        <v>11070</v>
      </c>
      <c r="B2116" t="s">
        <v>42</v>
      </c>
      <c r="C2116">
        <v>31</v>
      </c>
      <c r="D2116">
        <v>2</v>
      </c>
      <c r="E2116" s="3">
        <v>44686</v>
      </c>
      <c r="F2116" s="31">
        <f>YEAR(Order[[#This Row],[OrderDate]])</f>
        <v>2022</v>
      </c>
      <c r="G2116" s="31">
        <f>MONTH(Order[[#This Row],[OrderDate]])</f>
        <v>5</v>
      </c>
      <c r="H2116" s="31">
        <f>WEEKDAY(Order[[#This Row],[OrderDate]])</f>
        <v>5</v>
      </c>
      <c r="I2116" s="31" t="str">
        <f>TEXT(Order[[#This Row],[WeekNumber]],"dddd")</f>
        <v>Thursday</v>
      </c>
      <c r="J2116" s="14" t="s">
        <v>487</v>
      </c>
      <c r="K2116" t="s">
        <v>486</v>
      </c>
      <c r="L2116" s="4">
        <v>250</v>
      </c>
      <c r="M2116" s="4">
        <v>12.5</v>
      </c>
      <c r="N2116" s="4">
        <v>12.5</v>
      </c>
      <c r="O2116">
        <v>20</v>
      </c>
      <c r="P2116" s="8">
        <v>0</v>
      </c>
      <c r="Q2116" t="s">
        <v>385</v>
      </c>
      <c r="R2116">
        <v>14</v>
      </c>
      <c r="S2116" s="4">
        <v>8.9210025428745876</v>
      </c>
      <c r="T2116" t="s">
        <v>131</v>
      </c>
      <c r="U2116" t="s">
        <v>220</v>
      </c>
      <c r="V2116" t="s">
        <v>307</v>
      </c>
      <c r="W2116" t="s">
        <v>509</v>
      </c>
      <c r="X2116" t="s">
        <v>520</v>
      </c>
      <c r="Y2116" t="s">
        <v>511</v>
      </c>
    </row>
    <row r="2117" spans="1:25" ht="15" customHeight="1" x14ac:dyDescent="0.3">
      <c r="A2117">
        <v>11071</v>
      </c>
      <c r="B2117" t="s">
        <v>44</v>
      </c>
      <c r="C2117">
        <v>7</v>
      </c>
      <c r="D2117">
        <v>1</v>
      </c>
      <c r="E2117" s="3">
        <v>44686</v>
      </c>
      <c r="F2117" s="31">
        <f>YEAR(Order[[#This Row],[OrderDate]])</f>
        <v>2022</v>
      </c>
      <c r="G2117" s="31">
        <f>MONTH(Order[[#This Row],[OrderDate]])</f>
        <v>5</v>
      </c>
      <c r="H2117" s="31">
        <f>WEEKDAY(Order[[#This Row],[OrderDate]])</f>
        <v>5</v>
      </c>
      <c r="I2117" s="31" t="str">
        <f>TEXT(Order[[#This Row],[WeekNumber]],"dddd")</f>
        <v>Thursday</v>
      </c>
      <c r="J2117" s="14" t="s">
        <v>487</v>
      </c>
      <c r="K2117" t="s">
        <v>486</v>
      </c>
      <c r="L2117" s="4">
        <v>427.49999966472387</v>
      </c>
      <c r="M2117" s="4">
        <v>30</v>
      </c>
      <c r="N2117" s="4">
        <v>28.499999977648258</v>
      </c>
      <c r="O2117">
        <v>15</v>
      </c>
      <c r="P2117" s="8">
        <v>5.000000074505806E-2</v>
      </c>
      <c r="Q2117" t="s">
        <v>361</v>
      </c>
      <c r="R2117">
        <v>3</v>
      </c>
      <c r="S2117" s="4">
        <v>16.995648153812226</v>
      </c>
      <c r="T2117" t="s">
        <v>133</v>
      </c>
      <c r="U2117" t="s">
        <v>222</v>
      </c>
      <c r="V2117" t="s">
        <v>309</v>
      </c>
      <c r="W2117" t="s">
        <v>510</v>
      </c>
      <c r="X2117" t="s">
        <v>354</v>
      </c>
      <c r="Y2117" t="s">
        <v>513</v>
      </c>
    </row>
    <row r="2118" spans="1:25" ht="15" customHeight="1" x14ac:dyDescent="0.3">
      <c r="A2118">
        <v>11071</v>
      </c>
      <c r="B2118" t="s">
        <v>44</v>
      </c>
      <c r="C2118">
        <v>13</v>
      </c>
      <c r="D2118">
        <v>1</v>
      </c>
      <c r="E2118" s="3">
        <v>44686</v>
      </c>
      <c r="F2118" s="31">
        <f>YEAR(Order[[#This Row],[OrderDate]])</f>
        <v>2022</v>
      </c>
      <c r="G2118" s="31">
        <f>MONTH(Order[[#This Row],[OrderDate]])</f>
        <v>5</v>
      </c>
      <c r="H2118" s="31">
        <f>WEEKDAY(Order[[#This Row],[OrderDate]])</f>
        <v>5</v>
      </c>
      <c r="I2118" s="31" t="str">
        <f>TEXT(Order[[#This Row],[WeekNumber]],"dddd")</f>
        <v>Thursday</v>
      </c>
      <c r="J2118" s="14" t="s">
        <v>487</v>
      </c>
      <c r="K2118" t="s">
        <v>486</v>
      </c>
      <c r="L2118" s="4">
        <v>56.999999955296516</v>
      </c>
      <c r="M2118" s="4">
        <v>6</v>
      </c>
      <c r="N2118" s="4">
        <v>5.6999999955296516</v>
      </c>
      <c r="O2118">
        <v>10</v>
      </c>
      <c r="P2118" s="8">
        <v>5.000000074505806E-2</v>
      </c>
      <c r="Q2118" t="s">
        <v>367</v>
      </c>
      <c r="R2118">
        <v>6</v>
      </c>
      <c r="S2118" s="4">
        <v>2.1837851755325639</v>
      </c>
      <c r="T2118" t="s">
        <v>133</v>
      </c>
      <c r="U2118" t="s">
        <v>222</v>
      </c>
      <c r="V2118" t="s">
        <v>309</v>
      </c>
      <c r="W2118" t="s">
        <v>510</v>
      </c>
      <c r="X2118" t="s">
        <v>354</v>
      </c>
      <c r="Y2118" t="s">
        <v>514</v>
      </c>
    </row>
    <row r="2119" spans="1:25" ht="15" customHeight="1" x14ac:dyDescent="0.3">
      <c r="A2119">
        <v>11072</v>
      </c>
      <c r="B2119" t="s">
        <v>19</v>
      </c>
      <c r="C2119">
        <v>2</v>
      </c>
      <c r="D2119">
        <v>4</v>
      </c>
      <c r="E2119" s="3">
        <v>44686</v>
      </c>
      <c r="F2119" s="31">
        <f>YEAR(Order[[#This Row],[OrderDate]])</f>
        <v>2022</v>
      </c>
      <c r="G2119" s="31">
        <f>MONTH(Order[[#This Row],[OrderDate]])</f>
        <v>5</v>
      </c>
      <c r="H2119" s="31">
        <f>WEEKDAY(Order[[#This Row],[OrderDate]])</f>
        <v>5</v>
      </c>
      <c r="I2119" s="31" t="str">
        <f>TEXT(Order[[#This Row],[WeekNumber]],"dddd")</f>
        <v>Thursday</v>
      </c>
      <c r="J2119" s="14" t="s">
        <v>487</v>
      </c>
      <c r="K2119" t="s">
        <v>484</v>
      </c>
      <c r="L2119" s="4">
        <v>152</v>
      </c>
      <c r="M2119" s="4">
        <v>19</v>
      </c>
      <c r="N2119" s="4">
        <v>19</v>
      </c>
      <c r="O2119">
        <v>8</v>
      </c>
      <c r="P2119" s="8">
        <v>0</v>
      </c>
      <c r="Q2119" t="s">
        <v>356</v>
      </c>
      <c r="R2119">
        <v>1</v>
      </c>
      <c r="S2119" s="4">
        <v>9.9064127385757743</v>
      </c>
      <c r="T2119" t="s">
        <v>108</v>
      </c>
      <c r="U2119" t="s">
        <v>197</v>
      </c>
      <c r="V2119" t="s">
        <v>286</v>
      </c>
      <c r="W2119" t="s">
        <v>509</v>
      </c>
      <c r="X2119" t="s">
        <v>524</v>
      </c>
      <c r="Y2119" t="s">
        <v>517</v>
      </c>
    </row>
    <row r="2120" spans="1:25" ht="15" customHeight="1" x14ac:dyDescent="0.3">
      <c r="A2120">
        <v>11072</v>
      </c>
      <c r="B2120" t="s">
        <v>19</v>
      </c>
      <c r="C2120">
        <v>41</v>
      </c>
      <c r="D2120">
        <v>4</v>
      </c>
      <c r="E2120" s="3">
        <v>44686</v>
      </c>
      <c r="F2120" s="31">
        <f>YEAR(Order[[#This Row],[OrderDate]])</f>
        <v>2022</v>
      </c>
      <c r="G2120" s="31">
        <f>MONTH(Order[[#This Row],[OrderDate]])</f>
        <v>5</v>
      </c>
      <c r="H2120" s="31">
        <f>WEEKDAY(Order[[#This Row],[OrderDate]])</f>
        <v>5</v>
      </c>
      <c r="I2120" s="31" t="str">
        <f>TEXT(Order[[#This Row],[WeekNumber]],"dddd")</f>
        <v>Thursday</v>
      </c>
      <c r="J2120" s="14" t="s">
        <v>487</v>
      </c>
      <c r="K2120" t="s">
        <v>484</v>
      </c>
      <c r="L2120" s="4">
        <v>386</v>
      </c>
      <c r="M2120" s="4">
        <v>9.65</v>
      </c>
      <c r="N2120" s="4">
        <v>9.65</v>
      </c>
      <c r="O2120">
        <v>40</v>
      </c>
      <c r="P2120" s="8">
        <v>0</v>
      </c>
      <c r="Q2120" t="s">
        <v>395</v>
      </c>
      <c r="R2120">
        <v>19</v>
      </c>
      <c r="S2120" s="4">
        <v>6.0463867884479576</v>
      </c>
      <c r="T2120" t="s">
        <v>108</v>
      </c>
      <c r="U2120" t="s">
        <v>197</v>
      </c>
      <c r="V2120" t="s">
        <v>286</v>
      </c>
      <c r="W2120" t="s">
        <v>509</v>
      </c>
      <c r="X2120" t="s">
        <v>524</v>
      </c>
      <c r="Y2120" t="s">
        <v>514</v>
      </c>
    </row>
    <row r="2121" spans="1:25" ht="15" customHeight="1" x14ac:dyDescent="0.3">
      <c r="A2121">
        <v>11072</v>
      </c>
      <c r="B2121" t="s">
        <v>19</v>
      </c>
      <c r="C2121">
        <v>50</v>
      </c>
      <c r="D2121">
        <v>4</v>
      </c>
      <c r="E2121" s="3">
        <v>44686</v>
      </c>
      <c r="F2121" s="31">
        <f>YEAR(Order[[#This Row],[OrderDate]])</f>
        <v>2022</v>
      </c>
      <c r="G2121" s="31">
        <f>MONTH(Order[[#This Row],[OrderDate]])</f>
        <v>5</v>
      </c>
      <c r="H2121" s="31">
        <f>WEEKDAY(Order[[#This Row],[OrderDate]])</f>
        <v>5</v>
      </c>
      <c r="I2121" s="31" t="str">
        <f>TEXT(Order[[#This Row],[WeekNumber]],"dddd")</f>
        <v>Thursday</v>
      </c>
      <c r="J2121" s="14" t="s">
        <v>487</v>
      </c>
      <c r="K2121" t="s">
        <v>484</v>
      </c>
      <c r="L2121" s="4">
        <v>357.5</v>
      </c>
      <c r="M2121" s="4">
        <v>16.25</v>
      </c>
      <c r="N2121" s="4">
        <v>16.25</v>
      </c>
      <c r="O2121">
        <v>22</v>
      </c>
      <c r="P2121" s="8">
        <v>0</v>
      </c>
      <c r="Q2121" t="s">
        <v>404</v>
      </c>
      <c r="R2121">
        <v>23</v>
      </c>
      <c r="S2121" s="4">
        <v>6.542170529867021</v>
      </c>
      <c r="T2121" t="s">
        <v>108</v>
      </c>
      <c r="U2121" t="s">
        <v>197</v>
      </c>
      <c r="V2121" t="s">
        <v>286</v>
      </c>
      <c r="W2121" t="s">
        <v>509</v>
      </c>
      <c r="X2121" t="s">
        <v>524</v>
      </c>
      <c r="Y2121" t="s">
        <v>516</v>
      </c>
    </row>
    <row r="2122" spans="1:25" ht="15" customHeight="1" x14ac:dyDescent="0.3">
      <c r="A2122">
        <v>11072</v>
      </c>
      <c r="B2122" t="s">
        <v>19</v>
      </c>
      <c r="C2122">
        <v>64</v>
      </c>
      <c r="D2122">
        <v>4</v>
      </c>
      <c r="E2122" s="3">
        <v>44686</v>
      </c>
      <c r="F2122" s="31">
        <f>YEAR(Order[[#This Row],[OrderDate]])</f>
        <v>2022</v>
      </c>
      <c r="G2122" s="31">
        <f>MONTH(Order[[#This Row],[OrderDate]])</f>
        <v>5</v>
      </c>
      <c r="H2122" s="31">
        <f>WEEKDAY(Order[[#This Row],[OrderDate]])</f>
        <v>5</v>
      </c>
      <c r="I2122" s="31" t="str">
        <f>TEXT(Order[[#This Row],[WeekNumber]],"dddd")</f>
        <v>Thursday</v>
      </c>
      <c r="J2122" s="14" t="s">
        <v>487</v>
      </c>
      <c r="K2122" t="s">
        <v>484</v>
      </c>
      <c r="L2122" s="4">
        <v>4322.5</v>
      </c>
      <c r="M2122" s="4">
        <v>33.25</v>
      </c>
      <c r="N2122" s="4">
        <v>33.25</v>
      </c>
      <c r="O2122">
        <v>130</v>
      </c>
      <c r="P2122" s="8">
        <v>0</v>
      </c>
      <c r="Q2122" t="s">
        <v>418</v>
      </c>
      <c r="R2122">
        <v>12</v>
      </c>
      <c r="S2122" s="4">
        <v>21.348702933885775</v>
      </c>
      <c r="T2122" t="s">
        <v>108</v>
      </c>
      <c r="U2122" t="s">
        <v>197</v>
      </c>
      <c r="V2122" t="s">
        <v>286</v>
      </c>
      <c r="W2122" t="s">
        <v>509</v>
      </c>
      <c r="X2122" t="s">
        <v>524</v>
      </c>
      <c r="Y2122" t="s">
        <v>512</v>
      </c>
    </row>
    <row r="2123" spans="1:25" ht="15" customHeight="1" x14ac:dyDescent="0.3">
      <c r="A2123">
        <v>11073</v>
      </c>
      <c r="B2123" t="s">
        <v>55</v>
      </c>
      <c r="C2123">
        <v>11</v>
      </c>
      <c r="D2123">
        <v>2</v>
      </c>
      <c r="E2123" s="3">
        <v>44686</v>
      </c>
      <c r="F2123" s="31">
        <f>YEAR(Order[[#This Row],[OrderDate]])</f>
        <v>2022</v>
      </c>
      <c r="G2123" s="31">
        <f>MONTH(Order[[#This Row],[OrderDate]])</f>
        <v>5</v>
      </c>
      <c r="H2123" s="31">
        <f>WEEKDAY(Order[[#This Row],[OrderDate]])</f>
        <v>5</v>
      </c>
      <c r="I2123" s="31" t="str">
        <f>TEXT(Order[[#This Row],[WeekNumber]],"dddd")</f>
        <v>Thursday</v>
      </c>
      <c r="J2123" s="14" t="s">
        <v>487</v>
      </c>
      <c r="K2123" t="s">
        <v>484</v>
      </c>
      <c r="L2123" s="4">
        <v>210</v>
      </c>
      <c r="M2123" s="4">
        <v>21</v>
      </c>
      <c r="N2123" s="4">
        <v>21</v>
      </c>
      <c r="O2123">
        <v>10</v>
      </c>
      <c r="P2123" s="8">
        <v>0</v>
      </c>
      <c r="Q2123" t="s">
        <v>365</v>
      </c>
      <c r="R2123">
        <v>5</v>
      </c>
      <c r="S2123" s="4">
        <v>7.3815383533820462</v>
      </c>
      <c r="T2123" t="s">
        <v>144</v>
      </c>
      <c r="U2123" t="s">
        <v>233</v>
      </c>
      <c r="V2123" t="s">
        <v>319</v>
      </c>
      <c r="W2123" t="s">
        <v>510</v>
      </c>
      <c r="X2123" t="s">
        <v>525</v>
      </c>
      <c r="Y2123" t="s">
        <v>511</v>
      </c>
    </row>
    <row r="2124" spans="1:25" ht="15" customHeight="1" x14ac:dyDescent="0.3">
      <c r="A2124">
        <v>11073</v>
      </c>
      <c r="B2124" t="s">
        <v>55</v>
      </c>
      <c r="C2124">
        <v>24</v>
      </c>
      <c r="D2124">
        <v>2</v>
      </c>
      <c r="E2124" s="3">
        <v>44686</v>
      </c>
      <c r="F2124" s="31">
        <f>YEAR(Order[[#This Row],[OrderDate]])</f>
        <v>2022</v>
      </c>
      <c r="G2124" s="31">
        <f>MONTH(Order[[#This Row],[OrderDate]])</f>
        <v>5</v>
      </c>
      <c r="H2124" s="31">
        <f>WEEKDAY(Order[[#This Row],[OrderDate]])</f>
        <v>5</v>
      </c>
      <c r="I2124" s="31" t="str">
        <f>TEXT(Order[[#This Row],[WeekNumber]],"dddd")</f>
        <v>Thursday</v>
      </c>
      <c r="J2124" s="14" t="s">
        <v>487</v>
      </c>
      <c r="K2124" t="s">
        <v>484</v>
      </c>
      <c r="L2124" s="4">
        <v>90</v>
      </c>
      <c r="M2124" s="4">
        <v>4.5</v>
      </c>
      <c r="N2124" s="4">
        <v>4.5</v>
      </c>
      <c r="O2124">
        <v>20</v>
      </c>
      <c r="P2124" s="8">
        <v>0</v>
      </c>
      <c r="Q2124" t="s">
        <v>378</v>
      </c>
      <c r="R2124">
        <v>10</v>
      </c>
      <c r="S2124" s="4">
        <v>2.1230577042655105</v>
      </c>
      <c r="T2124" t="s">
        <v>144</v>
      </c>
      <c r="U2124" t="s">
        <v>233</v>
      </c>
      <c r="V2124" t="s">
        <v>319</v>
      </c>
      <c r="W2124" t="s">
        <v>510</v>
      </c>
      <c r="X2124" t="s">
        <v>525</v>
      </c>
      <c r="Y2124" t="s">
        <v>517</v>
      </c>
    </row>
    <row r="2125" spans="1:25" x14ac:dyDescent="0.3">
      <c r="A2125">
        <v>11074</v>
      </c>
      <c r="B2125" t="s">
        <v>70</v>
      </c>
      <c r="C2125">
        <v>16</v>
      </c>
      <c r="D2125">
        <v>7</v>
      </c>
      <c r="E2125" s="3">
        <v>44687</v>
      </c>
      <c r="F2125" s="31">
        <f>YEAR(Order[[#This Row],[OrderDate]])</f>
        <v>2022</v>
      </c>
      <c r="G2125" s="31">
        <f>MONTH(Order[[#This Row],[OrderDate]])</f>
        <v>5</v>
      </c>
      <c r="H2125" s="31">
        <f>WEEKDAY(Order[[#This Row],[OrderDate]])</f>
        <v>6</v>
      </c>
      <c r="I2125" s="31" t="str">
        <f>TEXT(Order[[#This Row],[WeekNumber]],"dddd")</f>
        <v>Friday</v>
      </c>
      <c r="J2125" s="14" t="s">
        <v>487</v>
      </c>
      <c r="K2125" t="s">
        <v>484</v>
      </c>
      <c r="L2125" s="4">
        <v>232.08499981798229</v>
      </c>
      <c r="M2125" s="4">
        <v>17.45</v>
      </c>
      <c r="N2125" s="4">
        <v>16.577499986998735</v>
      </c>
      <c r="O2125">
        <v>14</v>
      </c>
      <c r="P2125" s="8">
        <v>5.000000074505806E-2</v>
      </c>
      <c r="Q2125" t="s">
        <v>370</v>
      </c>
      <c r="R2125">
        <v>7</v>
      </c>
      <c r="S2125" s="4">
        <v>12.75283918323947</v>
      </c>
      <c r="T2125" t="s">
        <v>159</v>
      </c>
      <c r="U2125" t="s">
        <v>248</v>
      </c>
      <c r="V2125" t="s">
        <v>333</v>
      </c>
      <c r="W2125" t="s">
        <v>509</v>
      </c>
      <c r="X2125" t="s">
        <v>532</v>
      </c>
      <c r="Y2125" t="s">
        <v>516</v>
      </c>
    </row>
    <row r="2126" spans="1:25" ht="15" customHeight="1" x14ac:dyDescent="0.3">
      <c r="A2126">
        <v>11075</v>
      </c>
      <c r="B2126" t="s">
        <v>65</v>
      </c>
      <c r="C2126">
        <v>2</v>
      </c>
      <c r="D2126">
        <v>8</v>
      </c>
      <c r="E2126" s="3">
        <v>44687</v>
      </c>
      <c r="F2126" s="31">
        <f>YEAR(Order[[#This Row],[OrderDate]])</f>
        <v>2022</v>
      </c>
      <c r="G2126" s="31">
        <f>MONTH(Order[[#This Row],[OrderDate]])</f>
        <v>5</v>
      </c>
      <c r="H2126" s="31">
        <f>WEEKDAY(Order[[#This Row],[OrderDate]])</f>
        <v>6</v>
      </c>
      <c r="I2126" s="31" t="str">
        <f>TEXT(Order[[#This Row],[WeekNumber]],"dddd")</f>
        <v>Friday</v>
      </c>
      <c r="J2126" s="14" t="s">
        <v>487</v>
      </c>
      <c r="K2126" t="s">
        <v>484</v>
      </c>
      <c r="L2126" s="4">
        <v>161.49999886751175</v>
      </c>
      <c r="M2126" s="4">
        <v>19</v>
      </c>
      <c r="N2126" s="4">
        <v>16.149999886751175</v>
      </c>
      <c r="O2126">
        <v>10</v>
      </c>
      <c r="P2126" s="8">
        <v>0.15000000596046451</v>
      </c>
      <c r="Q2126" t="s">
        <v>356</v>
      </c>
      <c r="R2126">
        <v>1</v>
      </c>
      <c r="S2126" s="4">
        <v>9.9064127385757743</v>
      </c>
      <c r="T2126" t="s">
        <v>154</v>
      </c>
      <c r="U2126" t="s">
        <v>243</v>
      </c>
      <c r="V2126" t="s">
        <v>328</v>
      </c>
      <c r="W2126" t="s">
        <v>509</v>
      </c>
      <c r="X2126" t="s">
        <v>523</v>
      </c>
      <c r="Y2126" t="s">
        <v>517</v>
      </c>
    </row>
    <row r="2127" spans="1:25" ht="15" customHeight="1" x14ac:dyDescent="0.3">
      <c r="A2127">
        <v>11075</v>
      </c>
      <c r="B2127" t="s">
        <v>65</v>
      </c>
      <c r="C2127">
        <v>46</v>
      </c>
      <c r="D2127">
        <v>8</v>
      </c>
      <c r="E2127" s="3">
        <v>44687</v>
      </c>
      <c r="F2127" s="31">
        <f>YEAR(Order[[#This Row],[OrderDate]])</f>
        <v>2022</v>
      </c>
      <c r="G2127" s="31">
        <f>MONTH(Order[[#This Row],[OrderDate]])</f>
        <v>5</v>
      </c>
      <c r="H2127" s="31">
        <f>WEEKDAY(Order[[#This Row],[OrderDate]])</f>
        <v>6</v>
      </c>
      <c r="I2127" s="31" t="str">
        <f>TEXT(Order[[#This Row],[WeekNumber]],"dddd")</f>
        <v>Friday</v>
      </c>
      <c r="J2127" s="14" t="s">
        <v>487</v>
      </c>
      <c r="K2127" t="s">
        <v>484</v>
      </c>
      <c r="L2127" s="4">
        <v>305.99999785423279</v>
      </c>
      <c r="M2127" s="4">
        <v>12</v>
      </c>
      <c r="N2127" s="4">
        <v>10.199999928474426</v>
      </c>
      <c r="O2127">
        <v>30</v>
      </c>
      <c r="P2127" s="8">
        <v>0.15000000596046451</v>
      </c>
      <c r="Q2127" t="s">
        <v>400</v>
      </c>
      <c r="R2127">
        <v>21</v>
      </c>
      <c r="S2127" s="4">
        <v>5.504627786254181</v>
      </c>
      <c r="T2127" t="s">
        <v>154</v>
      </c>
      <c r="U2127" t="s">
        <v>243</v>
      </c>
      <c r="V2127" t="s">
        <v>328</v>
      </c>
      <c r="W2127" t="s">
        <v>509</v>
      </c>
      <c r="X2127" t="s">
        <v>523</v>
      </c>
      <c r="Y2127" t="s">
        <v>514</v>
      </c>
    </row>
    <row r="2128" spans="1:25" ht="15" customHeight="1" x14ac:dyDescent="0.3">
      <c r="A2128">
        <v>11075</v>
      </c>
      <c r="B2128" t="s">
        <v>65</v>
      </c>
      <c r="C2128">
        <v>76</v>
      </c>
      <c r="D2128">
        <v>8</v>
      </c>
      <c r="E2128" s="3">
        <v>44687</v>
      </c>
      <c r="F2128" s="31">
        <f>YEAR(Order[[#This Row],[OrderDate]])</f>
        <v>2022</v>
      </c>
      <c r="G2128" s="31">
        <f>MONTH(Order[[#This Row],[OrderDate]])</f>
        <v>5</v>
      </c>
      <c r="H2128" s="31">
        <f>WEEKDAY(Order[[#This Row],[OrderDate]])</f>
        <v>6</v>
      </c>
      <c r="I2128" s="31" t="str">
        <f>TEXT(Order[[#This Row],[WeekNumber]],"dddd")</f>
        <v>Friday</v>
      </c>
      <c r="J2128" s="14" t="s">
        <v>487</v>
      </c>
      <c r="K2128" t="s">
        <v>484</v>
      </c>
      <c r="L2128" s="4">
        <v>30.599999785423279</v>
      </c>
      <c r="M2128" s="4">
        <v>18</v>
      </c>
      <c r="N2128" s="4">
        <v>15.299999892711639</v>
      </c>
      <c r="O2128">
        <v>2</v>
      </c>
      <c r="P2128" s="8">
        <v>0.15000000596046451</v>
      </c>
      <c r="Q2128" t="s">
        <v>430</v>
      </c>
      <c r="R2128">
        <v>23</v>
      </c>
      <c r="S2128" s="4">
        <v>11.35067307451974</v>
      </c>
      <c r="T2128" t="s">
        <v>154</v>
      </c>
      <c r="U2128" t="s">
        <v>243</v>
      </c>
      <c r="V2128" t="s">
        <v>328</v>
      </c>
      <c r="W2128" t="s">
        <v>509</v>
      </c>
      <c r="X2128" t="s">
        <v>523</v>
      </c>
      <c r="Y2128" t="s">
        <v>517</v>
      </c>
    </row>
    <row r="2129" spans="1:25" ht="15" customHeight="1" x14ac:dyDescent="0.3">
      <c r="A2129">
        <v>11076</v>
      </c>
      <c r="B2129" t="s">
        <v>8</v>
      </c>
      <c r="C2129">
        <v>6</v>
      </c>
      <c r="D2129">
        <v>4</v>
      </c>
      <c r="E2129" s="3">
        <v>44687</v>
      </c>
      <c r="F2129" s="31">
        <f>YEAR(Order[[#This Row],[OrderDate]])</f>
        <v>2022</v>
      </c>
      <c r="G2129" s="31">
        <f>MONTH(Order[[#This Row],[OrderDate]])</f>
        <v>5</v>
      </c>
      <c r="H2129" s="31">
        <f>WEEKDAY(Order[[#This Row],[OrderDate]])</f>
        <v>6</v>
      </c>
      <c r="I2129" s="31" t="str">
        <f>TEXT(Order[[#This Row],[WeekNumber]],"dddd")</f>
        <v>Friday</v>
      </c>
      <c r="J2129" s="14" t="s">
        <v>487</v>
      </c>
      <c r="K2129" t="s">
        <v>484</v>
      </c>
      <c r="L2129" s="4">
        <v>375</v>
      </c>
      <c r="M2129" s="4">
        <v>25</v>
      </c>
      <c r="N2129" s="4">
        <v>18.75</v>
      </c>
      <c r="O2129">
        <v>20</v>
      </c>
      <c r="P2129" s="8">
        <v>0.25</v>
      </c>
      <c r="Q2129" t="s">
        <v>360</v>
      </c>
      <c r="R2129">
        <v>3</v>
      </c>
      <c r="S2129" s="4">
        <v>17.141683844381447</v>
      </c>
      <c r="T2129" t="s">
        <v>97</v>
      </c>
      <c r="U2129" t="s">
        <v>186</v>
      </c>
      <c r="V2129" t="s">
        <v>275</v>
      </c>
      <c r="W2129" t="s">
        <v>509</v>
      </c>
      <c r="X2129" t="s">
        <v>519</v>
      </c>
      <c r="Y2129" t="s">
        <v>515</v>
      </c>
    </row>
    <row r="2130" spans="1:25" ht="15" customHeight="1" x14ac:dyDescent="0.3">
      <c r="A2130">
        <v>11076</v>
      </c>
      <c r="B2130" t="s">
        <v>8</v>
      </c>
      <c r="C2130">
        <v>14</v>
      </c>
      <c r="D2130">
        <v>4</v>
      </c>
      <c r="E2130" s="3">
        <v>44687</v>
      </c>
      <c r="F2130" s="31">
        <f>YEAR(Order[[#This Row],[OrderDate]])</f>
        <v>2022</v>
      </c>
      <c r="G2130" s="31">
        <f>MONTH(Order[[#This Row],[OrderDate]])</f>
        <v>5</v>
      </c>
      <c r="H2130" s="31">
        <f>WEEKDAY(Order[[#This Row],[OrderDate]])</f>
        <v>6</v>
      </c>
      <c r="I2130" s="31" t="str">
        <f>TEXT(Order[[#This Row],[WeekNumber]],"dddd")</f>
        <v>Friday</v>
      </c>
      <c r="J2130" s="14" t="s">
        <v>487</v>
      </c>
      <c r="K2130" t="s">
        <v>484</v>
      </c>
      <c r="L2130" s="4">
        <v>348.75</v>
      </c>
      <c r="M2130" s="4">
        <v>23.25</v>
      </c>
      <c r="N2130" s="4">
        <v>17.4375</v>
      </c>
      <c r="O2130">
        <v>20</v>
      </c>
      <c r="P2130" s="8">
        <v>0.25</v>
      </c>
      <c r="Q2130" t="s">
        <v>368</v>
      </c>
      <c r="R2130">
        <v>6</v>
      </c>
      <c r="S2130" s="4">
        <v>19.281771520737859</v>
      </c>
      <c r="T2130" t="s">
        <v>97</v>
      </c>
      <c r="U2130" t="s">
        <v>186</v>
      </c>
      <c r="V2130" t="s">
        <v>275</v>
      </c>
      <c r="W2130" t="s">
        <v>509</v>
      </c>
      <c r="X2130" t="s">
        <v>519</v>
      </c>
      <c r="Y2130" t="s">
        <v>513</v>
      </c>
    </row>
    <row r="2131" spans="1:25" ht="15" customHeight="1" x14ac:dyDescent="0.3">
      <c r="A2131">
        <v>11076</v>
      </c>
      <c r="B2131" t="s">
        <v>8</v>
      </c>
      <c r="C2131">
        <v>19</v>
      </c>
      <c r="D2131">
        <v>4</v>
      </c>
      <c r="E2131" s="3">
        <v>44687</v>
      </c>
      <c r="F2131" s="31">
        <f>YEAR(Order[[#This Row],[OrderDate]])</f>
        <v>2022</v>
      </c>
      <c r="G2131" s="31">
        <f>MONTH(Order[[#This Row],[OrderDate]])</f>
        <v>5</v>
      </c>
      <c r="H2131" s="31">
        <f>WEEKDAY(Order[[#This Row],[OrderDate]])</f>
        <v>6</v>
      </c>
      <c r="I2131" s="31" t="str">
        <f>TEXT(Order[[#This Row],[WeekNumber]],"dddd")</f>
        <v>Friday</v>
      </c>
      <c r="J2131" s="14" t="s">
        <v>487</v>
      </c>
      <c r="K2131" t="s">
        <v>484</v>
      </c>
      <c r="L2131" s="4">
        <v>69</v>
      </c>
      <c r="M2131" s="4">
        <v>9.1999999999999993</v>
      </c>
      <c r="N2131" s="4">
        <v>6.8999999999999995</v>
      </c>
      <c r="O2131">
        <v>10</v>
      </c>
      <c r="P2131" s="8">
        <v>0.25</v>
      </c>
      <c r="Q2131" t="s">
        <v>373</v>
      </c>
      <c r="R2131">
        <v>8</v>
      </c>
      <c r="S2131" s="4">
        <v>7.994614939930428</v>
      </c>
      <c r="T2131" t="s">
        <v>97</v>
      </c>
      <c r="U2131" t="s">
        <v>186</v>
      </c>
      <c r="V2131" t="s">
        <v>275</v>
      </c>
      <c r="W2131" t="s">
        <v>509</v>
      </c>
      <c r="X2131" t="s">
        <v>519</v>
      </c>
      <c r="Y2131" t="s">
        <v>516</v>
      </c>
    </row>
    <row r="2132" spans="1:25" ht="15" customHeight="1" x14ac:dyDescent="0.3">
      <c r="A2132">
        <v>11077</v>
      </c>
      <c r="B2132" t="s">
        <v>62</v>
      </c>
      <c r="C2132">
        <v>2</v>
      </c>
      <c r="D2132">
        <v>1</v>
      </c>
      <c r="E2132" s="3">
        <v>44687</v>
      </c>
      <c r="F2132" s="31">
        <f>YEAR(Order[[#This Row],[OrderDate]])</f>
        <v>2022</v>
      </c>
      <c r="G2132" s="31">
        <f>MONTH(Order[[#This Row],[OrderDate]])</f>
        <v>5</v>
      </c>
      <c r="H2132" s="31">
        <f>WEEKDAY(Order[[#This Row],[OrderDate]])</f>
        <v>6</v>
      </c>
      <c r="I2132" s="31" t="str">
        <f>TEXT(Order[[#This Row],[WeekNumber]],"dddd")</f>
        <v>Friday</v>
      </c>
      <c r="J2132" s="14" t="s">
        <v>487</v>
      </c>
      <c r="K2132" t="s">
        <v>484</v>
      </c>
      <c r="L2132" s="4">
        <v>364.7999986410141</v>
      </c>
      <c r="M2132" s="4">
        <v>19</v>
      </c>
      <c r="N2132" s="4">
        <v>15.199999943375587</v>
      </c>
      <c r="O2132">
        <v>24</v>
      </c>
      <c r="P2132" s="8">
        <v>0.20000000298023221</v>
      </c>
      <c r="Q2132" t="s">
        <v>356</v>
      </c>
      <c r="R2132">
        <v>1</v>
      </c>
      <c r="S2132" s="4">
        <v>9.9064127385757743</v>
      </c>
      <c r="T2132" t="s">
        <v>151</v>
      </c>
      <c r="U2132" t="s">
        <v>240</v>
      </c>
      <c r="V2132" t="s">
        <v>325</v>
      </c>
      <c r="W2132" t="s">
        <v>510</v>
      </c>
      <c r="X2132" t="s">
        <v>353</v>
      </c>
      <c r="Y2132" t="s">
        <v>517</v>
      </c>
    </row>
    <row r="2133" spans="1:25" ht="15" customHeight="1" x14ac:dyDescent="0.3">
      <c r="A2133">
        <v>11077</v>
      </c>
      <c r="B2133" t="s">
        <v>62</v>
      </c>
      <c r="C2133">
        <v>3</v>
      </c>
      <c r="D2133">
        <v>1</v>
      </c>
      <c r="E2133" s="3">
        <v>44687</v>
      </c>
      <c r="F2133" s="31">
        <f>YEAR(Order[[#This Row],[OrderDate]])</f>
        <v>2022</v>
      </c>
      <c r="G2133" s="31">
        <f>MONTH(Order[[#This Row],[OrderDate]])</f>
        <v>5</v>
      </c>
      <c r="H2133" s="31">
        <f>WEEKDAY(Order[[#This Row],[OrderDate]])</f>
        <v>6</v>
      </c>
      <c r="I2133" s="31" t="str">
        <f>TEXT(Order[[#This Row],[WeekNumber]],"dddd")</f>
        <v>Friday</v>
      </c>
      <c r="J2133" s="14" t="s">
        <v>487</v>
      </c>
      <c r="K2133" t="s">
        <v>484</v>
      </c>
      <c r="L2133" s="4">
        <v>40</v>
      </c>
      <c r="M2133" s="4">
        <v>10</v>
      </c>
      <c r="N2133" s="4">
        <v>10</v>
      </c>
      <c r="O2133">
        <v>4</v>
      </c>
      <c r="P2133" s="8">
        <v>0</v>
      </c>
      <c r="Q2133" t="s">
        <v>357</v>
      </c>
      <c r="R2133">
        <v>1</v>
      </c>
      <c r="S2133" s="4">
        <v>8.7131018239662712</v>
      </c>
      <c r="T2133" t="s">
        <v>151</v>
      </c>
      <c r="U2133" t="s">
        <v>240</v>
      </c>
      <c r="V2133" t="s">
        <v>325</v>
      </c>
      <c r="W2133" t="s">
        <v>510</v>
      </c>
      <c r="X2133" t="s">
        <v>353</v>
      </c>
      <c r="Y2133" t="s">
        <v>515</v>
      </c>
    </row>
    <row r="2134" spans="1:25" ht="15" customHeight="1" x14ac:dyDescent="0.3">
      <c r="A2134">
        <v>11077</v>
      </c>
      <c r="B2134" t="s">
        <v>62</v>
      </c>
      <c r="C2134">
        <v>4</v>
      </c>
      <c r="D2134">
        <v>1</v>
      </c>
      <c r="E2134" s="3">
        <v>44687</v>
      </c>
      <c r="F2134" s="31">
        <f>YEAR(Order[[#This Row],[OrderDate]])</f>
        <v>2022</v>
      </c>
      <c r="G2134" s="31">
        <f>MONTH(Order[[#This Row],[OrderDate]])</f>
        <v>5</v>
      </c>
      <c r="H2134" s="31">
        <f>WEEKDAY(Order[[#This Row],[OrderDate]])</f>
        <v>6</v>
      </c>
      <c r="I2134" s="31" t="str">
        <f>TEXT(Order[[#This Row],[WeekNumber]],"dddd")</f>
        <v>Friday</v>
      </c>
      <c r="J2134" s="14" t="s">
        <v>487</v>
      </c>
      <c r="K2134" t="s">
        <v>484</v>
      </c>
      <c r="L2134" s="4">
        <v>22</v>
      </c>
      <c r="M2134" s="4">
        <v>22</v>
      </c>
      <c r="N2134" s="4">
        <v>22</v>
      </c>
      <c r="O2134">
        <v>1</v>
      </c>
      <c r="P2134" s="8">
        <v>0</v>
      </c>
      <c r="Q2134" t="s">
        <v>358</v>
      </c>
      <c r="R2134">
        <v>2</v>
      </c>
      <c r="S2134" s="4">
        <v>13.396192586104789</v>
      </c>
      <c r="T2134" t="s">
        <v>151</v>
      </c>
      <c r="U2134" t="s">
        <v>240</v>
      </c>
      <c r="V2134" t="s">
        <v>325</v>
      </c>
      <c r="W2134" t="s">
        <v>510</v>
      </c>
      <c r="X2134" t="s">
        <v>353</v>
      </c>
      <c r="Y2134" t="s">
        <v>515</v>
      </c>
    </row>
    <row r="2135" spans="1:25" ht="15" customHeight="1" x14ac:dyDescent="0.3">
      <c r="A2135">
        <v>11077</v>
      </c>
      <c r="B2135" t="s">
        <v>62</v>
      </c>
      <c r="C2135">
        <v>6</v>
      </c>
      <c r="D2135">
        <v>1</v>
      </c>
      <c r="E2135" s="3">
        <v>44687</v>
      </c>
      <c r="F2135" s="31">
        <f>YEAR(Order[[#This Row],[OrderDate]])</f>
        <v>2022</v>
      </c>
      <c r="G2135" s="31">
        <f>MONTH(Order[[#This Row],[OrderDate]])</f>
        <v>5</v>
      </c>
      <c r="H2135" s="31">
        <f>WEEKDAY(Order[[#This Row],[OrderDate]])</f>
        <v>6</v>
      </c>
      <c r="I2135" s="31" t="str">
        <f>TEXT(Order[[#This Row],[WeekNumber]],"dddd")</f>
        <v>Friday</v>
      </c>
      <c r="J2135" s="14" t="s">
        <v>487</v>
      </c>
      <c r="K2135" t="s">
        <v>484</v>
      </c>
      <c r="L2135" s="4">
        <v>24.500000011175871</v>
      </c>
      <c r="M2135" s="4">
        <v>25</v>
      </c>
      <c r="N2135" s="4">
        <v>24.500000011175871</v>
      </c>
      <c r="O2135">
        <v>1</v>
      </c>
      <c r="P2135" s="8">
        <v>1.9999999552965161E-2</v>
      </c>
      <c r="Q2135" t="s">
        <v>360</v>
      </c>
      <c r="R2135">
        <v>3</v>
      </c>
      <c r="S2135" s="4">
        <v>17.141683844381447</v>
      </c>
      <c r="T2135" t="s">
        <v>151</v>
      </c>
      <c r="U2135" t="s">
        <v>240</v>
      </c>
      <c r="V2135" t="s">
        <v>325</v>
      </c>
      <c r="W2135" t="s">
        <v>510</v>
      </c>
      <c r="X2135" t="s">
        <v>353</v>
      </c>
      <c r="Y2135" t="s">
        <v>515</v>
      </c>
    </row>
    <row r="2136" spans="1:25" ht="15" customHeight="1" x14ac:dyDescent="0.3">
      <c r="A2136">
        <v>11077</v>
      </c>
      <c r="B2136" t="s">
        <v>62</v>
      </c>
      <c r="C2136">
        <v>7</v>
      </c>
      <c r="D2136">
        <v>1</v>
      </c>
      <c r="E2136" s="3">
        <v>44687</v>
      </c>
      <c r="F2136" s="31">
        <f>YEAR(Order[[#This Row],[OrderDate]])</f>
        <v>2022</v>
      </c>
      <c r="G2136" s="31">
        <f>MONTH(Order[[#This Row],[OrderDate]])</f>
        <v>5</v>
      </c>
      <c r="H2136" s="31">
        <f>WEEKDAY(Order[[#This Row],[OrderDate]])</f>
        <v>6</v>
      </c>
      <c r="I2136" s="31" t="str">
        <f>TEXT(Order[[#This Row],[WeekNumber]],"dddd")</f>
        <v>Friday</v>
      </c>
      <c r="J2136" s="14" t="s">
        <v>487</v>
      </c>
      <c r="K2136" t="s">
        <v>484</v>
      </c>
      <c r="L2136" s="4">
        <v>28.499999977648258</v>
      </c>
      <c r="M2136" s="4">
        <v>30</v>
      </c>
      <c r="N2136" s="4">
        <v>28.499999977648258</v>
      </c>
      <c r="O2136">
        <v>1</v>
      </c>
      <c r="P2136" s="8">
        <v>5.000000074505806E-2</v>
      </c>
      <c r="Q2136" t="s">
        <v>361</v>
      </c>
      <c r="R2136">
        <v>3</v>
      </c>
      <c r="S2136" s="4">
        <v>16.995648153812226</v>
      </c>
      <c r="T2136" t="s">
        <v>151</v>
      </c>
      <c r="U2136" t="s">
        <v>240</v>
      </c>
      <c r="V2136" t="s">
        <v>325</v>
      </c>
      <c r="W2136" t="s">
        <v>510</v>
      </c>
      <c r="X2136" t="s">
        <v>353</v>
      </c>
      <c r="Y2136" t="s">
        <v>513</v>
      </c>
    </row>
    <row r="2137" spans="1:25" ht="15" customHeight="1" x14ac:dyDescent="0.3">
      <c r="A2137">
        <v>11077</v>
      </c>
      <c r="B2137" t="s">
        <v>62</v>
      </c>
      <c r="C2137">
        <v>8</v>
      </c>
      <c r="D2137">
        <v>1</v>
      </c>
      <c r="E2137" s="3">
        <v>44687</v>
      </c>
      <c r="F2137" s="31">
        <f>YEAR(Order[[#This Row],[OrderDate]])</f>
        <v>2022</v>
      </c>
      <c r="G2137" s="31">
        <f>MONTH(Order[[#This Row],[OrderDate]])</f>
        <v>5</v>
      </c>
      <c r="H2137" s="31">
        <f>WEEKDAY(Order[[#This Row],[OrderDate]])</f>
        <v>6</v>
      </c>
      <c r="I2137" s="31" t="str">
        <f>TEXT(Order[[#This Row],[WeekNumber]],"dddd")</f>
        <v>Friday</v>
      </c>
      <c r="J2137" s="14" t="s">
        <v>487</v>
      </c>
      <c r="K2137" t="s">
        <v>484</v>
      </c>
      <c r="L2137" s="4">
        <v>71.99999988079071</v>
      </c>
      <c r="M2137" s="4">
        <v>40</v>
      </c>
      <c r="N2137" s="4">
        <v>35.999999940395355</v>
      </c>
      <c r="O2137">
        <v>2</v>
      </c>
      <c r="P2137" s="8">
        <v>0.10000000149011611</v>
      </c>
      <c r="Q2137" t="s">
        <v>362</v>
      </c>
      <c r="R2137">
        <v>3</v>
      </c>
      <c r="S2137" s="4">
        <v>29.042861179974402</v>
      </c>
      <c r="T2137" t="s">
        <v>151</v>
      </c>
      <c r="U2137" t="s">
        <v>240</v>
      </c>
      <c r="V2137" t="s">
        <v>325</v>
      </c>
      <c r="W2137" t="s">
        <v>510</v>
      </c>
      <c r="X2137" t="s">
        <v>353</v>
      </c>
      <c r="Y2137" t="s">
        <v>515</v>
      </c>
    </row>
    <row r="2138" spans="1:25" ht="15" customHeight="1" x14ac:dyDescent="0.3">
      <c r="A2138">
        <v>11077</v>
      </c>
      <c r="B2138" t="s">
        <v>62</v>
      </c>
      <c r="C2138">
        <v>10</v>
      </c>
      <c r="D2138">
        <v>1</v>
      </c>
      <c r="E2138" s="3">
        <v>44687</v>
      </c>
      <c r="F2138" s="31">
        <f>YEAR(Order[[#This Row],[OrderDate]])</f>
        <v>2022</v>
      </c>
      <c r="G2138" s="31">
        <f>MONTH(Order[[#This Row],[OrderDate]])</f>
        <v>5</v>
      </c>
      <c r="H2138" s="31">
        <f>WEEKDAY(Order[[#This Row],[OrderDate]])</f>
        <v>6</v>
      </c>
      <c r="I2138" s="31" t="str">
        <f>TEXT(Order[[#This Row],[WeekNumber]],"dddd")</f>
        <v>Friday</v>
      </c>
      <c r="J2138" s="14" t="s">
        <v>487</v>
      </c>
      <c r="K2138" t="s">
        <v>484</v>
      </c>
      <c r="L2138" s="4">
        <v>31</v>
      </c>
      <c r="M2138" s="4">
        <v>31</v>
      </c>
      <c r="N2138" s="4">
        <v>31</v>
      </c>
      <c r="O2138">
        <v>1</v>
      </c>
      <c r="P2138" s="8">
        <v>0</v>
      </c>
      <c r="Q2138" t="s">
        <v>364</v>
      </c>
      <c r="R2138">
        <v>4</v>
      </c>
      <c r="S2138" s="4">
        <v>11.047328272500083</v>
      </c>
      <c r="T2138" t="s">
        <v>151</v>
      </c>
      <c r="U2138" t="s">
        <v>240</v>
      </c>
      <c r="V2138" t="s">
        <v>325</v>
      </c>
      <c r="W2138" t="s">
        <v>510</v>
      </c>
      <c r="X2138" t="s">
        <v>353</v>
      </c>
      <c r="Y2138" t="s">
        <v>514</v>
      </c>
    </row>
    <row r="2139" spans="1:25" ht="15" customHeight="1" x14ac:dyDescent="0.3">
      <c r="A2139">
        <v>11077</v>
      </c>
      <c r="B2139" t="s">
        <v>62</v>
      </c>
      <c r="C2139">
        <v>12</v>
      </c>
      <c r="D2139">
        <v>1</v>
      </c>
      <c r="E2139" s="3">
        <v>44687</v>
      </c>
      <c r="F2139" s="31">
        <f>YEAR(Order[[#This Row],[OrderDate]])</f>
        <v>2022</v>
      </c>
      <c r="G2139" s="31">
        <f>MONTH(Order[[#This Row],[OrderDate]])</f>
        <v>5</v>
      </c>
      <c r="H2139" s="31">
        <f>WEEKDAY(Order[[#This Row],[OrderDate]])</f>
        <v>6</v>
      </c>
      <c r="I2139" s="31" t="str">
        <f>TEXT(Order[[#This Row],[WeekNumber]],"dddd")</f>
        <v>Friday</v>
      </c>
      <c r="J2139" s="14" t="s">
        <v>487</v>
      </c>
      <c r="K2139" t="s">
        <v>484</v>
      </c>
      <c r="L2139" s="4">
        <v>72.199999943375587</v>
      </c>
      <c r="M2139" s="4">
        <v>38</v>
      </c>
      <c r="N2139" s="4">
        <v>36.099999971687794</v>
      </c>
      <c r="O2139">
        <v>2</v>
      </c>
      <c r="P2139" s="8">
        <v>5.000000074505806E-2</v>
      </c>
      <c r="Q2139" t="s">
        <v>366</v>
      </c>
      <c r="R2139">
        <v>5</v>
      </c>
      <c r="S2139" s="4">
        <v>30.407974809079235</v>
      </c>
      <c r="T2139" t="s">
        <v>151</v>
      </c>
      <c r="U2139" t="s">
        <v>240</v>
      </c>
      <c r="V2139" t="s">
        <v>325</v>
      </c>
      <c r="W2139" t="s">
        <v>510</v>
      </c>
      <c r="X2139" t="s">
        <v>353</v>
      </c>
      <c r="Y2139" t="s">
        <v>511</v>
      </c>
    </row>
    <row r="2140" spans="1:25" ht="15" customHeight="1" x14ac:dyDescent="0.3">
      <c r="A2140">
        <v>11077</v>
      </c>
      <c r="B2140" t="s">
        <v>62</v>
      </c>
      <c r="C2140">
        <v>13</v>
      </c>
      <c r="D2140">
        <v>1</v>
      </c>
      <c r="E2140" s="3">
        <v>44687</v>
      </c>
      <c r="F2140" s="31">
        <f>YEAR(Order[[#This Row],[OrderDate]])</f>
        <v>2022</v>
      </c>
      <c r="G2140" s="31">
        <f>MONTH(Order[[#This Row],[OrderDate]])</f>
        <v>5</v>
      </c>
      <c r="H2140" s="31">
        <f>WEEKDAY(Order[[#This Row],[OrderDate]])</f>
        <v>6</v>
      </c>
      <c r="I2140" s="31" t="str">
        <f>TEXT(Order[[#This Row],[WeekNumber]],"dddd")</f>
        <v>Friday</v>
      </c>
      <c r="J2140" s="14" t="s">
        <v>487</v>
      </c>
      <c r="K2140" t="s">
        <v>484</v>
      </c>
      <c r="L2140" s="4">
        <v>24</v>
      </c>
      <c r="M2140" s="4">
        <v>6</v>
      </c>
      <c r="N2140" s="4">
        <v>6</v>
      </c>
      <c r="O2140">
        <v>4</v>
      </c>
      <c r="P2140" s="8">
        <v>0</v>
      </c>
      <c r="Q2140" t="s">
        <v>367</v>
      </c>
      <c r="R2140">
        <v>6</v>
      </c>
      <c r="S2140" s="4">
        <v>2.1837851755325639</v>
      </c>
      <c r="T2140" t="s">
        <v>151</v>
      </c>
      <c r="U2140" t="s">
        <v>240</v>
      </c>
      <c r="V2140" t="s">
        <v>325</v>
      </c>
      <c r="W2140" t="s">
        <v>510</v>
      </c>
      <c r="X2140" t="s">
        <v>353</v>
      </c>
      <c r="Y2140" t="s">
        <v>514</v>
      </c>
    </row>
    <row r="2141" spans="1:25" ht="15" customHeight="1" x14ac:dyDescent="0.3">
      <c r="A2141">
        <v>11077</v>
      </c>
      <c r="B2141" t="s">
        <v>62</v>
      </c>
      <c r="C2141">
        <v>14</v>
      </c>
      <c r="D2141">
        <v>1</v>
      </c>
      <c r="E2141" s="3">
        <v>44687</v>
      </c>
      <c r="F2141" s="31">
        <f>YEAR(Order[[#This Row],[OrderDate]])</f>
        <v>2022</v>
      </c>
      <c r="G2141" s="31">
        <f>MONTH(Order[[#This Row],[OrderDate]])</f>
        <v>5</v>
      </c>
      <c r="H2141" s="31">
        <f>WEEKDAY(Order[[#This Row],[OrderDate]])</f>
        <v>6</v>
      </c>
      <c r="I2141" s="31" t="str">
        <f>TEXT(Order[[#This Row],[WeekNumber]],"dddd")</f>
        <v>Friday</v>
      </c>
      <c r="J2141" s="14" t="s">
        <v>487</v>
      </c>
      <c r="K2141" t="s">
        <v>484</v>
      </c>
      <c r="L2141" s="4">
        <v>22.55250001559034</v>
      </c>
      <c r="M2141" s="4">
        <v>23.25</v>
      </c>
      <c r="N2141" s="4">
        <v>22.55250001559034</v>
      </c>
      <c r="O2141">
        <v>1</v>
      </c>
      <c r="P2141" s="8">
        <v>2.999999932944775E-2</v>
      </c>
      <c r="Q2141" t="s">
        <v>368</v>
      </c>
      <c r="R2141">
        <v>6</v>
      </c>
      <c r="S2141" s="4">
        <v>19.281771520737859</v>
      </c>
      <c r="T2141" t="s">
        <v>151</v>
      </c>
      <c r="U2141" t="s">
        <v>240</v>
      </c>
      <c r="V2141" t="s">
        <v>325</v>
      </c>
      <c r="W2141" t="s">
        <v>510</v>
      </c>
      <c r="X2141" t="s">
        <v>353</v>
      </c>
      <c r="Y2141" t="s">
        <v>513</v>
      </c>
    </row>
    <row r="2142" spans="1:25" ht="15" customHeight="1" x14ac:dyDescent="0.3">
      <c r="A2142">
        <v>11077</v>
      </c>
      <c r="B2142" t="s">
        <v>62</v>
      </c>
      <c r="C2142">
        <v>16</v>
      </c>
      <c r="D2142">
        <v>1</v>
      </c>
      <c r="E2142" s="3">
        <v>44687</v>
      </c>
      <c r="F2142" s="31">
        <f>YEAR(Order[[#This Row],[OrderDate]])</f>
        <v>2022</v>
      </c>
      <c r="G2142" s="31">
        <f>MONTH(Order[[#This Row],[OrderDate]])</f>
        <v>5</v>
      </c>
      <c r="H2142" s="31">
        <f>WEEKDAY(Order[[#This Row],[OrderDate]])</f>
        <v>6</v>
      </c>
      <c r="I2142" s="31" t="str">
        <f>TEXT(Order[[#This Row],[WeekNumber]],"dddd")</f>
        <v>Friday</v>
      </c>
      <c r="J2142" s="14" t="s">
        <v>487</v>
      </c>
      <c r="K2142" t="s">
        <v>484</v>
      </c>
      <c r="L2142" s="4">
        <v>33.853000023402274</v>
      </c>
      <c r="M2142" s="4">
        <v>17.45</v>
      </c>
      <c r="N2142" s="4">
        <v>16.926500011701137</v>
      </c>
      <c r="O2142">
        <v>2</v>
      </c>
      <c r="P2142" s="8">
        <v>2.999999932944775E-2</v>
      </c>
      <c r="Q2142" t="s">
        <v>370</v>
      </c>
      <c r="R2142">
        <v>7</v>
      </c>
      <c r="S2142" s="4">
        <v>12.75283918323947</v>
      </c>
      <c r="T2142" t="s">
        <v>151</v>
      </c>
      <c r="U2142" t="s">
        <v>240</v>
      </c>
      <c r="V2142" t="s">
        <v>325</v>
      </c>
      <c r="W2142" t="s">
        <v>510</v>
      </c>
      <c r="X2142" t="s">
        <v>353</v>
      </c>
      <c r="Y2142" t="s">
        <v>516</v>
      </c>
    </row>
    <row r="2143" spans="1:25" ht="15" customHeight="1" x14ac:dyDescent="0.3">
      <c r="A2143">
        <v>11077</v>
      </c>
      <c r="B2143" t="s">
        <v>62</v>
      </c>
      <c r="C2143">
        <v>20</v>
      </c>
      <c r="D2143">
        <v>1</v>
      </c>
      <c r="E2143" s="3">
        <v>44687</v>
      </c>
      <c r="F2143" s="31">
        <f>YEAR(Order[[#This Row],[OrderDate]])</f>
        <v>2022</v>
      </c>
      <c r="G2143" s="31">
        <f>MONTH(Order[[#This Row],[OrderDate]])</f>
        <v>5</v>
      </c>
      <c r="H2143" s="31">
        <f>WEEKDAY(Order[[#This Row],[OrderDate]])</f>
        <v>6</v>
      </c>
      <c r="I2143" s="31" t="str">
        <f>TEXT(Order[[#This Row],[WeekNumber]],"dddd")</f>
        <v>Friday</v>
      </c>
      <c r="J2143" s="14" t="s">
        <v>487</v>
      </c>
      <c r="K2143" t="s">
        <v>484</v>
      </c>
      <c r="L2143" s="4">
        <v>77.760000072419643</v>
      </c>
      <c r="M2143" s="4">
        <v>81</v>
      </c>
      <c r="N2143" s="4">
        <v>77.760000072419643</v>
      </c>
      <c r="O2143">
        <v>1</v>
      </c>
      <c r="P2143" s="8">
        <v>3.9999999105930328E-2</v>
      </c>
      <c r="Q2143" t="s">
        <v>374</v>
      </c>
      <c r="R2143">
        <v>8</v>
      </c>
      <c r="S2143" s="4">
        <v>57.815472307491099</v>
      </c>
      <c r="T2143" t="s">
        <v>151</v>
      </c>
      <c r="U2143" t="s">
        <v>240</v>
      </c>
      <c r="V2143" t="s">
        <v>325</v>
      </c>
      <c r="W2143" t="s">
        <v>510</v>
      </c>
      <c r="X2143" t="s">
        <v>353</v>
      </c>
      <c r="Y2143" t="s">
        <v>516</v>
      </c>
    </row>
    <row r="2144" spans="1:25" ht="15" customHeight="1" x14ac:dyDescent="0.3">
      <c r="A2144">
        <v>11077</v>
      </c>
      <c r="B2144" t="s">
        <v>62</v>
      </c>
      <c r="C2144">
        <v>23</v>
      </c>
      <c r="D2144">
        <v>1</v>
      </c>
      <c r="E2144" s="3">
        <v>44687</v>
      </c>
      <c r="F2144" s="31">
        <f>YEAR(Order[[#This Row],[OrderDate]])</f>
        <v>2022</v>
      </c>
      <c r="G2144" s="31">
        <f>MONTH(Order[[#This Row],[OrderDate]])</f>
        <v>5</v>
      </c>
      <c r="H2144" s="31">
        <f>WEEKDAY(Order[[#This Row],[OrderDate]])</f>
        <v>6</v>
      </c>
      <c r="I2144" s="31" t="str">
        <f>TEXT(Order[[#This Row],[WeekNumber]],"dddd")</f>
        <v>Friday</v>
      </c>
      <c r="J2144" s="14" t="s">
        <v>487</v>
      </c>
      <c r="K2144" t="s">
        <v>484</v>
      </c>
      <c r="L2144" s="4">
        <v>18</v>
      </c>
      <c r="M2144" s="4">
        <v>9</v>
      </c>
      <c r="N2144" s="4">
        <v>9</v>
      </c>
      <c r="O2144">
        <v>2</v>
      </c>
      <c r="P2144" s="8">
        <v>0</v>
      </c>
      <c r="Q2144" t="s">
        <v>377</v>
      </c>
      <c r="R2144">
        <v>9</v>
      </c>
      <c r="S2144" s="4">
        <v>5.2140991742329925</v>
      </c>
      <c r="T2144" t="s">
        <v>151</v>
      </c>
      <c r="U2144" t="s">
        <v>240</v>
      </c>
      <c r="V2144" t="s">
        <v>325</v>
      </c>
      <c r="W2144" t="s">
        <v>510</v>
      </c>
      <c r="X2144" t="s">
        <v>353</v>
      </c>
      <c r="Y2144" t="s">
        <v>512</v>
      </c>
    </row>
    <row r="2145" spans="1:25" ht="15" customHeight="1" x14ac:dyDescent="0.3">
      <c r="A2145">
        <v>11077</v>
      </c>
      <c r="B2145" t="s">
        <v>62</v>
      </c>
      <c r="C2145">
        <v>32</v>
      </c>
      <c r="D2145">
        <v>1</v>
      </c>
      <c r="E2145" s="3">
        <v>44687</v>
      </c>
      <c r="F2145" s="31">
        <f>YEAR(Order[[#This Row],[OrderDate]])</f>
        <v>2022</v>
      </c>
      <c r="G2145" s="31">
        <f>MONTH(Order[[#This Row],[OrderDate]])</f>
        <v>5</v>
      </c>
      <c r="H2145" s="31">
        <f>WEEKDAY(Order[[#This Row],[OrderDate]])</f>
        <v>6</v>
      </c>
      <c r="I2145" s="31" t="str">
        <f>TEXT(Order[[#This Row],[WeekNumber]],"dddd")</f>
        <v>Friday</v>
      </c>
      <c r="J2145" s="14" t="s">
        <v>487</v>
      </c>
      <c r="K2145" t="s">
        <v>484</v>
      </c>
      <c r="L2145" s="4">
        <v>32</v>
      </c>
      <c r="M2145" s="4">
        <v>32</v>
      </c>
      <c r="N2145" s="4">
        <v>32</v>
      </c>
      <c r="O2145">
        <v>1</v>
      </c>
      <c r="P2145" s="8">
        <v>0</v>
      </c>
      <c r="Q2145" t="s">
        <v>386</v>
      </c>
      <c r="R2145">
        <v>14</v>
      </c>
      <c r="S2145" s="4">
        <v>15.737004602670464</v>
      </c>
      <c r="T2145" t="s">
        <v>151</v>
      </c>
      <c r="U2145" t="s">
        <v>240</v>
      </c>
      <c r="V2145" t="s">
        <v>325</v>
      </c>
      <c r="W2145" t="s">
        <v>510</v>
      </c>
      <c r="X2145" t="s">
        <v>353</v>
      </c>
      <c r="Y2145" t="s">
        <v>511</v>
      </c>
    </row>
    <row r="2146" spans="1:25" ht="15" customHeight="1" x14ac:dyDescent="0.3">
      <c r="A2146">
        <v>11077</v>
      </c>
      <c r="B2146" t="s">
        <v>62</v>
      </c>
      <c r="C2146">
        <v>39</v>
      </c>
      <c r="D2146">
        <v>1</v>
      </c>
      <c r="E2146" s="3">
        <v>44687</v>
      </c>
      <c r="F2146" s="31">
        <f>YEAR(Order[[#This Row],[OrderDate]])</f>
        <v>2022</v>
      </c>
      <c r="G2146" s="31">
        <f>MONTH(Order[[#This Row],[OrderDate]])</f>
        <v>5</v>
      </c>
      <c r="H2146" s="31">
        <f>WEEKDAY(Order[[#This Row],[OrderDate]])</f>
        <v>6</v>
      </c>
      <c r="I2146" s="31" t="str">
        <f>TEXT(Order[[#This Row],[WeekNumber]],"dddd")</f>
        <v>Friday</v>
      </c>
      <c r="J2146" s="14" t="s">
        <v>487</v>
      </c>
      <c r="K2146" t="s">
        <v>484</v>
      </c>
      <c r="L2146" s="4">
        <v>34.19999997317791</v>
      </c>
      <c r="M2146" s="4">
        <v>18</v>
      </c>
      <c r="N2146" s="4">
        <v>17.099999986588955</v>
      </c>
      <c r="O2146">
        <v>2</v>
      </c>
      <c r="P2146" s="8">
        <v>5.000000074505806E-2</v>
      </c>
      <c r="Q2146" t="s">
        <v>393</v>
      </c>
      <c r="R2146">
        <v>18</v>
      </c>
      <c r="S2146" s="4">
        <v>13.522215154598831</v>
      </c>
      <c r="T2146" t="s">
        <v>151</v>
      </c>
      <c r="U2146" t="s">
        <v>240</v>
      </c>
      <c r="V2146" t="s">
        <v>325</v>
      </c>
      <c r="W2146" t="s">
        <v>510</v>
      </c>
      <c r="X2146" t="s">
        <v>353</v>
      </c>
      <c r="Y2146" t="s">
        <v>517</v>
      </c>
    </row>
    <row r="2147" spans="1:25" ht="15" customHeight="1" x14ac:dyDescent="0.3">
      <c r="A2147">
        <v>11077</v>
      </c>
      <c r="B2147" t="s">
        <v>62</v>
      </c>
      <c r="C2147">
        <v>41</v>
      </c>
      <c r="D2147">
        <v>1</v>
      </c>
      <c r="E2147" s="3">
        <v>44687</v>
      </c>
      <c r="F2147" s="31">
        <f>YEAR(Order[[#This Row],[OrderDate]])</f>
        <v>2022</v>
      </c>
      <c r="G2147" s="31">
        <f>MONTH(Order[[#This Row],[OrderDate]])</f>
        <v>5</v>
      </c>
      <c r="H2147" s="31">
        <f>WEEKDAY(Order[[#This Row],[OrderDate]])</f>
        <v>6</v>
      </c>
      <c r="I2147" s="31" t="str">
        <f>TEXT(Order[[#This Row],[WeekNumber]],"dddd")</f>
        <v>Friday</v>
      </c>
      <c r="J2147" s="14" t="s">
        <v>487</v>
      </c>
      <c r="K2147" t="s">
        <v>484</v>
      </c>
      <c r="L2147" s="4">
        <v>28.950000000000003</v>
      </c>
      <c r="M2147" s="4">
        <v>9.65</v>
      </c>
      <c r="N2147" s="4">
        <v>9.65</v>
      </c>
      <c r="O2147">
        <v>3</v>
      </c>
      <c r="P2147" s="8">
        <v>0</v>
      </c>
      <c r="Q2147" t="s">
        <v>395</v>
      </c>
      <c r="R2147">
        <v>19</v>
      </c>
      <c r="S2147" s="4">
        <v>6.0463867884479576</v>
      </c>
      <c r="T2147" t="s">
        <v>151</v>
      </c>
      <c r="U2147" t="s">
        <v>240</v>
      </c>
      <c r="V2147" t="s">
        <v>325</v>
      </c>
      <c r="W2147" t="s">
        <v>510</v>
      </c>
      <c r="X2147" t="s">
        <v>353</v>
      </c>
      <c r="Y2147" t="s">
        <v>514</v>
      </c>
    </row>
    <row r="2148" spans="1:25" ht="15" customHeight="1" x14ac:dyDescent="0.3">
      <c r="A2148">
        <v>11077</v>
      </c>
      <c r="B2148" t="s">
        <v>62</v>
      </c>
      <c r="C2148">
        <v>46</v>
      </c>
      <c r="D2148">
        <v>1</v>
      </c>
      <c r="E2148" s="3">
        <v>44687</v>
      </c>
      <c r="F2148" s="31">
        <f>YEAR(Order[[#This Row],[OrderDate]])</f>
        <v>2022</v>
      </c>
      <c r="G2148" s="31">
        <f>MONTH(Order[[#This Row],[OrderDate]])</f>
        <v>5</v>
      </c>
      <c r="H2148" s="31">
        <f>WEEKDAY(Order[[#This Row],[OrderDate]])</f>
        <v>6</v>
      </c>
      <c r="I2148" s="31" t="str">
        <f>TEXT(Order[[#This Row],[WeekNumber]],"dddd")</f>
        <v>Friday</v>
      </c>
      <c r="J2148" s="14" t="s">
        <v>487</v>
      </c>
      <c r="K2148" t="s">
        <v>484</v>
      </c>
      <c r="L2148" s="4">
        <v>35.280000016093254</v>
      </c>
      <c r="M2148" s="4">
        <v>12</v>
      </c>
      <c r="N2148" s="4">
        <v>11.760000005364418</v>
      </c>
      <c r="O2148">
        <v>3</v>
      </c>
      <c r="P2148" s="8">
        <v>1.9999999552965161E-2</v>
      </c>
      <c r="Q2148" t="s">
        <v>400</v>
      </c>
      <c r="R2148">
        <v>21</v>
      </c>
      <c r="S2148" s="4">
        <v>5.504627786254181</v>
      </c>
      <c r="T2148" t="s">
        <v>151</v>
      </c>
      <c r="U2148" t="s">
        <v>240</v>
      </c>
      <c r="V2148" t="s">
        <v>325</v>
      </c>
      <c r="W2148" t="s">
        <v>510</v>
      </c>
      <c r="X2148" t="s">
        <v>353</v>
      </c>
      <c r="Y2148" t="s">
        <v>514</v>
      </c>
    </row>
    <row r="2149" spans="1:25" ht="15" customHeight="1" x14ac:dyDescent="0.3">
      <c r="A2149">
        <v>11077</v>
      </c>
      <c r="B2149" t="s">
        <v>62</v>
      </c>
      <c r="C2149">
        <v>52</v>
      </c>
      <c r="D2149">
        <v>1</v>
      </c>
      <c r="E2149" s="3">
        <v>44687</v>
      </c>
      <c r="F2149" s="31">
        <f>YEAR(Order[[#This Row],[OrderDate]])</f>
        <v>2022</v>
      </c>
      <c r="G2149" s="31">
        <f>MONTH(Order[[#This Row],[OrderDate]])</f>
        <v>5</v>
      </c>
      <c r="H2149" s="31">
        <f>WEEKDAY(Order[[#This Row],[OrderDate]])</f>
        <v>6</v>
      </c>
      <c r="I2149" s="31" t="str">
        <f>TEXT(Order[[#This Row],[WeekNumber]],"dddd")</f>
        <v>Friday</v>
      </c>
      <c r="J2149" s="14" t="s">
        <v>487</v>
      </c>
      <c r="K2149" t="s">
        <v>484</v>
      </c>
      <c r="L2149" s="4">
        <v>14</v>
      </c>
      <c r="M2149" s="4">
        <v>7</v>
      </c>
      <c r="N2149" s="4">
        <v>7</v>
      </c>
      <c r="O2149">
        <v>2</v>
      </c>
      <c r="P2149" s="8">
        <v>0</v>
      </c>
      <c r="Q2149" t="s">
        <v>406</v>
      </c>
      <c r="R2149">
        <v>24</v>
      </c>
      <c r="S2149" s="4">
        <v>2.7531089859539</v>
      </c>
      <c r="T2149" t="s">
        <v>151</v>
      </c>
      <c r="U2149" t="s">
        <v>240</v>
      </c>
      <c r="V2149" t="s">
        <v>325</v>
      </c>
      <c r="W2149" t="s">
        <v>510</v>
      </c>
      <c r="X2149" t="s">
        <v>353</v>
      </c>
      <c r="Y2149" t="s">
        <v>512</v>
      </c>
    </row>
    <row r="2150" spans="1:25" ht="15" customHeight="1" x14ac:dyDescent="0.3">
      <c r="A2150">
        <v>11077</v>
      </c>
      <c r="B2150" t="s">
        <v>62</v>
      </c>
      <c r="C2150">
        <v>55</v>
      </c>
      <c r="D2150">
        <v>1</v>
      </c>
      <c r="E2150" s="3">
        <v>44687</v>
      </c>
      <c r="F2150" s="31">
        <f>YEAR(Order[[#This Row],[OrderDate]])</f>
        <v>2022</v>
      </c>
      <c r="G2150" s="31">
        <f>MONTH(Order[[#This Row],[OrderDate]])</f>
        <v>5</v>
      </c>
      <c r="H2150" s="31">
        <f>WEEKDAY(Order[[#This Row],[OrderDate]])</f>
        <v>6</v>
      </c>
      <c r="I2150" s="31" t="str">
        <f>TEXT(Order[[#This Row],[WeekNumber]],"dddd")</f>
        <v>Friday</v>
      </c>
      <c r="J2150" s="14" t="s">
        <v>487</v>
      </c>
      <c r="K2150" t="s">
        <v>484</v>
      </c>
      <c r="L2150" s="4">
        <v>48</v>
      </c>
      <c r="M2150" s="4">
        <v>24</v>
      </c>
      <c r="N2150" s="4">
        <v>24</v>
      </c>
      <c r="O2150">
        <v>2</v>
      </c>
      <c r="P2150" s="8">
        <v>0</v>
      </c>
      <c r="Q2150" t="s">
        <v>409</v>
      </c>
      <c r="R2150">
        <v>25</v>
      </c>
      <c r="S2150" s="4">
        <v>18.144678468561601</v>
      </c>
      <c r="T2150" t="s">
        <v>151</v>
      </c>
      <c r="U2150" t="s">
        <v>240</v>
      </c>
      <c r="V2150" t="s">
        <v>325</v>
      </c>
      <c r="W2150" t="s">
        <v>510</v>
      </c>
      <c r="X2150" t="s">
        <v>353</v>
      </c>
      <c r="Y2150" t="s">
        <v>518</v>
      </c>
    </row>
    <row r="2151" spans="1:25" ht="15" customHeight="1" x14ac:dyDescent="0.3">
      <c r="A2151">
        <v>11077</v>
      </c>
      <c r="B2151" t="s">
        <v>62</v>
      </c>
      <c r="C2151">
        <v>60</v>
      </c>
      <c r="D2151">
        <v>1</v>
      </c>
      <c r="E2151" s="3">
        <v>44687</v>
      </c>
      <c r="F2151" s="31">
        <f>YEAR(Order[[#This Row],[OrderDate]])</f>
        <v>2022</v>
      </c>
      <c r="G2151" s="31">
        <f>MONTH(Order[[#This Row],[OrderDate]])</f>
        <v>5</v>
      </c>
      <c r="H2151" s="31">
        <f>WEEKDAY(Order[[#This Row],[OrderDate]])</f>
        <v>6</v>
      </c>
      <c r="I2151" s="31" t="str">
        <f>TEXT(Order[[#This Row],[WeekNumber]],"dddd")</f>
        <v>Friday</v>
      </c>
      <c r="J2151" s="14" t="s">
        <v>487</v>
      </c>
      <c r="K2151" t="s">
        <v>484</v>
      </c>
      <c r="L2151" s="4">
        <v>63.920000091195107</v>
      </c>
      <c r="M2151" s="4">
        <v>34</v>
      </c>
      <c r="N2151" s="4">
        <v>31.960000045597553</v>
      </c>
      <c r="O2151">
        <v>2</v>
      </c>
      <c r="P2151" s="8">
        <v>5.9999998658895493E-2</v>
      </c>
      <c r="Q2151" t="s">
        <v>414</v>
      </c>
      <c r="R2151">
        <v>28</v>
      </c>
      <c r="S2151" s="4">
        <v>17.186056815854748</v>
      </c>
      <c r="T2151" t="s">
        <v>151</v>
      </c>
      <c r="U2151" t="s">
        <v>240</v>
      </c>
      <c r="V2151" t="s">
        <v>325</v>
      </c>
      <c r="W2151" t="s">
        <v>510</v>
      </c>
      <c r="X2151" t="s">
        <v>353</v>
      </c>
      <c r="Y2151" t="s">
        <v>511</v>
      </c>
    </row>
    <row r="2152" spans="1:25" ht="15" customHeight="1" x14ac:dyDescent="0.3">
      <c r="A2152">
        <v>11077</v>
      </c>
      <c r="B2152" t="s">
        <v>62</v>
      </c>
      <c r="C2152">
        <v>64</v>
      </c>
      <c r="D2152">
        <v>1</v>
      </c>
      <c r="E2152" s="3">
        <v>44687</v>
      </c>
      <c r="F2152" s="31">
        <f>YEAR(Order[[#This Row],[OrderDate]])</f>
        <v>2022</v>
      </c>
      <c r="G2152" s="31">
        <f>MONTH(Order[[#This Row],[OrderDate]])</f>
        <v>5</v>
      </c>
      <c r="H2152" s="31">
        <f>WEEKDAY(Order[[#This Row],[OrderDate]])</f>
        <v>6</v>
      </c>
      <c r="I2152" s="31" t="str">
        <f>TEXT(Order[[#This Row],[WeekNumber]],"dddd")</f>
        <v>Friday</v>
      </c>
      <c r="J2152" s="14" t="s">
        <v>487</v>
      </c>
      <c r="K2152" t="s">
        <v>484</v>
      </c>
      <c r="L2152" s="4">
        <v>64.505000044591725</v>
      </c>
      <c r="M2152" s="4">
        <v>33.25</v>
      </c>
      <c r="N2152" s="4">
        <v>32.252500022295862</v>
      </c>
      <c r="O2152">
        <v>2</v>
      </c>
      <c r="P2152" s="8">
        <v>2.999999932944775E-2</v>
      </c>
      <c r="Q2152" t="s">
        <v>418</v>
      </c>
      <c r="R2152">
        <v>12</v>
      </c>
      <c r="S2152" s="4">
        <v>21.348702933885775</v>
      </c>
      <c r="T2152" t="s">
        <v>151</v>
      </c>
      <c r="U2152" t="s">
        <v>240</v>
      </c>
      <c r="V2152" t="s">
        <v>325</v>
      </c>
      <c r="W2152" t="s">
        <v>510</v>
      </c>
      <c r="X2152" t="s">
        <v>353</v>
      </c>
      <c r="Y2152" t="s">
        <v>512</v>
      </c>
    </row>
    <row r="2153" spans="1:25" ht="15" customHeight="1" x14ac:dyDescent="0.3">
      <c r="A2153">
        <v>11077</v>
      </c>
      <c r="B2153" t="s">
        <v>62</v>
      </c>
      <c r="C2153">
        <v>66</v>
      </c>
      <c r="D2153">
        <v>1</v>
      </c>
      <c r="E2153" s="3">
        <v>44687</v>
      </c>
      <c r="F2153" s="31">
        <f>YEAR(Order[[#This Row],[OrderDate]])</f>
        <v>2022</v>
      </c>
      <c r="G2153" s="31">
        <f>MONTH(Order[[#This Row],[OrderDate]])</f>
        <v>5</v>
      </c>
      <c r="H2153" s="31">
        <f>WEEKDAY(Order[[#This Row],[OrderDate]])</f>
        <v>6</v>
      </c>
      <c r="I2153" s="31" t="str">
        <f>TEXT(Order[[#This Row],[WeekNumber]],"dddd")</f>
        <v>Friday</v>
      </c>
      <c r="J2153" s="14" t="s">
        <v>487</v>
      </c>
      <c r="K2153" t="s">
        <v>484</v>
      </c>
      <c r="L2153" s="4">
        <v>17</v>
      </c>
      <c r="M2153" s="4">
        <v>17</v>
      </c>
      <c r="N2153" s="4">
        <v>17</v>
      </c>
      <c r="O2153">
        <v>1</v>
      </c>
      <c r="P2153" s="8">
        <v>0</v>
      </c>
      <c r="Q2153" t="s">
        <v>420</v>
      </c>
      <c r="R2153">
        <v>2</v>
      </c>
      <c r="S2153" s="4">
        <v>4.7723602845439919</v>
      </c>
      <c r="T2153" t="s">
        <v>151</v>
      </c>
      <c r="U2153" t="s">
        <v>240</v>
      </c>
      <c r="V2153" t="s">
        <v>325</v>
      </c>
      <c r="W2153" t="s">
        <v>510</v>
      </c>
      <c r="X2153" t="s">
        <v>353</v>
      </c>
      <c r="Y2153" t="s">
        <v>515</v>
      </c>
    </row>
    <row r="2154" spans="1:25" ht="15" customHeight="1" x14ac:dyDescent="0.3">
      <c r="A2154">
        <v>11077</v>
      </c>
      <c r="B2154" t="s">
        <v>62</v>
      </c>
      <c r="C2154">
        <v>73</v>
      </c>
      <c r="D2154">
        <v>1</v>
      </c>
      <c r="E2154" s="3">
        <v>44687</v>
      </c>
      <c r="F2154" s="31">
        <f>YEAR(Order[[#This Row],[OrderDate]])</f>
        <v>2022</v>
      </c>
      <c r="G2154" s="31">
        <f>MONTH(Order[[#This Row],[OrderDate]])</f>
        <v>5</v>
      </c>
      <c r="H2154" s="31">
        <f>WEEKDAY(Order[[#This Row],[OrderDate]])</f>
        <v>6</v>
      </c>
      <c r="I2154" s="31" t="str">
        <f>TEXT(Order[[#This Row],[WeekNumber]],"dddd")</f>
        <v>Friday</v>
      </c>
      <c r="J2154" s="14" t="s">
        <v>487</v>
      </c>
      <c r="K2154" t="s">
        <v>484</v>
      </c>
      <c r="L2154" s="4">
        <v>29.700000006705523</v>
      </c>
      <c r="M2154" s="4">
        <v>15</v>
      </c>
      <c r="N2154" s="4">
        <v>14.850000003352761</v>
      </c>
      <c r="O2154">
        <v>2</v>
      </c>
      <c r="P2154" s="8">
        <v>9.9999997764825821E-3</v>
      </c>
      <c r="Q2154" t="s">
        <v>427</v>
      </c>
      <c r="R2154">
        <v>17</v>
      </c>
      <c r="S2154" s="4">
        <v>4.6045134272414314</v>
      </c>
      <c r="T2154" t="s">
        <v>151</v>
      </c>
      <c r="U2154" t="s">
        <v>240</v>
      </c>
      <c r="V2154" t="s">
        <v>325</v>
      </c>
      <c r="W2154" t="s">
        <v>510</v>
      </c>
      <c r="X2154" t="s">
        <v>353</v>
      </c>
      <c r="Y2154" t="s">
        <v>514</v>
      </c>
    </row>
    <row r="2155" spans="1:25" ht="15" customHeight="1" x14ac:dyDescent="0.3">
      <c r="A2155">
        <v>11077</v>
      </c>
      <c r="B2155" t="s">
        <v>62</v>
      </c>
      <c r="C2155">
        <v>75</v>
      </c>
      <c r="D2155">
        <v>1</v>
      </c>
      <c r="E2155" s="3">
        <v>44687</v>
      </c>
      <c r="F2155" s="31">
        <f>YEAR(Order[[#This Row],[OrderDate]])</f>
        <v>2022</v>
      </c>
      <c r="G2155" s="31">
        <f>MONTH(Order[[#This Row],[OrderDate]])</f>
        <v>5</v>
      </c>
      <c r="H2155" s="31">
        <f>WEEKDAY(Order[[#This Row],[OrderDate]])</f>
        <v>6</v>
      </c>
      <c r="I2155" s="31" t="str">
        <f>TEXT(Order[[#This Row],[WeekNumber]],"dddd")</f>
        <v>Friday</v>
      </c>
      <c r="J2155" s="14" t="s">
        <v>487</v>
      </c>
      <c r="K2155" t="s">
        <v>484</v>
      </c>
      <c r="L2155" s="4">
        <v>31</v>
      </c>
      <c r="M2155" s="4">
        <v>7.75</v>
      </c>
      <c r="N2155" s="4">
        <v>7.75</v>
      </c>
      <c r="O2155">
        <v>4</v>
      </c>
      <c r="P2155" s="8">
        <v>0</v>
      </c>
      <c r="Q2155" t="s">
        <v>429</v>
      </c>
      <c r="R2155">
        <v>12</v>
      </c>
      <c r="S2155" s="4">
        <v>3.8495729671919596</v>
      </c>
      <c r="T2155" t="s">
        <v>151</v>
      </c>
      <c r="U2155" t="s">
        <v>240</v>
      </c>
      <c r="V2155" t="s">
        <v>325</v>
      </c>
      <c r="W2155" t="s">
        <v>510</v>
      </c>
      <c r="X2155" t="s">
        <v>353</v>
      </c>
      <c r="Y2155" t="s">
        <v>517</v>
      </c>
    </row>
    <row r="2156" spans="1:25" ht="15" customHeight="1" x14ac:dyDescent="0.3">
      <c r="A2156">
        <v>11077</v>
      </c>
      <c r="B2156" t="s">
        <v>62</v>
      </c>
      <c r="C2156">
        <v>77</v>
      </c>
      <c r="D2156">
        <v>1</v>
      </c>
      <c r="E2156" s="3">
        <v>44687</v>
      </c>
      <c r="F2156" s="31">
        <f>YEAR(Order[[#This Row],[OrderDate]])</f>
        <v>2022</v>
      </c>
      <c r="G2156" s="31">
        <f>MONTH(Order[[#This Row],[OrderDate]])</f>
        <v>5</v>
      </c>
      <c r="H2156" s="31">
        <f>WEEKDAY(Order[[#This Row],[OrderDate]])</f>
        <v>6</v>
      </c>
      <c r="I2156" s="31" t="str">
        <f>TEXT(Order[[#This Row],[WeekNumber]],"dddd")</f>
        <v>Friday</v>
      </c>
      <c r="J2156" s="14"/>
      <c r="K2156" t="s">
        <v>484</v>
      </c>
      <c r="L2156" s="4">
        <v>26</v>
      </c>
      <c r="M2156" s="4">
        <v>13</v>
      </c>
      <c r="N2156" s="4">
        <v>13</v>
      </c>
      <c r="O2156">
        <v>2</v>
      </c>
      <c r="P2156" s="8">
        <v>0</v>
      </c>
      <c r="Q2156" t="s">
        <v>431</v>
      </c>
      <c r="R2156">
        <v>12</v>
      </c>
      <c r="S2156" s="4">
        <v>9.7871799999999993</v>
      </c>
      <c r="T2156" t="s">
        <v>151</v>
      </c>
      <c r="U2156" t="s">
        <v>240</v>
      </c>
      <c r="V2156" t="s">
        <v>325</v>
      </c>
      <c r="W2156" t="s">
        <v>510</v>
      </c>
      <c r="X2156" t="s">
        <v>353</v>
      </c>
      <c r="Y2156" t="s">
        <v>515</v>
      </c>
    </row>
  </sheetData>
  <phoneticPr fontId="6"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160" zoomScaleNormal="160" workbookViewId="0">
      <selection activeCell="B13" sqref="B13"/>
    </sheetView>
  </sheetViews>
  <sheetFormatPr defaultColWidth="9.109375" defaultRowHeight="14.4" x14ac:dyDescent="0.3"/>
  <cols>
    <col min="1" max="1" width="16.33203125" style="9" customWidth="1"/>
    <col min="2" max="2" width="22" style="9" customWidth="1"/>
    <col min="3" max="3" width="23.33203125" style="9" customWidth="1"/>
    <col min="4" max="4" width="16.5546875" style="9" customWidth="1"/>
    <col min="5" max="5" width="14.88671875" style="9" bestFit="1" customWidth="1"/>
    <col min="6" max="16384" width="9.109375" style="9"/>
  </cols>
  <sheetData>
    <row r="1" spans="1:5" x14ac:dyDescent="0.3">
      <c r="A1" s="13" t="s">
        <v>492</v>
      </c>
      <c r="B1" s="13" t="s">
        <v>535</v>
      </c>
      <c r="C1" s="13" t="s">
        <v>536</v>
      </c>
      <c r="D1" s="13" t="s">
        <v>537</v>
      </c>
      <c r="E1" s="11" t="s">
        <v>483</v>
      </c>
    </row>
    <row r="2" spans="1:5" x14ac:dyDescent="0.3">
      <c r="A2" s="10">
        <v>1</v>
      </c>
      <c r="B2" s="10" t="s">
        <v>463</v>
      </c>
      <c r="C2" s="10" t="s">
        <v>472</v>
      </c>
      <c r="D2" s="10" t="s">
        <v>353</v>
      </c>
      <c r="E2" s="10" t="s">
        <v>481</v>
      </c>
    </row>
    <row r="3" spans="1:5" x14ac:dyDescent="0.3">
      <c r="A3" s="9">
        <v>2</v>
      </c>
      <c r="B3" s="9" t="s">
        <v>464</v>
      </c>
      <c r="C3" s="9" t="s">
        <v>473</v>
      </c>
      <c r="D3" s="9" t="s">
        <v>353</v>
      </c>
      <c r="E3" s="9" t="s">
        <v>481</v>
      </c>
    </row>
    <row r="4" spans="1:5" x14ac:dyDescent="0.3">
      <c r="A4" s="9">
        <v>3</v>
      </c>
      <c r="B4" s="9" t="s">
        <v>465</v>
      </c>
      <c r="C4" s="9" t="s">
        <v>474</v>
      </c>
      <c r="D4" s="9" t="s">
        <v>353</v>
      </c>
      <c r="E4" s="9" t="s">
        <v>481</v>
      </c>
    </row>
    <row r="5" spans="1:5" x14ac:dyDescent="0.3">
      <c r="A5" s="9">
        <v>4</v>
      </c>
      <c r="B5" s="9" t="s">
        <v>466</v>
      </c>
      <c r="C5" s="9" t="s">
        <v>475</v>
      </c>
      <c r="D5" s="9" t="s">
        <v>353</v>
      </c>
      <c r="E5" s="9" t="s">
        <v>481</v>
      </c>
    </row>
    <row r="6" spans="1:5" x14ac:dyDescent="0.3">
      <c r="A6" s="9">
        <v>5</v>
      </c>
      <c r="B6" s="9" t="s">
        <v>467</v>
      </c>
      <c r="C6" s="9" t="s">
        <v>476</v>
      </c>
      <c r="D6" s="9" t="s">
        <v>351</v>
      </c>
      <c r="E6" s="9" t="s">
        <v>481</v>
      </c>
    </row>
    <row r="7" spans="1:5" x14ac:dyDescent="0.3">
      <c r="A7" s="9">
        <v>6</v>
      </c>
      <c r="B7" s="9" t="s">
        <v>468</v>
      </c>
      <c r="C7" s="9" t="s">
        <v>477</v>
      </c>
      <c r="D7" s="9" t="s">
        <v>351</v>
      </c>
      <c r="E7" s="9" t="s">
        <v>482</v>
      </c>
    </row>
    <row r="8" spans="1:5" x14ac:dyDescent="0.3">
      <c r="A8" s="9">
        <v>7</v>
      </c>
      <c r="B8" s="9" t="s">
        <v>469</v>
      </c>
      <c r="C8" s="9" t="s">
        <v>478</v>
      </c>
      <c r="D8" s="9" t="s">
        <v>351</v>
      </c>
      <c r="E8" s="9" t="s">
        <v>482</v>
      </c>
    </row>
    <row r="9" spans="1:5" x14ac:dyDescent="0.3">
      <c r="A9" s="9">
        <v>8</v>
      </c>
      <c r="B9" s="9" t="s">
        <v>470</v>
      </c>
      <c r="C9" s="9" t="s">
        <v>479</v>
      </c>
      <c r="D9" s="9" t="s">
        <v>353</v>
      </c>
      <c r="E9" s="9" t="s">
        <v>481</v>
      </c>
    </row>
    <row r="10" spans="1:5" x14ac:dyDescent="0.3">
      <c r="A10" s="9">
        <v>9</v>
      </c>
      <c r="B10" s="9" t="s">
        <v>471</v>
      </c>
      <c r="C10" s="9" t="s">
        <v>480</v>
      </c>
      <c r="D10" s="9" t="s">
        <v>351</v>
      </c>
      <c r="E10" s="9" t="s">
        <v>482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0"/>
  <sheetViews>
    <sheetView topLeftCell="A2" zoomScale="145" zoomScaleNormal="145" workbookViewId="0">
      <selection activeCell="F14" sqref="F14"/>
    </sheetView>
  </sheetViews>
  <sheetFormatPr defaultColWidth="9.109375" defaultRowHeight="14.4" x14ac:dyDescent="0.3"/>
  <cols>
    <col min="1" max="1" width="13.6640625" customWidth="1"/>
    <col min="2" max="2" width="37.6640625" customWidth="1"/>
    <col min="3" max="3" width="21.44140625" bestFit="1" customWidth="1"/>
  </cols>
  <sheetData>
    <row r="1" spans="1:3" x14ac:dyDescent="0.3">
      <c r="A1" s="12" t="s">
        <v>538</v>
      </c>
      <c r="B1" s="12" t="s">
        <v>539</v>
      </c>
      <c r="C1" s="12" t="s">
        <v>540</v>
      </c>
    </row>
    <row r="2" spans="1:3" x14ac:dyDescent="0.3">
      <c r="A2">
        <v>1</v>
      </c>
      <c r="B2" t="s">
        <v>432</v>
      </c>
      <c r="C2" t="s">
        <v>351</v>
      </c>
    </row>
    <row r="3" spans="1:3" x14ac:dyDescent="0.3">
      <c r="A3">
        <v>2</v>
      </c>
      <c r="B3" t="s">
        <v>433</v>
      </c>
      <c r="C3" t="s">
        <v>353</v>
      </c>
    </row>
    <row r="4" spans="1:3" x14ac:dyDescent="0.3">
      <c r="A4">
        <v>3</v>
      </c>
      <c r="B4" t="s">
        <v>434</v>
      </c>
      <c r="C4" t="s">
        <v>353</v>
      </c>
    </row>
    <row r="5" spans="1:3" x14ac:dyDescent="0.3">
      <c r="A5">
        <v>4</v>
      </c>
      <c r="B5" t="s">
        <v>435</v>
      </c>
      <c r="C5" t="s">
        <v>462</v>
      </c>
    </row>
    <row r="6" spans="1:3" x14ac:dyDescent="0.3">
      <c r="A6">
        <v>5</v>
      </c>
      <c r="B6" t="s">
        <v>436</v>
      </c>
      <c r="C6" t="s">
        <v>529</v>
      </c>
    </row>
    <row r="7" spans="1:3" x14ac:dyDescent="0.3">
      <c r="A7">
        <v>6</v>
      </c>
      <c r="B7" t="s">
        <v>437</v>
      </c>
      <c r="C7" t="s">
        <v>462</v>
      </c>
    </row>
    <row r="8" spans="1:3" x14ac:dyDescent="0.3">
      <c r="A8">
        <v>7</v>
      </c>
      <c r="B8" t="s">
        <v>438</v>
      </c>
      <c r="C8" t="s">
        <v>541</v>
      </c>
    </row>
    <row r="9" spans="1:3" x14ac:dyDescent="0.3">
      <c r="A9">
        <v>8</v>
      </c>
      <c r="B9" t="s">
        <v>439</v>
      </c>
      <c r="C9" t="s">
        <v>351</v>
      </c>
    </row>
    <row r="10" spans="1:3" x14ac:dyDescent="0.3">
      <c r="A10">
        <v>9</v>
      </c>
      <c r="B10" t="s">
        <v>440</v>
      </c>
      <c r="C10" t="s">
        <v>526</v>
      </c>
    </row>
    <row r="11" spans="1:3" x14ac:dyDescent="0.3">
      <c r="A11">
        <v>10</v>
      </c>
      <c r="B11" t="s">
        <v>441</v>
      </c>
      <c r="C11" t="s">
        <v>521</v>
      </c>
    </row>
    <row r="12" spans="1:3" x14ac:dyDescent="0.3">
      <c r="A12">
        <v>11</v>
      </c>
      <c r="B12" t="s">
        <v>442</v>
      </c>
      <c r="C12" t="s">
        <v>520</v>
      </c>
    </row>
    <row r="13" spans="1:3" x14ac:dyDescent="0.3">
      <c r="A13">
        <v>12</v>
      </c>
      <c r="B13" t="s">
        <v>443</v>
      </c>
      <c r="C13" t="s">
        <v>520</v>
      </c>
    </row>
    <row r="14" spans="1:3" x14ac:dyDescent="0.3">
      <c r="A14">
        <v>13</v>
      </c>
      <c r="B14" t="s">
        <v>444</v>
      </c>
      <c r="C14" t="s">
        <v>520</v>
      </c>
    </row>
    <row r="15" spans="1:3" x14ac:dyDescent="0.3">
      <c r="A15">
        <v>14</v>
      </c>
      <c r="B15" t="s">
        <v>445</v>
      </c>
      <c r="C15" t="s">
        <v>528</v>
      </c>
    </row>
    <row r="16" spans="1:3" x14ac:dyDescent="0.3">
      <c r="A16">
        <v>15</v>
      </c>
      <c r="B16" t="s">
        <v>446</v>
      </c>
      <c r="C16" t="s">
        <v>534</v>
      </c>
    </row>
    <row r="17" spans="1:3" x14ac:dyDescent="0.3">
      <c r="A17">
        <v>16</v>
      </c>
      <c r="B17" t="s">
        <v>447</v>
      </c>
      <c r="C17" t="s">
        <v>353</v>
      </c>
    </row>
    <row r="18" spans="1:3" x14ac:dyDescent="0.3">
      <c r="A18">
        <v>17</v>
      </c>
      <c r="B18" t="s">
        <v>448</v>
      </c>
      <c r="C18" t="s">
        <v>526</v>
      </c>
    </row>
    <row r="19" spans="1:3" x14ac:dyDescent="0.3">
      <c r="A19">
        <v>18</v>
      </c>
      <c r="B19" t="s">
        <v>449</v>
      </c>
      <c r="C19" t="s">
        <v>519</v>
      </c>
    </row>
    <row r="20" spans="1:3" x14ac:dyDescent="0.3">
      <c r="A20">
        <v>19</v>
      </c>
      <c r="B20" t="s">
        <v>450</v>
      </c>
      <c r="C20" t="s">
        <v>353</v>
      </c>
    </row>
    <row r="21" spans="1:3" x14ac:dyDescent="0.3">
      <c r="A21">
        <v>20</v>
      </c>
      <c r="B21" t="s">
        <v>451</v>
      </c>
      <c r="C21" t="s">
        <v>461</v>
      </c>
    </row>
    <row r="22" spans="1:3" x14ac:dyDescent="0.3">
      <c r="A22">
        <v>21</v>
      </c>
      <c r="B22" t="s">
        <v>452</v>
      </c>
      <c r="C22" t="s">
        <v>532</v>
      </c>
    </row>
    <row r="23" spans="1:3" x14ac:dyDescent="0.3">
      <c r="A23">
        <v>22</v>
      </c>
      <c r="B23" t="s">
        <v>453</v>
      </c>
      <c r="C23" t="s">
        <v>542</v>
      </c>
    </row>
    <row r="24" spans="1:3" x14ac:dyDescent="0.3">
      <c r="A24">
        <v>23</v>
      </c>
      <c r="B24" t="s">
        <v>454</v>
      </c>
      <c r="C24" t="s">
        <v>527</v>
      </c>
    </row>
    <row r="25" spans="1:3" x14ac:dyDescent="0.3">
      <c r="A25">
        <v>24</v>
      </c>
      <c r="B25" t="s">
        <v>455</v>
      </c>
      <c r="C25" t="s">
        <v>541</v>
      </c>
    </row>
    <row r="26" spans="1:3" x14ac:dyDescent="0.3">
      <c r="A26">
        <v>25</v>
      </c>
      <c r="B26" t="s">
        <v>456</v>
      </c>
      <c r="C26" t="s">
        <v>531</v>
      </c>
    </row>
    <row r="27" spans="1:3" x14ac:dyDescent="0.3">
      <c r="A27">
        <v>26</v>
      </c>
      <c r="B27" t="s">
        <v>457</v>
      </c>
      <c r="C27" t="s">
        <v>528</v>
      </c>
    </row>
    <row r="28" spans="1:3" x14ac:dyDescent="0.3">
      <c r="A28">
        <v>27</v>
      </c>
      <c r="B28" t="s">
        <v>458</v>
      </c>
      <c r="C28" t="s">
        <v>519</v>
      </c>
    </row>
    <row r="29" spans="1:3" x14ac:dyDescent="0.3">
      <c r="A29">
        <v>28</v>
      </c>
      <c r="B29" t="s">
        <v>459</v>
      </c>
      <c r="C29" t="s">
        <v>519</v>
      </c>
    </row>
    <row r="30" spans="1:3" x14ac:dyDescent="0.3">
      <c r="A30">
        <v>29</v>
      </c>
      <c r="B30" t="s">
        <v>460</v>
      </c>
      <c r="C30" t="s">
        <v>531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586E2-9F35-4982-8775-2E1683399C23}">
  <dimension ref="A1:E23"/>
  <sheetViews>
    <sheetView workbookViewId="0">
      <selection activeCell="I20" sqref="I20"/>
    </sheetView>
  </sheetViews>
  <sheetFormatPr defaultRowHeight="14.4" x14ac:dyDescent="0.3"/>
  <cols>
    <col min="1" max="1" width="14.6640625" bestFit="1" customWidth="1"/>
    <col min="3" max="3" width="19.33203125" bestFit="1" customWidth="1"/>
    <col min="5" max="5" width="15.109375" bestFit="1" customWidth="1"/>
  </cols>
  <sheetData>
    <row r="1" spans="1:5" x14ac:dyDescent="0.3">
      <c r="A1" s="15" t="s">
        <v>619</v>
      </c>
      <c r="C1" s="15" t="s">
        <v>620</v>
      </c>
      <c r="E1" s="15" t="s">
        <v>621</v>
      </c>
    </row>
    <row r="2" spans="1:5" x14ac:dyDescent="0.3">
      <c r="A2" s="22" t="s">
        <v>511</v>
      </c>
      <c r="C2" s="21" t="s">
        <v>485</v>
      </c>
      <c r="E2" s="21" t="s">
        <v>519</v>
      </c>
    </row>
    <row r="3" spans="1:5" x14ac:dyDescent="0.3">
      <c r="A3" s="24" t="s">
        <v>512</v>
      </c>
      <c r="C3" s="23" t="s">
        <v>485</v>
      </c>
      <c r="E3" s="23" t="s">
        <v>519</v>
      </c>
    </row>
    <row r="4" spans="1:5" x14ac:dyDescent="0.3">
      <c r="A4" s="24" t="s">
        <v>513</v>
      </c>
      <c r="C4" s="21" t="s">
        <v>485</v>
      </c>
      <c r="E4" s="23" t="s">
        <v>520</v>
      </c>
    </row>
    <row r="5" spans="1:5" x14ac:dyDescent="0.3">
      <c r="A5" s="24" t="s">
        <v>514</v>
      </c>
      <c r="C5" s="23" t="s">
        <v>486</v>
      </c>
      <c r="E5" s="23" t="s">
        <v>521</v>
      </c>
    </row>
    <row r="6" spans="1:5" x14ac:dyDescent="0.3">
      <c r="A6" s="24" t="s">
        <v>515</v>
      </c>
      <c r="C6" s="21" t="s">
        <v>486</v>
      </c>
      <c r="E6" s="23" t="s">
        <v>522</v>
      </c>
    </row>
    <row r="7" spans="1:5" x14ac:dyDescent="0.3">
      <c r="A7" s="24" t="s">
        <v>516</v>
      </c>
      <c r="C7" s="23" t="s">
        <v>484</v>
      </c>
      <c r="E7" s="23" t="s">
        <v>523</v>
      </c>
    </row>
    <row r="8" spans="1:5" x14ac:dyDescent="0.3">
      <c r="A8" s="24" t="s">
        <v>517</v>
      </c>
      <c r="C8" s="21" t="s">
        <v>484</v>
      </c>
      <c r="E8" s="21" t="s">
        <v>354</v>
      </c>
    </row>
    <row r="9" spans="1:5" x14ac:dyDescent="0.3">
      <c r="A9" s="22" t="s">
        <v>518</v>
      </c>
      <c r="C9" s="23" t="s">
        <v>484</v>
      </c>
      <c r="E9" s="23" t="s">
        <v>524</v>
      </c>
    </row>
    <row r="10" spans="1:5" x14ac:dyDescent="0.3">
      <c r="C10" s="21" t="s">
        <v>486</v>
      </c>
      <c r="E10" s="21" t="s">
        <v>525</v>
      </c>
    </row>
    <row r="11" spans="1:5" x14ac:dyDescent="0.3">
      <c r="C11" s="23" t="s">
        <v>484</v>
      </c>
      <c r="E11" s="21" t="s">
        <v>353</v>
      </c>
    </row>
    <row r="12" spans="1:5" x14ac:dyDescent="0.3">
      <c r="B12" s="36" t="s">
        <v>622</v>
      </c>
      <c r="C12" s="21" t="s">
        <v>484</v>
      </c>
      <c r="E12" s="23" t="s">
        <v>526</v>
      </c>
    </row>
    <row r="13" spans="1:5" x14ac:dyDescent="0.3">
      <c r="C13" s="21" t="s">
        <v>485</v>
      </c>
      <c r="E13" s="23" t="s">
        <v>527</v>
      </c>
    </row>
    <row r="14" spans="1:5" x14ac:dyDescent="0.3">
      <c r="E14" s="21" t="s">
        <v>528</v>
      </c>
    </row>
    <row r="15" spans="1:5" x14ac:dyDescent="0.3">
      <c r="E15" s="21" t="s">
        <v>529</v>
      </c>
    </row>
    <row r="16" spans="1:5" x14ac:dyDescent="0.3">
      <c r="E16" s="23" t="s">
        <v>351</v>
      </c>
    </row>
    <row r="17" spans="5:5" x14ac:dyDescent="0.3">
      <c r="E17" s="21" t="s">
        <v>530</v>
      </c>
    </row>
    <row r="18" spans="5:5" x14ac:dyDescent="0.3">
      <c r="E18" s="23" t="s">
        <v>352</v>
      </c>
    </row>
    <row r="19" spans="5:5" x14ac:dyDescent="0.3">
      <c r="E19" s="23" t="s">
        <v>531</v>
      </c>
    </row>
    <row r="20" spans="5:5" x14ac:dyDescent="0.3">
      <c r="E20" s="23" t="s">
        <v>532</v>
      </c>
    </row>
    <row r="21" spans="5:5" x14ac:dyDescent="0.3">
      <c r="E21" s="21" t="s">
        <v>533</v>
      </c>
    </row>
    <row r="22" spans="5:5" x14ac:dyDescent="0.3">
      <c r="E22" s="23" t="s">
        <v>534</v>
      </c>
    </row>
    <row r="23" spans="5:5" x14ac:dyDescent="0.3">
      <c r="E23" s="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Pivot Tables</vt:lpstr>
      <vt:lpstr>Orders</vt:lpstr>
      <vt:lpstr>Employees</vt:lpstr>
      <vt:lpstr>Suppliers</vt:lpstr>
      <vt:lpstr>Unique Lists</vt:lpstr>
      <vt:lpstr>OrdersTBL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dc:creator>
  <cp:lastModifiedBy>Cleveland Sullivan</cp:lastModifiedBy>
  <cp:lastPrinted>2024-10-26T15:13:53Z</cp:lastPrinted>
  <dcterms:created xsi:type="dcterms:W3CDTF">2017-05-18T13:27:54Z</dcterms:created>
  <dcterms:modified xsi:type="dcterms:W3CDTF">2024-10-26T18:25:06Z</dcterms:modified>
</cp:coreProperties>
</file>