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yo20\Downloads\"/>
    </mc:Choice>
  </mc:AlternateContent>
  <xr:revisionPtr revIDLastSave="0" documentId="13_ncr:1_{72DEE2AA-C6AF-4A31-BED7-3BD7FCC098E7}" xr6:coauthVersionLast="47" xr6:coauthVersionMax="47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被験者群分け" sheetId="1" r:id="rId1"/>
    <sheet name="基本統計量（最初）" sheetId="2" r:id="rId2"/>
    <sheet name="実験後アンケート3項目" sheetId="3" r:id="rId3"/>
    <sheet name="基本統計量（注意喚起の有無とフレーミング）" sheetId="4" r:id="rId4"/>
    <sheet name="基本統計量（N,POSと制御焦点理論）" sheetId="5" r:id="rId5"/>
    <sheet name="基本統計量（N,NEGと制御焦点理論）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g4yq5fQEYg+/LY+pnzkiQk7Wm//Q=="/>
    </ext>
  </extLst>
</workbook>
</file>

<file path=xl/calcChain.xml><?xml version="1.0" encoding="utf-8"?>
<calcChain xmlns="http://schemas.openxmlformats.org/spreadsheetml/2006/main">
  <c r="F8" i="6" l="1"/>
  <c r="E8" i="6"/>
  <c r="C8" i="6"/>
  <c r="B8" i="6"/>
  <c r="F7" i="6"/>
  <c r="E7" i="6"/>
  <c r="C7" i="6"/>
  <c r="B7" i="6"/>
  <c r="F6" i="6"/>
  <c r="E6" i="6"/>
  <c r="C6" i="6"/>
  <c r="B6" i="6"/>
  <c r="F5" i="6"/>
  <c r="E5" i="6"/>
  <c r="C5" i="6"/>
  <c r="B5" i="6"/>
  <c r="F4" i="6"/>
  <c r="E4" i="6"/>
  <c r="C4" i="6"/>
  <c r="B4" i="6"/>
  <c r="F3" i="6"/>
  <c r="E3" i="6"/>
  <c r="C3" i="6"/>
  <c r="B3" i="6"/>
  <c r="F8" i="5"/>
  <c r="E8" i="5"/>
  <c r="C8" i="5"/>
  <c r="B8" i="5"/>
  <c r="F7" i="5"/>
  <c r="E7" i="5"/>
  <c r="C7" i="5"/>
  <c r="B7" i="5"/>
  <c r="F6" i="5"/>
  <c r="E6" i="5"/>
  <c r="C6" i="5"/>
  <c r="B6" i="5"/>
  <c r="F5" i="5"/>
  <c r="E5" i="5"/>
  <c r="C5" i="5"/>
  <c r="B5" i="5"/>
  <c r="F4" i="5"/>
  <c r="E4" i="5"/>
  <c r="C4" i="5"/>
  <c r="B4" i="5"/>
  <c r="F3" i="5"/>
  <c r="E3" i="5"/>
  <c r="C3" i="5"/>
  <c r="B3" i="5"/>
  <c r="F8" i="4"/>
  <c r="E8" i="4"/>
  <c r="C8" i="4"/>
  <c r="B8" i="4"/>
  <c r="F7" i="4"/>
  <c r="E7" i="4"/>
  <c r="C7" i="4"/>
  <c r="B7" i="4"/>
  <c r="F6" i="4"/>
  <c r="E6" i="4"/>
  <c r="C6" i="4"/>
  <c r="B6" i="4"/>
  <c r="F5" i="4"/>
  <c r="E5" i="4"/>
  <c r="C5" i="4"/>
  <c r="B5" i="4"/>
  <c r="F4" i="4"/>
  <c r="E4" i="4"/>
  <c r="C4" i="4"/>
  <c r="B4" i="4"/>
  <c r="F3" i="4"/>
  <c r="E3" i="4"/>
  <c r="C3" i="4"/>
  <c r="B3" i="4"/>
  <c r="I6" i="2"/>
  <c r="G6" i="2"/>
  <c r="F6" i="2"/>
  <c r="D6" i="2"/>
  <c r="C6" i="2"/>
  <c r="B6" i="2"/>
  <c r="G5" i="2"/>
  <c r="F5" i="2"/>
  <c r="I5" i="2" s="1"/>
  <c r="D5" i="2"/>
  <c r="C5" i="2"/>
  <c r="B5" i="2"/>
  <c r="I4" i="2"/>
  <c r="G4" i="2"/>
  <c r="F4" i="2"/>
  <c r="D4" i="2"/>
  <c r="C4" i="2"/>
  <c r="B4" i="2"/>
  <c r="G3" i="2"/>
  <c r="I3" i="2" s="1"/>
  <c r="F3" i="2"/>
  <c r="C3" i="2"/>
  <c r="D3" i="2" s="1"/>
  <c r="B3" i="2"/>
</calcChain>
</file>

<file path=xl/sharedStrings.xml><?xml version="1.0" encoding="utf-8"?>
<sst xmlns="http://schemas.openxmlformats.org/spreadsheetml/2006/main" count="238" uniqueCount="36">
  <si>
    <t>被験者群</t>
  </si>
  <si>
    <t>利得接近志向</t>
  </si>
  <si>
    <t>損失回避志向</t>
  </si>
  <si>
    <t>M</t>
  </si>
  <si>
    <t>SD</t>
  </si>
  <si>
    <t>ポジティブ</t>
  </si>
  <si>
    <t>ネガティブ</t>
  </si>
  <si>
    <t>音声なし</t>
  </si>
  <si>
    <t>音声あり</t>
  </si>
  <si>
    <t>差分</t>
  </si>
  <si>
    <t>全体速度平均</t>
  </si>
  <si>
    <t>速度標準偏差</t>
  </si>
  <si>
    <t>50mアクセル平均</t>
  </si>
  <si>
    <t>アクセル標準偏差</t>
  </si>
  <si>
    <t>速度（km/h）</t>
  </si>
  <si>
    <t>アクセル値</t>
  </si>
  <si>
    <t>ブレーキ値</t>
  </si>
  <si>
    <t>安全意識</t>
  </si>
  <si>
    <t>自車の速度への意識</t>
  </si>
  <si>
    <t>法定速度への意識</t>
  </si>
  <si>
    <t xml:space="preserve">M </t>
  </si>
  <si>
    <t>最初の交差点までの最高速度</t>
  </si>
  <si>
    <t>最高速度の標準偏差</t>
  </si>
  <si>
    <t>pos群</t>
  </si>
  <si>
    <t>neg群</t>
  </si>
  <si>
    <t>最高速度（km/h）</t>
  </si>
  <si>
    <t>免許なし</t>
  </si>
  <si>
    <t>免許あり</t>
  </si>
  <si>
    <t>利得接近</t>
  </si>
  <si>
    <t>損失回避</t>
  </si>
  <si>
    <t>制御焦点</t>
  </si>
  <si>
    <t>pos群</t>
    <rPh sb="3" eb="4">
      <t>グン</t>
    </rPh>
    <phoneticPr fontId="7"/>
  </si>
  <si>
    <t>neg群</t>
    <rPh sb="3" eb="4">
      <t>グン</t>
    </rPh>
    <phoneticPr fontId="7"/>
  </si>
  <si>
    <t>最高速度（km/h）</t>
    <rPh sb="0" eb="2">
      <t>サイコウ</t>
    </rPh>
    <phoneticPr fontId="7"/>
  </si>
  <si>
    <t>被験者群</t>
    <phoneticPr fontId="7"/>
  </si>
  <si>
    <t>制御焦点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</si>
</sst>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0"/>
      <color theme="1"/>
      <name val="MS PGothic"/>
      <family val="3"/>
      <charset val="128"/>
    </font>
    <font>
      <sz val="10"/>
      <color theme="1"/>
      <name val="Arial"/>
    </font>
    <font>
      <sz val="11"/>
      <name val="Calibri"/>
    </font>
    <font>
      <sz val="11"/>
      <color theme="1"/>
      <name val="游ゴシック"/>
      <family val="3"/>
      <charset val="128"/>
    </font>
    <font>
      <sz val="11"/>
      <color theme="1"/>
      <name val="Calibri"/>
      <scheme val="minor"/>
    </font>
    <font>
      <i/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externalLink" Target="externalLinks/externalLink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4477020ceb2fab1/&#35469;&#30693;&#12503;&#12525;&#12472;&#12455;&#12463;&#12488;2022/&#20998;&#26512;&#12501;&#12449;&#12452;&#12523;/&#20998;&#26512;P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4477020ceb2fab1/&#35469;&#30693;&#12503;&#12525;&#12472;&#12455;&#12463;&#12488;2022/&#20998;&#26512;&#12501;&#12449;&#12452;&#12523;/&#20998;&#26512;NE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rotaka/R/ave_speed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rotaka/R/mean_axcel_50m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rotaka/R/max_speed_in_first_sect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シート"/>
      <sheetName val="白井n"/>
      <sheetName val="白井pos"/>
      <sheetName val="中田n"/>
      <sheetName val="中田pos"/>
      <sheetName val="足立n"/>
      <sheetName val="足立pos"/>
      <sheetName val="栗田n"/>
      <sheetName val="栗田pos"/>
      <sheetName val="谷口n"/>
      <sheetName val="谷口pos"/>
      <sheetName val="田中裕人n"/>
      <sheetName val="田中裕人pos"/>
      <sheetName val="古寺n"/>
      <sheetName val="古寺pos"/>
      <sheetName val="藤田n"/>
      <sheetName val="藤田pos"/>
      <sheetName val="奥村n"/>
      <sheetName val="奥村pos"/>
      <sheetName val="中山n"/>
      <sheetName val="中山pos"/>
      <sheetName val="山本颯太n"/>
      <sheetName val="山本颯太pos"/>
      <sheetName val="中村n"/>
      <sheetName val="中村pos"/>
      <sheetName val="長嶋n"/>
      <sheetName val="長嶋pos"/>
      <sheetName val="近藤n"/>
      <sheetName val="近藤pos"/>
      <sheetName val="堂本n"/>
      <sheetName val="堂本pos"/>
      <sheetName val="川崎n"/>
      <sheetName val="川崎pos"/>
      <sheetName val="山本琉生n"/>
      <sheetName val="山本琉生pos"/>
      <sheetName val="池尾n"/>
      <sheetName val="池尾pos"/>
      <sheetName val="水谷n"/>
      <sheetName val="水谷pos"/>
      <sheetName val="疋田n"/>
      <sheetName val="疋田p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"/>
      <sheetName val="陰山n"/>
      <sheetName val="陰山neg"/>
      <sheetName val="谷n"/>
      <sheetName val="谷neg"/>
      <sheetName val="名倉n"/>
      <sheetName val="名倉neg"/>
      <sheetName val="渡邉n"/>
      <sheetName val="渡邉neg"/>
      <sheetName val="寺島n"/>
      <sheetName val="寺島neg"/>
      <sheetName val="今川n"/>
      <sheetName val="今川neg"/>
      <sheetName val="新苗n"/>
      <sheetName val="新苗neg"/>
      <sheetName val="樋口n"/>
      <sheetName val="樋口neg"/>
      <sheetName val="田中涼香n"/>
      <sheetName val="田中涼香neg"/>
      <sheetName val="大原n"/>
      <sheetName val="大原neg"/>
      <sheetName val="山内n"/>
      <sheetName val="山内neg"/>
      <sheetName val="安元n"/>
      <sheetName val="安元neg"/>
      <sheetName val="中村n"/>
      <sheetName val="中村neg"/>
      <sheetName val="井上n"/>
      <sheetName val="井上neg"/>
      <sheetName val="角田n"/>
      <sheetName val="角田neg"/>
      <sheetName val="江種n"/>
      <sheetName val="江種neg"/>
      <sheetName val="森脇n"/>
      <sheetName val="森脇neg"/>
      <sheetName val="荒井n"/>
      <sheetName val="荒井neg"/>
      <sheetName val="芳澤n"/>
      <sheetName val="芳澤ne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_speed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n_axcel_50m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x_speed_in_first_section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showGridLines="0" workbookViewId="0"/>
  </sheetViews>
  <sheetFormatPr defaultColWidth="14.42578125" defaultRowHeight="15" customHeight="1"/>
  <cols>
    <col min="1" max="1" width="8.7109375" customWidth="1"/>
    <col min="2" max="2" width="10.7109375" customWidth="1"/>
    <col min="3" max="4" width="8.7109375" customWidth="1"/>
    <col min="5" max="5" width="2" customWidth="1"/>
    <col min="6" max="26" width="8.7109375" customWidth="1"/>
  </cols>
  <sheetData>
    <row r="1" spans="2:7" ht="18" customHeight="1"/>
    <row r="2" spans="2:7" ht="18" customHeight="1"/>
    <row r="3" spans="2:7" ht="18" customHeight="1">
      <c r="B3" s="15" t="s">
        <v>0</v>
      </c>
      <c r="C3" s="17" t="s">
        <v>1</v>
      </c>
      <c r="D3" s="18"/>
      <c r="E3" s="1"/>
      <c r="F3" s="17" t="s">
        <v>2</v>
      </c>
      <c r="G3" s="18"/>
    </row>
    <row r="4" spans="2:7" ht="18" customHeight="1">
      <c r="B4" s="16"/>
      <c r="C4" s="2" t="s">
        <v>3</v>
      </c>
      <c r="D4" s="2" t="s">
        <v>4</v>
      </c>
      <c r="E4" s="2"/>
      <c r="F4" s="2" t="s">
        <v>3</v>
      </c>
      <c r="G4" s="2" t="s">
        <v>4</v>
      </c>
    </row>
    <row r="5" spans="2:7" ht="18" customHeight="1">
      <c r="B5" s="3" t="s">
        <v>5</v>
      </c>
      <c r="C5" s="3">
        <v>38.700000000000003</v>
      </c>
      <c r="D5" s="3">
        <v>5.91</v>
      </c>
      <c r="E5" s="3"/>
      <c r="F5" s="3">
        <v>37.25</v>
      </c>
      <c r="G5" s="3">
        <v>6.14</v>
      </c>
    </row>
    <row r="6" spans="2:7" ht="26.25" customHeight="1">
      <c r="B6" s="4" t="s">
        <v>6</v>
      </c>
      <c r="C6" s="4">
        <v>39.26</v>
      </c>
      <c r="D6" s="4">
        <v>7.55</v>
      </c>
      <c r="E6" s="4"/>
      <c r="F6" s="4">
        <v>37.68</v>
      </c>
      <c r="G6" s="4">
        <v>9.66</v>
      </c>
    </row>
    <row r="7" spans="2:7" ht="18" customHeight="1"/>
    <row r="8" spans="2:7" ht="18" customHeight="1"/>
    <row r="9" spans="2:7" ht="18" customHeight="1"/>
    <row r="10" spans="2:7" ht="18" customHeight="1"/>
    <row r="11" spans="2:7" ht="18" customHeight="1"/>
    <row r="12" spans="2:7" ht="18" customHeight="1"/>
    <row r="13" spans="2:7" ht="18" customHeight="1"/>
    <row r="14" spans="2:7" ht="18" customHeight="1"/>
    <row r="15" spans="2:7" ht="18" customHeight="1"/>
    <row r="16" spans="2:7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3">
    <mergeCell ref="B3:B4"/>
    <mergeCell ref="C3:D3"/>
    <mergeCell ref="F3:G3"/>
  </mergeCells>
  <phoneticPr fontId="7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showGridLines="0" workbookViewId="0">
      <selection activeCell="B17" sqref="B17:J20"/>
    </sheetView>
  </sheetViews>
  <sheetFormatPr defaultColWidth="14.42578125" defaultRowHeight="15" customHeight="1"/>
  <cols>
    <col min="1" max="1" width="8.7109375" customWidth="1"/>
    <col min="2" max="2" width="10.7109375" customWidth="1"/>
    <col min="3" max="4" width="8.7109375" customWidth="1"/>
    <col min="5" max="5" width="2" customWidth="1"/>
    <col min="6" max="7" width="8.7109375" customWidth="1"/>
    <col min="8" max="8" width="2" customWidth="1"/>
    <col min="9" max="11" width="8.7109375" customWidth="1"/>
    <col min="12" max="12" width="10.7109375" customWidth="1"/>
    <col min="13" max="14" width="8.7109375" customWidth="1"/>
    <col min="15" max="15" width="2" customWidth="1"/>
    <col min="16" max="17" width="8.7109375" customWidth="1"/>
    <col min="18" max="18" width="2" customWidth="1"/>
    <col min="19" max="27" width="8.7109375" customWidth="1"/>
  </cols>
  <sheetData>
    <row r="1" spans="1:27" ht="18" customHeight="1">
      <c r="B1" s="21" t="s">
        <v>5</v>
      </c>
      <c r="C1" s="22"/>
      <c r="D1" s="22"/>
      <c r="E1" s="5"/>
      <c r="F1" s="21" t="s">
        <v>6</v>
      </c>
      <c r="G1" s="22"/>
      <c r="H1" s="22"/>
      <c r="I1" s="22"/>
    </row>
    <row r="2" spans="1:27" ht="18" customHeight="1">
      <c r="B2" s="6" t="s">
        <v>7</v>
      </c>
      <c r="C2" s="6" t="s">
        <v>8</v>
      </c>
      <c r="D2" s="6" t="s">
        <v>9</v>
      </c>
      <c r="F2" s="6" t="s">
        <v>7</v>
      </c>
      <c r="G2" s="6" t="s">
        <v>8</v>
      </c>
      <c r="I2" s="6" t="s">
        <v>9</v>
      </c>
    </row>
    <row r="3" spans="1:27" ht="18" customHeight="1">
      <c r="A3" s="6" t="s">
        <v>10</v>
      </c>
      <c r="B3" s="6" t="e">
        <f>ROUND(AVERAGE([1]まとめシート!$Z$3:$Z$22),2)</f>
        <v>#REF!</v>
      </c>
      <c r="C3" s="6" t="e">
        <f>ROUND(AVERAGE([1]まとめシート!$AA$3:$AA$22),2)</f>
        <v>#REF!</v>
      </c>
      <c r="D3" s="6" t="e">
        <f>C3-B3</f>
        <v>#REF!</v>
      </c>
      <c r="F3" s="6" t="e">
        <f>ROUND(AVERAGE([2]まとめ!$Z$3:$Z$21),2)</f>
        <v>#DIV/0!</v>
      </c>
      <c r="G3" s="6" t="e">
        <f>ROUND(AVERAGE([2]まとめ!$AA$3:$AA$21),2)</f>
        <v>#DIV/0!</v>
      </c>
      <c r="I3" s="6" t="e">
        <f>G3-F3</f>
        <v>#DIV/0!</v>
      </c>
    </row>
    <row r="4" spans="1:27" ht="18" customHeight="1">
      <c r="A4" s="6" t="s">
        <v>11</v>
      </c>
      <c r="B4" s="6" t="e">
        <f>ROUND(_xlfn.STDEV.P([1]まとめシート!Z$3:Z$22),2)</f>
        <v>#REF!</v>
      </c>
      <c r="C4" s="6" t="e">
        <f>ROUND(_xlfn.STDEV.P([1]まとめシート!AA$3:AA$22),2)</f>
        <v>#REF!</v>
      </c>
      <c r="D4" s="6" t="e">
        <f>ROUND(_xlfn.STDEV.P([1]まとめシート!AB$3:AB$22),2)</f>
        <v>#REF!</v>
      </c>
      <c r="F4" s="6" t="e">
        <f>ROUND(_xlfn.STDEV.P([2]まとめ!Z$3:Z$22),2)</f>
        <v>#DIV/0!</v>
      </c>
      <c r="G4" s="6" t="e">
        <f>ROUND(_xlfn.STDEV.P([2]まとめ!AA$3:AA$22),2)</f>
        <v>#DIV/0!</v>
      </c>
      <c r="I4" s="6" t="e">
        <f>ROUND(_xlfn.STDEV.P([2]まとめ!AB$3:AB$22),2)</f>
        <v>#DIV/0!</v>
      </c>
    </row>
    <row r="5" spans="1:27" ht="18" customHeight="1">
      <c r="A5" s="6" t="s">
        <v>12</v>
      </c>
      <c r="B5" s="6" t="e">
        <f>ROUND(AVERAGE([1]まとめシート!$B$3:$B$22),2)</f>
        <v>#REF!</v>
      </c>
      <c r="C5" s="6" t="e">
        <f>ROUND(AVERAGE([1]まとめシート!$C$3:$C$22),2)</f>
        <v>#REF!</v>
      </c>
      <c r="D5" s="6" t="e">
        <f>C5-B5</f>
        <v>#REF!</v>
      </c>
      <c r="F5" s="6" t="e">
        <f>ROUND(AVERAGE([2]まとめ!$B$3:$B$21),2)</f>
        <v>#DIV/0!</v>
      </c>
      <c r="G5" s="6" t="e">
        <f>ROUND(AVERAGE([2]まとめ!$C$3:$C$21),2)</f>
        <v>#DIV/0!</v>
      </c>
      <c r="I5" s="6" t="e">
        <f>G5-F5</f>
        <v>#DIV/0!</v>
      </c>
    </row>
    <row r="6" spans="1:27" ht="18" customHeight="1">
      <c r="A6" s="6" t="s">
        <v>13</v>
      </c>
      <c r="B6" s="6" t="e">
        <f>ROUND(_xlfn.STDEV.P([1]まとめシート!B$3:B$22),2)</f>
        <v>#REF!</v>
      </c>
      <c r="C6" s="6" t="e">
        <f>ROUND(_xlfn.STDEV.P([1]まとめシート!C$3:C$22),2)</f>
        <v>#REF!</v>
      </c>
      <c r="D6" s="6" t="e">
        <f>ROUND(_xlfn.STDEV.P([1]まとめシート!D$3:D$22),2)</f>
        <v>#REF!</v>
      </c>
      <c r="F6" s="6" t="e">
        <f>ROUND(_xlfn.STDEV.P([2]まとめ!B$3:B$22),2)</f>
        <v>#DIV/0!</v>
      </c>
      <c r="G6" s="6" t="e">
        <f>ROUND(_xlfn.STDEV.P([2]まとめ!C$3:C$22),2)</f>
        <v>#DIV/0!</v>
      </c>
      <c r="I6" s="6" t="e">
        <f>ROUND(_xlfn.STDEV.P([2]まとめ!D$3:D$22),2)</f>
        <v>#DIV/0!</v>
      </c>
    </row>
    <row r="7" spans="1:27" ht="18" customHeight="1"/>
    <row r="8" spans="1:27" ht="18" customHeight="1"/>
    <row r="9" spans="1:27" ht="18" customHeight="1"/>
    <row r="10" spans="1:27" ht="18" customHeight="1">
      <c r="B10" s="5"/>
      <c r="C10" s="21" t="s">
        <v>14</v>
      </c>
      <c r="D10" s="22"/>
      <c r="E10" s="22"/>
      <c r="F10" s="22"/>
      <c r="G10" s="22"/>
      <c r="H10" s="22"/>
      <c r="I10" s="22"/>
      <c r="J10" s="22"/>
      <c r="K10" s="5"/>
      <c r="L10" s="5"/>
      <c r="M10" s="21" t="s">
        <v>15</v>
      </c>
      <c r="N10" s="22"/>
      <c r="O10" s="22"/>
      <c r="P10" s="22"/>
      <c r="Q10" s="22"/>
      <c r="R10" s="22"/>
      <c r="S10" s="22"/>
      <c r="T10" s="22"/>
      <c r="U10" s="5"/>
      <c r="V10" s="21" t="s">
        <v>16</v>
      </c>
      <c r="W10" s="22"/>
      <c r="X10" s="22"/>
      <c r="Y10" s="22"/>
      <c r="Z10" s="22"/>
      <c r="AA10" s="22"/>
    </row>
    <row r="11" spans="1:27" ht="18" customHeight="1">
      <c r="B11" s="20" t="s">
        <v>34</v>
      </c>
      <c r="C11" s="19" t="s">
        <v>7</v>
      </c>
      <c r="D11" s="18"/>
      <c r="E11" s="7"/>
      <c r="F11" s="19" t="s">
        <v>8</v>
      </c>
      <c r="G11" s="18"/>
      <c r="H11" s="7"/>
      <c r="I11" s="19" t="s">
        <v>9</v>
      </c>
      <c r="J11" s="18"/>
      <c r="K11" s="5"/>
      <c r="L11" s="20" t="s">
        <v>0</v>
      </c>
      <c r="M11" s="19" t="s">
        <v>7</v>
      </c>
      <c r="N11" s="18"/>
      <c r="O11" s="7"/>
      <c r="P11" s="19" t="s">
        <v>8</v>
      </c>
      <c r="Q11" s="18"/>
      <c r="R11" s="7"/>
      <c r="S11" s="19" t="s">
        <v>9</v>
      </c>
      <c r="T11" s="18"/>
      <c r="U11" s="5"/>
      <c r="V11" s="21" t="s">
        <v>7</v>
      </c>
      <c r="W11" s="22"/>
      <c r="X11" s="21" t="s">
        <v>8</v>
      </c>
      <c r="Y11" s="22"/>
      <c r="Z11" s="21" t="s">
        <v>9</v>
      </c>
      <c r="AA11" s="22"/>
    </row>
    <row r="12" spans="1:27" ht="18" customHeight="1">
      <c r="B12" s="16"/>
      <c r="C12" s="23" t="s">
        <v>3</v>
      </c>
      <c r="D12" s="23" t="s">
        <v>4</v>
      </c>
      <c r="E12" s="8"/>
      <c r="F12" s="23" t="s">
        <v>3</v>
      </c>
      <c r="G12" s="23" t="s">
        <v>4</v>
      </c>
      <c r="H12" s="8"/>
      <c r="I12" s="23" t="s">
        <v>3</v>
      </c>
      <c r="J12" s="23" t="s">
        <v>4</v>
      </c>
      <c r="K12" s="5"/>
      <c r="L12" s="16"/>
      <c r="M12" s="23" t="s">
        <v>3</v>
      </c>
      <c r="N12" s="23" t="s">
        <v>4</v>
      </c>
      <c r="O12" s="8"/>
      <c r="P12" s="23" t="s">
        <v>3</v>
      </c>
      <c r="Q12" s="23" t="s">
        <v>4</v>
      </c>
      <c r="R12" s="8"/>
      <c r="S12" s="23" t="s">
        <v>3</v>
      </c>
      <c r="T12" s="23" t="s">
        <v>4</v>
      </c>
      <c r="U12" s="5"/>
      <c r="V12" s="5" t="s">
        <v>3</v>
      </c>
      <c r="W12" s="5" t="s">
        <v>4</v>
      </c>
      <c r="X12" s="5" t="s">
        <v>3</v>
      </c>
      <c r="Y12" s="5" t="s">
        <v>4</v>
      </c>
      <c r="Z12" s="5" t="s">
        <v>3</v>
      </c>
      <c r="AA12" s="5" t="s">
        <v>4</v>
      </c>
    </row>
    <row r="13" spans="1:27" ht="18" customHeight="1">
      <c r="B13" s="9" t="s">
        <v>31</v>
      </c>
      <c r="C13" s="9">
        <v>53.68</v>
      </c>
      <c r="D13" s="9">
        <v>7.59</v>
      </c>
      <c r="E13" s="9"/>
      <c r="F13" s="9">
        <v>51.55</v>
      </c>
      <c r="G13" s="9">
        <v>7.06</v>
      </c>
      <c r="H13" s="9"/>
      <c r="I13" s="9">
        <v>-2.1300000000000026</v>
      </c>
      <c r="J13" s="9">
        <v>3.47</v>
      </c>
      <c r="K13" s="5"/>
      <c r="L13" s="12" t="s">
        <v>31</v>
      </c>
      <c r="M13" s="5">
        <v>0.27</v>
      </c>
      <c r="N13" s="24">
        <v>0.1</v>
      </c>
      <c r="O13" s="5"/>
      <c r="P13" s="5">
        <v>0.24</v>
      </c>
      <c r="Q13" s="5">
        <v>7.0000000000000007E-2</v>
      </c>
      <c r="R13" s="5"/>
      <c r="S13" s="5">
        <v>-3.0000000000000027E-2</v>
      </c>
      <c r="T13" s="5">
        <v>0.08</v>
      </c>
      <c r="U13" s="5"/>
      <c r="V13" s="5"/>
      <c r="W13" s="5"/>
      <c r="X13" s="5"/>
      <c r="Y13" s="5"/>
      <c r="Z13" s="5"/>
      <c r="AA13" s="5"/>
    </row>
    <row r="14" spans="1:27" ht="18" customHeight="1">
      <c r="B14" s="10" t="s">
        <v>32</v>
      </c>
      <c r="C14" s="10">
        <v>51.06</v>
      </c>
      <c r="D14" s="10">
        <v>7.29</v>
      </c>
      <c r="E14" s="10"/>
      <c r="F14" s="10">
        <v>48.57</v>
      </c>
      <c r="G14" s="10">
        <v>6.45</v>
      </c>
      <c r="H14" s="10"/>
      <c r="I14" s="10">
        <v>-2.490000000000002</v>
      </c>
      <c r="J14" s="10">
        <v>2.86</v>
      </c>
      <c r="K14" s="5"/>
      <c r="L14" s="13" t="s">
        <v>32</v>
      </c>
      <c r="M14" s="10">
        <v>0.27</v>
      </c>
      <c r="N14" s="10">
        <v>0.08</v>
      </c>
      <c r="O14" s="10"/>
      <c r="P14" s="10">
        <v>0.22</v>
      </c>
      <c r="Q14" s="10">
        <v>0.06</v>
      </c>
      <c r="R14" s="10"/>
      <c r="S14" s="10">
        <v>-5.0000000000000017E-2</v>
      </c>
      <c r="T14" s="10">
        <v>0.09</v>
      </c>
      <c r="U14" s="5"/>
      <c r="V14" s="5"/>
      <c r="W14" s="5"/>
      <c r="X14" s="5"/>
      <c r="Y14" s="5"/>
      <c r="Z14" s="5"/>
      <c r="AA14" s="5"/>
    </row>
    <row r="15" spans="1:27" ht="18" customHeight="1"/>
    <row r="16" spans="1:27" ht="18" customHeight="1" thickBot="1">
      <c r="B16" s="11"/>
      <c r="C16" s="21" t="s">
        <v>33</v>
      </c>
      <c r="D16" s="22"/>
      <c r="E16" s="22"/>
      <c r="F16" s="22"/>
      <c r="G16" s="22"/>
      <c r="H16" s="22"/>
      <c r="I16" s="22"/>
      <c r="J16" s="22"/>
    </row>
    <row r="17" spans="2:10" ht="18" customHeight="1">
      <c r="B17" s="20" t="s">
        <v>0</v>
      </c>
      <c r="C17" s="19" t="s">
        <v>7</v>
      </c>
      <c r="D17" s="18"/>
      <c r="E17" s="7"/>
      <c r="F17" s="19" t="s">
        <v>8</v>
      </c>
      <c r="G17" s="18"/>
      <c r="H17" s="7"/>
      <c r="I17" s="19" t="s">
        <v>9</v>
      </c>
      <c r="J17" s="18"/>
    </row>
    <row r="18" spans="2:10" ht="18" customHeight="1">
      <c r="B18" s="16"/>
      <c r="C18" s="23" t="s">
        <v>3</v>
      </c>
      <c r="D18" s="23" t="s">
        <v>4</v>
      </c>
      <c r="E18" s="8"/>
      <c r="F18" s="23" t="s">
        <v>3</v>
      </c>
      <c r="G18" s="23" t="s">
        <v>4</v>
      </c>
      <c r="H18" s="8"/>
      <c r="I18" s="23" t="s">
        <v>3</v>
      </c>
      <c r="J18" s="23" t="s">
        <v>4</v>
      </c>
    </row>
    <row r="19" spans="2:10" ht="18" customHeight="1">
      <c r="B19" s="12" t="s">
        <v>31</v>
      </c>
      <c r="C19" s="12">
        <v>58.25</v>
      </c>
      <c r="D19" s="12">
        <v>7.23</v>
      </c>
      <c r="E19" s="12"/>
      <c r="F19" s="12">
        <v>56.34</v>
      </c>
      <c r="G19" s="12">
        <v>7.84</v>
      </c>
      <c r="H19" s="12"/>
      <c r="I19" s="12">
        <v>-1.91</v>
      </c>
      <c r="J19" s="12">
        <v>10.11</v>
      </c>
    </row>
    <row r="20" spans="2:10" ht="18" customHeight="1" thickBot="1">
      <c r="B20" s="13" t="s">
        <v>32</v>
      </c>
      <c r="C20" s="25">
        <v>56.4</v>
      </c>
      <c r="D20" s="13">
        <v>6.05</v>
      </c>
      <c r="E20" s="13"/>
      <c r="F20" s="25">
        <v>53</v>
      </c>
      <c r="G20" s="25">
        <v>6.3</v>
      </c>
      <c r="H20" s="13"/>
      <c r="I20" s="13">
        <v>-1.58</v>
      </c>
      <c r="J20" s="13">
        <v>11.61</v>
      </c>
    </row>
    <row r="21" spans="2:10" ht="18" customHeight="1"/>
    <row r="22" spans="2:10" ht="18" customHeight="1"/>
    <row r="23" spans="2:10" ht="18" customHeight="1"/>
    <row r="24" spans="2:10" ht="18" customHeight="1"/>
    <row r="25" spans="2:10" ht="18" customHeight="1"/>
    <row r="26" spans="2:10" ht="18" customHeight="1"/>
    <row r="27" spans="2:10" ht="18" customHeight="1"/>
    <row r="28" spans="2:10" ht="18" customHeight="1"/>
    <row r="29" spans="2:10" ht="18" customHeight="1"/>
    <row r="30" spans="2:10" ht="18" customHeight="1"/>
    <row r="31" spans="2:10" ht="18" customHeight="1"/>
    <row r="32" spans="2:10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21">
    <mergeCell ref="C16:J16"/>
    <mergeCell ref="B17:B18"/>
    <mergeCell ref="C17:D17"/>
    <mergeCell ref="F17:G17"/>
    <mergeCell ref="I17:J17"/>
    <mergeCell ref="S11:T11"/>
    <mergeCell ref="V11:W11"/>
    <mergeCell ref="X11:Y11"/>
    <mergeCell ref="B1:D1"/>
    <mergeCell ref="F1:I1"/>
    <mergeCell ref="C10:J10"/>
    <mergeCell ref="M10:T10"/>
    <mergeCell ref="V10:AA10"/>
    <mergeCell ref="B11:B12"/>
    <mergeCell ref="C11:D11"/>
    <mergeCell ref="Z11:AA11"/>
    <mergeCell ref="F11:G11"/>
    <mergeCell ref="I11:J11"/>
    <mergeCell ref="L11:L12"/>
    <mergeCell ref="M11:N11"/>
    <mergeCell ref="P11:Q11"/>
  </mergeCells>
  <phoneticPr fontId="7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tabSelected="1" workbookViewId="0">
      <selection activeCell="L7" sqref="L7"/>
    </sheetView>
  </sheetViews>
  <sheetFormatPr defaultColWidth="14.42578125" defaultRowHeight="15" customHeight="1"/>
  <cols>
    <col min="1" max="1" width="8.7109375" customWidth="1"/>
    <col min="2" max="2" width="10.7109375" customWidth="1"/>
    <col min="3" max="4" width="8.7109375" customWidth="1"/>
    <col min="5" max="5" width="2" customWidth="1"/>
    <col min="6" max="6" width="8.7109375" customWidth="1"/>
    <col min="7" max="7" width="11.42578125" customWidth="1"/>
    <col min="8" max="8" width="2" customWidth="1"/>
    <col min="9" max="26" width="8.7109375" customWidth="1"/>
  </cols>
  <sheetData>
    <row r="1" spans="2:10" ht="18" customHeight="1"/>
    <row r="2" spans="2:10" ht="18" customHeight="1"/>
    <row r="3" spans="2:10" ht="18" customHeight="1"/>
    <row r="4" spans="2:10" ht="18" customHeight="1">
      <c r="B4" s="20" t="s">
        <v>0</v>
      </c>
      <c r="C4" s="19" t="s">
        <v>17</v>
      </c>
      <c r="D4" s="18"/>
      <c r="E4" s="7"/>
      <c r="F4" s="19" t="s">
        <v>18</v>
      </c>
      <c r="G4" s="18"/>
      <c r="H4" s="7"/>
      <c r="I4" s="19" t="s">
        <v>19</v>
      </c>
      <c r="J4" s="18"/>
    </row>
    <row r="5" spans="2:10" ht="18" customHeight="1">
      <c r="B5" s="16"/>
      <c r="C5" s="23" t="s">
        <v>20</v>
      </c>
      <c r="D5" s="23" t="s">
        <v>4</v>
      </c>
      <c r="E5" s="8"/>
      <c r="F5" s="23" t="s">
        <v>20</v>
      </c>
      <c r="G5" s="23" t="s">
        <v>4</v>
      </c>
      <c r="H5" s="8"/>
      <c r="I5" s="23" t="s">
        <v>20</v>
      </c>
      <c r="J5" s="23" t="s">
        <v>4</v>
      </c>
    </row>
    <row r="6" spans="2:10" ht="18" customHeight="1">
      <c r="B6" s="5" t="s">
        <v>31</v>
      </c>
      <c r="C6" s="5">
        <v>6.26</v>
      </c>
      <c r="D6" s="5">
        <v>2.4900000000000002</v>
      </c>
      <c r="E6" s="5"/>
      <c r="F6" s="5">
        <v>6.32</v>
      </c>
      <c r="G6" s="5">
        <v>2.77</v>
      </c>
      <c r="H6" s="5"/>
      <c r="I6" s="5">
        <v>6.47</v>
      </c>
      <c r="J6" s="5">
        <v>2.61</v>
      </c>
    </row>
    <row r="7" spans="2:10" ht="18" customHeight="1">
      <c r="B7" s="10" t="s">
        <v>32</v>
      </c>
      <c r="C7" s="10">
        <v>6.2</v>
      </c>
      <c r="D7" s="10">
        <v>2.73</v>
      </c>
      <c r="E7" s="10"/>
      <c r="F7" s="10">
        <v>5.55</v>
      </c>
      <c r="G7" s="10">
        <v>2.76</v>
      </c>
      <c r="H7" s="10"/>
      <c r="I7" s="10">
        <v>6.05</v>
      </c>
      <c r="J7" s="10">
        <v>2.74</v>
      </c>
    </row>
    <row r="8" spans="2:10" ht="18" customHeight="1"/>
    <row r="9" spans="2:10" ht="18" customHeight="1"/>
    <row r="10" spans="2:10" ht="18" customHeight="1"/>
    <row r="11" spans="2:10" ht="18" customHeight="1"/>
    <row r="12" spans="2:10" ht="18" customHeight="1"/>
    <row r="13" spans="2:10" ht="18" customHeight="1"/>
    <row r="14" spans="2:10" ht="18" customHeight="1"/>
    <row r="15" spans="2:10" ht="18" customHeight="1"/>
    <row r="16" spans="2:1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4">
    <mergeCell ref="B4:B5"/>
    <mergeCell ref="C4:D4"/>
    <mergeCell ref="F4:G4"/>
    <mergeCell ref="I4:J4"/>
  </mergeCells>
  <phoneticPr fontId="7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showGridLines="0" topLeftCell="A22" workbookViewId="0">
      <selection activeCell="I36" sqref="I36:N39"/>
    </sheetView>
  </sheetViews>
  <sheetFormatPr defaultColWidth="14.42578125" defaultRowHeight="15" customHeight="1"/>
  <cols>
    <col min="1" max="8" width="8.7109375" customWidth="1"/>
    <col min="9" max="9" width="10.7109375" customWidth="1"/>
    <col min="10" max="11" width="8.7109375" customWidth="1"/>
    <col min="12" max="12" width="2" customWidth="1"/>
    <col min="13" max="26" width="8.7109375" customWidth="1"/>
  </cols>
  <sheetData>
    <row r="1" spans="1:14" ht="18" customHeight="1">
      <c r="B1" s="21" t="s">
        <v>5</v>
      </c>
      <c r="C1" s="22"/>
      <c r="D1" s="5"/>
      <c r="E1" s="21" t="s">
        <v>6</v>
      </c>
      <c r="F1" s="22"/>
    </row>
    <row r="2" spans="1:14" ht="18" customHeight="1">
      <c r="B2" s="6" t="s">
        <v>7</v>
      </c>
      <c r="C2" s="6" t="s">
        <v>8</v>
      </c>
      <c r="E2" s="6" t="s">
        <v>7</v>
      </c>
      <c r="F2" s="6" t="s">
        <v>8</v>
      </c>
    </row>
    <row r="3" spans="1:14" ht="18" customHeight="1">
      <c r="A3" s="6" t="s">
        <v>10</v>
      </c>
      <c r="B3" s="6" t="e">
        <f>ROUND(AVERAGE([1]まとめシート!Z$3:Z$22),2)</f>
        <v>#REF!</v>
      </c>
      <c r="C3" s="6" t="e">
        <f>ROUND(AVERAGE([1]まとめシート!AA$3:AA$22),2)</f>
        <v>#REF!</v>
      </c>
      <c r="E3" s="6" t="e">
        <f>ROUND(AVERAGE([2]まとめ!Z$3:Z$21),2)</f>
        <v>#DIV/0!</v>
      </c>
      <c r="F3" s="6" t="e">
        <f>ROUND(AVERAGE([2]まとめ!AA$3:AA$21),2)</f>
        <v>#DIV/0!</v>
      </c>
    </row>
    <row r="4" spans="1:14" ht="18" customHeight="1">
      <c r="A4" s="6" t="s">
        <v>11</v>
      </c>
      <c r="B4" s="6" t="e">
        <f>ROUND(_xlfn.STDEV.P([1]まとめシート!Z$3:Z$22),2)</f>
        <v>#REF!</v>
      </c>
      <c r="C4" s="6" t="e">
        <f>ROUND(_xlfn.STDEV.P([1]まとめシート!AA$3:AA$22),2)</f>
        <v>#REF!</v>
      </c>
      <c r="E4" s="6" t="e">
        <f>ROUND(_xlfn.STDEV.P([2]まとめ!Z$3:Z$22),2)</f>
        <v>#DIV/0!</v>
      </c>
      <c r="F4" s="6" t="e">
        <f>ROUND(_xlfn.STDEV.P([2]まとめ!AA$3:AA$22),2)</f>
        <v>#DIV/0!</v>
      </c>
    </row>
    <row r="5" spans="1:14" ht="18" customHeight="1">
      <c r="A5" s="6" t="s">
        <v>12</v>
      </c>
      <c r="B5" s="6" t="e">
        <f>ROUND(AVERAGE([1]まとめシート!B$3:B$22),2)</f>
        <v>#REF!</v>
      </c>
      <c r="C5" s="6" t="e">
        <f>ROUND(AVERAGE([1]まとめシート!C$3:C$22),2)</f>
        <v>#REF!</v>
      </c>
      <c r="E5" s="6" t="e">
        <f>ROUND(AVERAGE([2]まとめ!B$3:B$21),2)</f>
        <v>#DIV/0!</v>
      </c>
      <c r="F5" s="6" t="e">
        <f>ROUND(AVERAGE([2]まとめ!C$3:C$21),2)</f>
        <v>#DIV/0!</v>
      </c>
      <c r="I5" s="5"/>
      <c r="J5" s="21" t="s">
        <v>15</v>
      </c>
      <c r="K5" s="22"/>
      <c r="L5" s="22"/>
      <c r="M5" s="22"/>
      <c r="N5" s="22"/>
    </row>
    <row r="6" spans="1:14" ht="18" customHeight="1">
      <c r="A6" s="6" t="s">
        <v>13</v>
      </c>
      <c r="B6" s="6" t="e">
        <f>ROUND(_xlfn.STDEV.P([1]まとめシート!B$3:B$22),2)</f>
        <v>#REF!</v>
      </c>
      <c r="C6" s="6" t="e">
        <f>ROUND(_xlfn.STDEV.P([1]まとめシート!C$3:C$22),2)</f>
        <v>#REF!</v>
      </c>
      <c r="E6" s="6" t="e">
        <f>ROUND(_xlfn.STDEV.P([2]まとめ!B$3:B$22),2)</f>
        <v>#DIV/0!</v>
      </c>
      <c r="F6" s="6" t="e">
        <f>ROUND(_xlfn.STDEV.P([2]まとめ!C$3:C$22),2)</f>
        <v>#DIV/0!</v>
      </c>
      <c r="I6" s="20" t="s">
        <v>0</v>
      </c>
      <c r="J6" s="19" t="s">
        <v>7</v>
      </c>
      <c r="K6" s="18"/>
      <c r="L6" s="7"/>
      <c r="M6" s="19" t="s">
        <v>8</v>
      </c>
      <c r="N6" s="18"/>
    </row>
    <row r="7" spans="1:14" ht="18" customHeight="1">
      <c r="A7" s="6" t="s">
        <v>21</v>
      </c>
      <c r="B7" s="6" t="e">
        <f>ROUND(AVERAGE([1]まとめシート!AF$3:AF$22),2)</f>
        <v>#REF!</v>
      </c>
      <c r="C7" s="6" t="e">
        <f>ROUND(AVERAGE([1]まとめシート!AG$3:AG$22),2)</f>
        <v>#REF!</v>
      </c>
      <c r="E7" s="6" t="e">
        <f>ROUND(AVERAGE([2]まとめ!AF$3:AF$21),2)</f>
        <v>#DIV/0!</v>
      </c>
      <c r="F7" s="6" t="e">
        <f>ROUND(AVERAGE([2]まとめ!AG$3:AG$21),2)</f>
        <v>#DIV/0!</v>
      </c>
      <c r="I7" s="16"/>
      <c r="J7" s="8" t="s">
        <v>3</v>
      </c>
      <c r="K7" s="8" t="s">
        <v>4</v>
      </c>
      <c r="L7" s="8"/>
      <c r="M7" s="8" t="s">
        <v>3</v>
      </c>
      <c r="N7" s="8" t="s">
        <v>4</v>
      </c>
    </row>
    <row r="8" spans="1:14" ht="18" customHeight="1">
      <c r="A8" s="6" t="s">
        <v>22</v>
      </c>
      <c r="B8" s="6" t="e">
        <f>ROUND(_xlfn.STDEV.P([1]まとめシート!AF$3:AF$22),2)</f>
        <v>#REF!</v>
      </c>
      <c r="C8" s="6" t="e">
        <f>ROUND(_xlfn.STDEV.P([1]まとめシート!AG$3:AG$22),2)</f>
        <v>#REF!</v>
      </c>
      <c r="E8" s="6" t="e">
        <f>ROUND(_xlfn.STDEV.P([2]まとめ!AF$3:AF$22),2)</f>
        <v>#DIV/0!</v>
      </c>
      <c r="F8" s="6" t="e">
        <f>ROUND(_xlfn.STDEV.P([2]まとめ!AG$3:AG$22),2)</f>
        <v>#DIV/0!</v>
      </c>
      <c r="I8" s="5" t="s">
        <v>23</v>
      </c>
      <c r="J8" s="5">
        <v>0.27</v>
      </c>
      <c r="K8" s="5">
        <v>0.1</v>
      </c>
      <c r="L8" s="5"/>
      <c r="M8" s="5">
        <v>0.24</v>
      </c>
      <c r="N8" s="5">
        <v>7.0000000000000007E-2</v>
      </c>
    </row>
    <row r="9" spans="1:14" ht="18" customHeight="1">
      <c r="I9" s="10" t="s">
        <v>24</v>
      </c>
      <c r="J9" s="10">
        <v>0.27</v>
      </c>
      <c r="K9" s="10">
        <v>0.08</v>
      </c>
      <c r="L9" s="10"/>
      <c r="M9" s="10">
        <v>0.22</v>
      </c>
      <c r="N9" s="10">
        <v>0.06</v>
      </c>
    </row>
    <row r="10" spans="1:14" ht="18" customHeight="1"/>
    <row r="11" spans="1:14" ht="18" customHeight="1">
      <c r="I11" s="5"/>
      <c r="J11" s="21" t="s">
        <v>14</v>
      </c>
      <c r="K11" s="22"/>
      <c r="L11" s="22"/>
      <c r="M11" s="22"/>
      <c r="N11" s="22"/>
    </row>
    <row r="12" spans="1:14" ht="18" customHeight="1">
      <c r="I12" s="20" t="s">
        <v>0</v>
      </c>
      <c r="J12" s="19" t="s">
        <v>7</v>
      </c>
      <c r="K12" s="18"/>
      <c r="L12" s="7"/>
      <c r="M12" s="19" t="s">
        <v>8</v>
      </c>
      <c r="N12" s="18"/>
    </row>
    <row r="13" spans="1:14" ht="18" customHeight="1">
      <c r="I13" s="16"/>
      <c r="J13" s="8" t="s">
        <v>3</v>
      </c>
      <c r="K13" s="8" t="s">
        <v>4</v>
      </c>
      <c r="L13" s="8"/>
      <c r="M13" s="8" t="s">
        <v>3</v>
      </c>
      <c r="N13" s="8" t="s">
        <v>4</v>
      </c>
    </row>
    <row r="14" spans="1:14" ht="18" customHeight="1">
      <c r="I14" s="9" t="s">
        <v>23</v>
      </c>
      <c r="J14" s="9">
        <v>53.68</v>
      </c>
      <c r="K14" s="9">
        <v>7.59</v>
      </c>
      <c r="L14" s="9"/>
      <c r="M14" s="9">
        <v>51.55</v>
      </c>
      <c r="N14" s="9">
        <v>7.06</v>
      </c>
    </row>
    <row r="15" spans="1:14" ht="18" customHeight="1">
      <c r="I15" s="10" t="s">
        <v>24</v>
      </c>
      <c r="J15" s="10">
        <v>51.06</v>
      </c>
      <c r="K15" s="10">
        <v>7.29</v>
      </c>
      <c r="L15" s="10"/>
      <c r="M15" s="10">
        <v>48.57</v>
      </c>
      <c r="N15" s="10">
        <v>6.45</v>
      </c>
    </row>
    <row r="16" spans="1:14" ht="18" customHeight="1"/>
    <row r="17" spans="9:14" ht="18" customHeight="1">
      <c r="I17" s="5"/>
      <c r="J17" s="21" t="s">
        <v>25</v>
      </c>
      <c r="K17" s="22"/>
      <c r="L17" s="22"/>
      <c r="M17" s="22"/>
      <c r="N17" s="22"/>
    </row>
    <row r="18" spans="9:14" ht="18" customHeight="1">
      <c r="I18" s="20" t="s">
        <v>0</v>
      </c>
      <c r="J18" s="19" t="s">
        <v>7</v>
      </c>
      <c r="K18" s="18"/>
      <c r="L18" s="7"/>
      <c r="M18" s="19" t="s">
        <v>8</v>
      </c>
      <c r="N18" s="18"/>
    </row>
    <row r="19" spans="9:14" ht="18" customHeight="1">
      <c r="I19" s="16"/>
      <c r="J19" s="8" t="s">
        <v>3</v>
      </c>
      <c r="K19" s="8" t="s">
        <v>4</v>
      </c>
      <c r="L19" s="8"/>
      <c r="M19" s="8" t="s">
        <v>3</v>
      </c>
      <c r="N19" s="8" t="s">
        <v>4</v>
      </c>
    </row>
    <row r="20" spans="9:14" ht="18" customHeight="1">
      <c r="I20" s="9" t="s">
        <v>23</v>
      </c>
      <c r="J20" s="9">
        <v>58.25</v>
      </c>
      <c r="K20" s="9">
        <v>7.04</v>
      </c>
      <c r="L20" s="9"/>
      <c r="M20" s="9">
        <v>53</v>
      </c>
      <c r="N20" s="9">
        <v>7.64</v>
      </c>
    </row>
    <row r="21" spans="9:14" ht="18" customHeight="1">
      <c r="I21" s="10" t="s">
        <v>24</v>
      </c>
      <c r="J21" s="10">
        <v>56.4</v>
      </c>
      <c r="K21" s="10">
        <v>5.89</v>
      </c>
      <c r="L21" s="10"/>
      <c r="M21" s="10">
        <v>48.57</v>
      </c>
      <c r="N21" s="10">
        <v>6.13</v>
      </c>
    </row>
    <row r="22" spans="9:14" ht="18" customHeight="1"/>
    <row r="23" spans="9:14" ht="18" customHeight="1">
      <c r="I23" s="5"/>
      <c r="J23" s="21" t="s">
        <v>17</v>
      </c>
      <c r="K23" s="22"/>
      <c r="L23" s="22"/>
      <c r="M23" s="22"/>
      <c r="N23" s="22"/>
    </row>
    <row r="24" spans="9:14" ht="18" customHeight="1">
      <c r="I24" s="20" t="s">
        <v>0</v>
      </c>
      <c r="J24" s="19" t="s">
        <v>26</v>
      </c>
      <c r="K24" s="18"/>
      <c r="L24" s="7"/>
      <c r="M24" s="19" t="s">
        <v>27</v>
      </c>
      <c r="N24" s="18"/>
    </row>
    <row r="25" spans="9:14" ht="18" customHeight="1">
      <c r="I25" s="16"/>
      <c r="J25" s="23" t="s">
        <v>3</v>
      </c>
      <c r="K25" s="23" t="s">
        <v>4</v>
      </c>
      <c r="L25" s="8"/>
      <c r="M25" s="23" t="s">
        <v>3</v>
      </c>
      <c r="N25" s="23" t="s">
        <v>4</v>
      </c>
    </row>
    <row r="26" spans="9:14" ht="18" customHeight="1">
      <c r="I26" s="12" t="s">
        <v>5</v>
      </c>
      <c r="J26" s="12">
        <v>4.6900000000000004</v>
      </c>
      <c r="K26" s="12">
        <v>3.09</v>
      </c>
      <c r="L26" s="9"/>
      <c r="M26" s="12">
        <v>5.07</v>
      </c>
      <c r="N26" s="12">
        <v>2.89</v>
      </c>
    </row>
    <row r="27" spans="9:14" ht="18" customHeight="1">
      <c r="I27" s="13" t="s">
        <v>6</v>
      </c>
      <c r="J27" s="13">
        <v>5.38</v>
      </c>
      <c r="K27" s="13">
        <v>2.87</v>
      </c>
      <c r="L27" s="10"/>
      <c r="M27" s="13">
        <v>6.07</v>
      </c>
      <c r="N27" s="13">
        <v>2.72</v>
      </c>
    </row>
    <row r="28" spans="9:14" ht="18" customHeight="1"/>
    <row r="29" spans="9:14" ht="18" customHeight="1">
      <c r="I29" s="5"/>
      <c r="J29" s="21" t="s">
        <v>18</v>
      </c>
      <c r="K29" s="22"/>
      <c r="L29" s="22"/>
      <c r="M29" s="22"/>
      <c r="N29" s="22"/>
    </row>
    <row r="30" spans="9:14" ht="18" customHeight="1">
      <c r="I30" s="20" t="s">
        <v>0</v>
      </c>
      <c r="J30" s="19" t="s">
        <v>26</v>
      </c>
      <c r="K30" s="18"/>
      <c r="L30" s="7"/>
      <c r="M30" s="19" t="s">
        <v>27</v>
      </c>
      <c r="N30" s="18"/>
    </row>
    <row r="31" spans="9:14" ht="18" customHeight="1">
      <c r="I31" s="16"/>
      <c r="J31" s="23" t="s">
        <v>3</v>
      </c>
      <c r="K31" s="23" t="s">
        <v>4</v>
      </c>
      <c r="L31" s="8"/>
      <c r="M31" s="23" t="s">
        <v>3</v>
      </c>
      <c r="N31" s="23" t="s">
        <v>4</v>
      </c>
    </row>
    <row r="32" spans="9:14" ht="18" customHeight="1">
      <c r="I32" s="12" t="s">
        <v>5</v>
      </c>
      <c r="J32" s="12">
        <v>5.38</v>
      </c>
      <c r="K32" s="14">
        <v>2.6</v>
      </c>
      <c r="L32" s="9"/>
      <c r="M32" s="12">
        <v>5.38</v>
      </c>
      <c r="N32" s="12">
        <v>2.97</v>
      </c>
    </row>
    <row r="33" spans="9:14" ht="18" customHeight="1">
      <c r="I33" s="13" t="s">
        <v>6</v>
      </c>
      <c r="J33" s="13">
        <v>6.31</v>
      </c>
      <c r="K33" s="13">
        <v>3.09</v>
      </c>
      <c r="L33" s="10"/>
      <c r="M33" s="13">
        <v>6.41</v>
      </c>
      <c r="N33" s="13">
        <v>2.92</v>
      </c>
    </row>
    <row r="34" spans="9:14" ht="18" customHeight="1"/>
    <row r="35" spans="9:14" ht="18" customHeight="1">
      <c r="I35" s="5"/>
      <c r="J35" s="21" t="s">
        <v>19</v>
      </c>
      <c r="K35" s="22"/>
      <c r="L35" s="22"/>
      <c r="M35" s="22"/>
      <c r="N35" s="22"/>
    </row>
    <row r="36" spans="9:14" ht="18" customHeight="1">
      <c r="I36" s="20" t="s">
        <v>0</v>
      </c>
      <c r="J36" s="19" t="s">
        <v>26</v>
      </c>
      <c r="K36" s="18"/>
      <c r="L36" s="7"/>
      <c r="M36" s="19" t="s">
        <v>27</v>
      </c>
      <c r="N36" s="18"/>
    </row>
    <row r="37" spans="9:14" ht="18" customHeight="1">
      <c r="I37" s="16"/>
      <c r="J37" s="23" t="s">
        <v>3</v>
      </c>
      <c r="K37" s="23" t="s">
        <v>4</v>
      </c>
      <c r="L37" s="8"/>
      <c r="M37" s="23" t="s">
        <v>3</v>
      </c>
      <c r="N37" s="23" t="s">
        <v>4</v>
      </c>
    </row>
    <row r="38" spans="9:14" ht="18" customHeight="1">
      <c r="I38" s="12" t="s">
        <v>5</v>
      </c>
      <c r="J38" s="12">
        <v>5.23</v>
      </c>
      <c r="K38" s="12">
        <v>2.71</v>
      </c>
      <c r="L38" s="9"/>
      <c r="M38" s="12">
        <v>4.83</v>
      </c>
      <c r="N38" s="12">
        <v>3.06</v>
      </c>
    </row>
    <row r="39" spans="9:14" ht="18" customHeight="1">
      <c r="I39" s="13" t="s">
        <v>6</v>
      </c>
      <c r="J39" s="13">
        <v>6.31</v>
      </c>
      <c r="K39" s="13">
        <v>2.66</v>
      </c>
      <c r="L39" s="10"/>
      <c r="M39" s="13">
        <v>5.9</v>
      </c>
      <c r="N39" s="13">
        <v>2.92</v>
      </c>
    </row>
    <row r="40" spans="9:14" ht="18" customHeight="1"/>
    <row r="41" spans="9:14" ht="18" customHeight="1"/>
    <row r="42" spans="9:14" ht="18" customHeight="1"/>
    <row r="43" spans="9:14" ht="18" customHeight="1"/>
    <row r="44" spans="9:14" ht="18" customHeight="1"/>
    <row r="45" spans="9:14" ht="18" customHeight="1"/>
    <row r="46" spans="9:14" ht="18" customHeight="1"/>
    <row r="47" spans="9:14" ht="18" customHeight="1"/>
    <row r="48" spans="9:14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26">
    <mergeCell ref="I18:I19"/>
    <mergeCell ref="J18:K18"/>
    <mergeCell ref="M18:N18"/>
    <mergeCell ref="I30:I31"/>
    <mergeCell ref="I36:I37"/>
    <mergeCell ref="J36:K36"/>
    <mergeCell ref="M36:N36"/>
    <mergeCell ref="J35:N35"/>
    <mergeCell ref="I24:I25"/>
    <mergeCell ref="J24:K24"/>
    <mergeCell ref="M24:N24"/>
    <mergeCell ref="J23:N23"/>
    <mergeCell ref="J30:K30"/>
    <mergeCell ref="M30:N30"/>
    <mergeCell ref="J29:N29"/>
    <mergeCell ref="J11:N11"/>
    <mergeCell ref="I12:I13"/>
    <mergeCell ref="J12:K12"/>
    <mergeCell ref="M12:N12"/>
    <mergeCell ref="J17:N17"/>
    <mergeCell ref="B1:C1"/>
    <mergeCell ref="E1:F1"/>
    <mergeCell ref="J5:N5"/>
    <mergeCell ref="I6:I7"/>
    <mergeCell ref="J6:K6"/>
    <mergeCell ref="M6:N6"/>
  </mergeCells>
  <phoneticPr fontId="7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showGridLines="0" workbookViewId="0">
      <selection activeCell="H18" sqref="H18:M21"/>
    </sheetView>
  </sheetViews>
  <sheetFormatPr defaultColWidth="14.42578125" defaultRowHeight="15" customHeight="1"/>
  <cols>
    <col min="1" max="7" width="8.7109375" customWidth="1"/>
    <col min="8" max="8" width="10.7109375" customWidth="1"/>
    <col min="9" max="10" width="8.7109375" customWidth="1"/>
    <col min="11" max="11" width="2" customWidth="1"/>
    <col min="12" max="26" width="8.7109375" customWidth="1"/>
  </cols>
  <sheetData>
    <row r="1" spans="1:13" ht="18" customHeight="1">
      <c r="B1" s="21" t="s">
        <v>28</v>
      </c>
      <c r="C1" s="22"/>
      <c r="D1" s="5"/>
      <c r="E1" s="21" t="s">
        <v>29</v>
      </c>
      <c r="F1" s="22"/>
    </row>
    <row r="2" spans="1:13" ht="18" customHeight="1">
      <c r="B2" s="6" t="s">
        <v>7</v>
      </c>
      <c r="C2" s="6" t="s">
        <v>8</v>
      </c>
      <c r="E2" s="6" t="s">
        <v>7</v>
      </c>
      <c r="F2" s="6" t="s">
        <v>8</v>
      </c>
    </row>
    <row r="3" spans="1:13" ht="18" customHeight="1">
      <c r="A3" s="6" t="s">
        <v>10</v>
      </c>
      <c r="B3" s="6" t="e">
        <f>ROUND(AVERAGEIF([3]ave_speed!$D$2:$D$21,"&gt;=0",[3]ave_speed!A$2:A$21),2)</f>
        <v>#VALUE!</v>
      </c>
      <c r="C3" s="6" t="e">
        <f>ROUND(AVERAGEIF([3]ave_speed!$D$2:$D$21,"&gt;=0",[3]ave_speed!B$2:B$21),2)</f>
        <v>#VALUE!</v>
      </c>
      <c r="E3" s="6" t="e">
        <f>ROUND(AVERAGEIF([3]ave_speed!$D$2:$D$21,"&lt;0",[3]ave_speed!A$2:A$21),2)</f>
        <v>#VALUE!</v>
      </c>
      <c r="F3" s="6" t="e">
        <f>ROUND(AVERAGEIF([3]ave_speed!$D$2:$D$21,"&lt;0",[3]ave_speed!B$2:B$21),2)</f>
        <v>#VALUE!</v>
      </c>
    </row>
    <row r="4" spans="1:13" ht="18" customHeight="1">
      <c r="A4" s="6" t="s">
        <v>11</v>
      </c>
      <c r="B4" s="6" t="e">
        <f ca="1">ARRAY_CONSTRAIN(ARRAYFORMULA(ROUND(_xlfn.STDEV.P(IF([3]ave_speed!$D$2:$D$21&gt;=0,[3]ave_speed!A$2:A$21)),2)), 1, 1)</f>
        <v>#NAME?</v>
      </c>
      <c r="C4" s="6" t="e">
        <f ca="1">ARRAY_CONSTRAIN(ARRAYFORMULA(ROUND(_xlfn.STDEV.P(IF([3]ave_speed!$D$2:$D$21&gt;=0,[3]ave_speed!B$2:B$21)),2)), 1, 1)</f>
        <v>#NAME?</v>
      </c>
      <c r="E4" s="6" t="e">
        <f ca="1">ARRAY_CONSTRAIN(ARRAYFORMULA(ROUND(_xlfn.STDEV.P(IF([3]ave_speed!$D$2:$D$21&lt;0,[3]ave_speed!A$2:A$21)),2)), 1, 1)</f>
        <v>#NAME?</v>
      </c>
      <c r="F4" s="6" t="e">
        <f ca="1">ARRAY_CONSTRAIN(ARRAYFORMULA(ROUND(_xlfn.STDEV.P(IF([3]ave_speed!$D$2:$D$21&lt;0,[3]ave_speed!B$2:B$21)),2)), 1, 1)</f>
        <v>#NAME?</v>
      </c>
    </row>
    <row r="5" spans="1:13" ht="18" customHeight="1">
      <c r="A5" s="6" t="s">
        <v>12</v>
      </c>
      <c r="B5" s="6" t="e">
        <f>ROUND(AVERAGEIF([4]mean_axcel_50m!$F$2:$F$21,"&gt;=0",[4]mean_axcel_50m!B$2:B$21),2)</f>
        <v>#VALUE!</v>
      </c>
      <c r="C5" s="6" t="e">
        <f>ROUND(AVERAGEIF([4]mean_axcel_50m!$F$2:$F$21,"&gt;=0",[4]mean_axcel_50m!C$2:C$21),2)</f>
        <v>#VALUE!</v>
      </c>
      <c r="E5" s="6" t="e">
        <f>ROUND(AVERAGEIF([4]mean_axcel_50m!$F$2:$F$21,"&lt;0",[4]mean_axcel_50m!B$2:B$21),2)</f>
        <v>#VALUE!</v>
      </c>
      <c r="F5" s="6" t="e">
        <f>ROUND(AVERAGEIF([4]mean_axcel_50m!$F$2:$F$21,"&lt;0",[4]mean_axcel_50m!C$2:C$21),2)</f>
        <v>#VALUE!</v>
      </c>
      <c r="H5" s="5"/>
      <c r="I5" s="21" t="s">
        <v>15</v>
      </c>
      <c r="J5" s="22"/>
      <c r="K5" s="22"/>
      <c r="L5" s="22"/>
      <c r="M5" s="22"/>
    </row>
    <row r="6" spans="1:13" ht="18" customHeight="1">
      <c r="A6" s="6" t="s">
        <v>13</v>
      </c>
      <c r="B6" s="6" t="e">
        <f ca="1">ARRAY_CONSTRAIN(ARRAYFORMULA(ROUND(_xlfn.STDEV.P(IF([4]mean_axcel_50m!$F$2:$F$21&gt;=0,[4]mean_axcel_50m!B$2:B$21)),2)), 1, 1)</f>
        <v>#NAME?</v>
      </c>
      <c r="C6" s="6" t="e">
        <f ca="1">ARRAY_CONSTRAIN(ARRAYFORMULA(ROUND(_xlfn.STDEV.P(IF([4]mean_axcel_50m!$F$2:$F$21&gt;=0,[4]mean_axcel_50m!C$2:C$21)),2)), 1, 1)</f>
        <v>#NAME?</v>
      </c>
      <c r="E6" s="6" t="e">
        <f ca="1">ARRAY_CONSTRAIN(ARRAYFORMULA(ROUND(_xlfn.STDEV.P(IF([4]mean_axcel_50m!$F$2:$F$21&lt;0,[4]mean_axcel_50m!B$2:B$21)),2)), 1, 1)</f>
        <v>#NAME?</v>
      </c>
      <c r="F6" s="6" t="e">
        <f ca="1">ARRAY_CONSTRAIN(ARRAYFORMULA(ROUND(_xlfn.STDEV.P(IF([4]mean_axcel_50m!$F$2:$F$21&lt;0,[4]mean_axcel_50m!C$2:C$21)),2)), 1, 1)</f>
        <v>#NAME?</v>
      </c>
      <c r="H6" s="20" t="s">
        <v>35</v>
      </c>
      <c r="I6" s="19" t="s">
        <v>7</v>
      </c>
      <c r="J6" s="18"/>
      <c r="K6" s="7"/>
      <c r="L6" s="19" t="s">
        <v>8</v>
      </c>
      <c r="M6" s="18"/>
    </row>
    <row r="7" spans="1:13" ht="18" customHeight="1">
      <c r="A7" s="6" t="s">
        <v>21</v>
      </c>
      <c r="B7" s="6" t="e">
        <f>ROUND(AVERAGEIF([5]max_speed_in_first_section!$F$2:$F$21,"&gt;=0",[5]max_speed_in_first_section!A$2:A$21),2)</f>
        <v>#VALUE!</v>
      </c>
      <c r="C7" s="6" t="e">
        <f>ROUND(AVERAGEIF([5]max_speed_in_first_section!$F$2:$F$21,"&gt;=0",[5]max_speed_in_first_section!B$2:B$21),2)</f>
        <v>#VALUE!</v>
      </c>
      <c r="E7" s="6" t="e">
        <f>ROUND(AVERAGEIF([5]max_speed_in_first_section!$F$2:$F$21,"&lt;0",[5]max_speed_in_first_section!A$2:A$21),2)</f>
        <v>#VALUE!</v>
      </c>
      <c r="F7" s="6" t="e">
        <f>ROUND(AVERAGEIF([5]max_speed_in_first_section!$F$2:$F$21,"&lt;0",[5]max_speed_in_first_section!B$2:B$21),2)</f>
        <v>#VALUE!</v>
      </c>
      <c r="H7" s="16"/>
      <c r="I7" s="23" t="s">
        <v>3</v>
      </c>
      <c r="J7" s="23" t="s">
        <v>4</v>
      </c>
      <c r="K7" s="8"/>
      <c r="L7" s="23" t="s">
        <v>3</v>
      </c>
      <c r="M7" s="23" t="s">
        <v>4</v>
      </c>
    </row>
    <row r="8" spans="1:13" ht="18" customHeight="1">
      <c r="A8" s="6" t="s">
        <v>22</v>
      </c>
      <c r="B8" s="6" t="e">
        <f ca="1">ARRAY_CONSTRAIN(ARRAYFORMULA(ROUND(_xlfn.STDEV.P(IF([5]max_speed_in_first_section!$F$2:$F$21&gt;=0,[5]max_speed_in_first_section!A$2:A$21)),2)), 1, 1)</f>
        <v>#NAME?</v>
      </c>
      <c r="C8" s="6" t="e">
        <f ca="1">ARRAY_CONSTRAIN(ARRAYFORMULA(ROUND(_xlfn.STDEV.P(IF([5]max_speed_in_first_section!$F$2:$F$21&gt;=0,[5]max_speed_in_first_section!B$2:B$21)),2)), 1, 1)</f>
        <v>#NAME?</v>
      </c>
      <c r="E8" s="6" t="e">
        <f ca="1">ARRAY_CONSTRAIN(ARRAYFORMULA(ROUND(_xlfn.STDEV.P(IF([5]max_speed_in_first_section!$F$2:$F$21&lt;0,[5]max_speed_in_first_section!A$2:A$21)),2)), 1, 1)</f>
        <v>#NAME?</v>
      </c>
      <c r="F8" s="6" t="e">
        <f ca="1">ARRAY_CONSTRAIN(ARRAYFORMULA(ROUND(_xlfn.STDEV.P(IF([5]max_speed_in_first_section!$F$2:$F$21&lt;0,[5]max_speed_in_first_section!B$2:B$21)),2)), 1, 1)</f>
        <v>#NAME?</v>
      </c>
      <c r="H8" s="5" t="s">
        <v>28</v>
      </c>
      <c r="I8" s="5">
        <v>0.27</v>
      </c>
      <c r="J8" s="5">
        <v>0.11</v>
      </c>
      <c r="K8" s="5"/>
      <c r="L8" s="5">
        <v>0.26</v>
      </c>
      <c r="M8" s="5">
        <v>7.0000000000000007E-2</v>
      </c>
    </row>
    <row r="9" spans="1:13" ht="18" customHeight="1">
      <c r="H9" s="10" t="s">
        <v>29</v>
      </c>
      <c r="I9" s="10">
        <v>0.27</v>
      </c>
      <c r="J9" s="10">
        <v>7.0000000000000007E-2</v>
      </c>
      <c r="K9" s="10"/>
      <c r="L9" s="10">
        <v>0.23</v>
      </c>
      <c r="M9" s="10">
        <v>0.06</v>
      </c>
    </row>
    <row r="10" spans="1:13" ht="18" customHeight="1"/>
    <row r="11" spans="1:13" ht="18" customHeight="1">
      <c r="H11" s="5"/>
      <c r="I11" s="21" t="s">
        <v>14</v>
      </c>
      <c r="J11" s="22"/>
      <c r="K11" s="22"/>
      <c r="L11" s="22"/>
      <c r="M11" s="22"/>
    </row>
    <row r="12" spans="1:13" ht="18" customHeight="1">
      <c r="H12" s="20" t="s">
        <v>35</v>
      </c>
      <c r="I12" s="19" t="s">
        <v>7</v>
      </c>
      <c r="J12" s="18"/>
      <c r="K12" s="7"/>
      <c r="L12" s="19" t="s">
        <v>8</v>
      </c>
      <c r="M12" s="18"/>
    </row>
    <row r="13" spans="1:13" ht="18" customHeight="1">
      <c r="H13" s="16"/>
      <c r="I13" s="23" t="s">
        <v>3</v>
      </c>
      <c r="J13" s="23" t="s">
        <v>4</v>
      </c>
      <c r="K13" s="8"/>
      <c r="L13" s="23" t="s">
        <v>3</v>
      </c>
      <c r="M13" s="23" t="s">
        <v>4</v>
      </c>
    </row>
    <row r="14" spans="1:13" ht="18" customHeight="1">
      <c r="H14" s="5" t="s">
        <v>28</v>
      </c>
      <c r="I14" s="9">
        <v>54.78</v>
      </c>
      <c r="J14" s="9">
        <v>6.18</v>
      </c>
      <c r="K14" s="9"/>
      <c r="L14" s="9">
        <v>53.41</v>
      </c>
      <c r="M14" s="14">
        <v>5</v>
      </c>
    </row>
    <row r="15" spans="1:13" ht="18" customHeight="1">
      <c r="H15" s="10" t="s">
        <v>29</v>
      </c>
      <c r="I15" s="10">
        <v>52.34</v>
      </c>
      <c r="J15" s="10">
        <v>8.83</v>
      </c>
      <c r="K15" s="10"/>
      <c r="L15" s="10">
        <v>49.28</v>
      </c>
      <c r="M15" s="10">
        <v>8.42</v>
      </c>
    </row>
    <row r="16" spans="1:13" ht="18" customHeight="1"/>
    <row r="17" spans="8:13" ht="18" customHeight="1">
      <c r="H17" s="5"/>
      <c r="I17" s="21" t="s">
        <v>25</v>
      </c>
      <c r="J17" s="22"/>
      <c r="K17" s="22"/>
      <c r="L17" s="22"/>
      <c r="M17" s="22"/>
    </row>
    <row r="18" spans="8:13" ht="18" customHeight="1">
      <c r="H18" s="20" t="s">
        <v>30</v>
      </c>
      <c r="I18" s="19" t="s">
        <v>7</v>
      </c>
      <c r="J18" s="18"/>
      <c r="K18" s="7"/>
      <c r="L18" s="19" t="s">
        <v>8</v>
      </c>
      <c r="M18" s="18"/>
    </row>
    <row r="19" spans="8:13" ht="18" customHeight="1">
      <c r="H19" s="16"/>
      <c r="I19" s="23" t="s">
        <v>3</v>
      </c>
      <c r="J19" s="23" t="s">
        <v>4</v>
      </c>
      <c r="K19" s="8"/>
      <c r="L19" s="23" t="s">
        <v>3</v>
      </c>
      <c r="M19" s="23" t="s">
        <v>4</v>
      </c>
    </row>
    <row r="20" spans="8:13" ht="18" customHeight="1">
      <c r="H20" s="5" t="s">
        <v>28</v>
      </c>
      <c r="I20" s="9">
        <v>59.54</v>
      </c>
      <c r="J20" s="9">
        <v>6.73</v>
      </c>
      <c r="K20" s="9"/>
      <c r="L20" s="9">
        <v>58.14</v>
      </c>
      <c r="M20" s="9">
        <v>5.04</v>
      </c>
    </row>
    <row r="21" spans="8:13" ht="18" customHeight="1">
      <c r="H21" s="10" t="s">
        <v>29</v>
      </c>
      <c r="I21" s="10">
        <v>56.67</v>
      </c>
      <c r="J21" s="10">
        <v>7.09</v>
      </c>
      <c r="K21" s="10"/>
      <c r="L21" s="10">
        <v>54.13</v>
      </c>
      <c r="M21" s="10">
        <v>9.48</v>
      </c>
    </row>
    <row r="22" spans="8:13" ht="18" customHeight="1"/>
    <row r="23" spans="8:13" ht="18" customHeight="1"/>
    <row r="24" spans="8:13" ht="18" customHeight="1"/>
    <row r="25" spans="8:13" ht="18" customHeight="1"/>
    <row r="26" spans="8:13" ht="18" customHeight="1"/>
    <row r="27" spans="8:13" ht="18" customHeight="1"/>
    <row r="28" spans="8:13" ht="18" customHeight="1"/>
    <row r="29" spans="8:13" ht="18" customHeight="1"/>
    <row r="30" spans="8:13" ht="18" customHeight="1"/>
    <row r="31" spans="8:13" ht="18" customHeight="1"/>
    <row r="32" spans="8:1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4">
    <mergeCell ref="I11:M11"/>
    <mergeCell ref="B1:C1"/>
    <mergeCell ref="E1:F1"/>
    <mergeCell ref="I5:M5"/>
    <mergeCell ref="H6:H7"/>
    <mergeCell ref="I6:J6"/>
    <mergeCell ref="L6:M6"/>
    <mergeCell ref="H12:H13"/>
    <mergeCell ref="I12:J12"/>
    <mergeCell ref="L12:M12"/>
    <mergeCell ref="I17:M17"/>
    <mergeCell ref="H18:H19"/>
    <mergeCell ref="I18:J18"/>
    <mergeCell ref="L18:M18"/>
  </mergeCells>
  <phoneticPr fontId="7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showGridLines="0" workbookViewId="0">
      <selection activeCell="H18" sqref="H18:M21"/>
    </sheetView>
  </sheetViews>
  <sheetFormatPr defaultColWidth="14.42578125" defaultRowHeight="15" customHeight="1"/>
  <cols>
    <col min="1" max="7" width="8.7109375" customWidth="1"/>
    <col min="8" max="8" width="10.7109375" customWidth="1"/>
    <col min="9" max="10" width="8.7109375" customWidth="1"/>
    <col min="11" max="11" width="2" customWidth="1"/>
    <col min="12" max="26" width="8.7109375" customWidth="1"/>
  </cols>
  <sheetData>
    <row r="1" spans="1:13" ht="18" customHeight="1">
      <c r="B1" s="21" t="s">
        <v>28</v>
      </c>
      <c r="C1" s="22"/>
      <c r="D1" s="5"/>
      <c r="E1" s="21" t="s">
        <v>29</v>
      </c>
      <c r="F1" s="22"/>
    </row>
    <row r="2" spans="1:13" ht="18" customHeight="1">
      <c r="B2" s="6" t="s">
        <v>7</v>
      </c>
      <c r="C2" s="6" t="s">
        <v>8</v>
      </c>
      <c r="E2" s="6" t="s">
        <v>7</v>
      </c>
      <c r="F2" s="6" t="s">
        <v>8</v>
      </c>
    </row>
    <row r="3" spans="1:13" ht="18" customHeight="1">
      <c r="A3" s="6" t="s">
        <v>10</v>
      </c>
      <c r="B3" s="6" t="e">
        <f>ROUND(AVERAGEIF([3]ave_speed!$D$22:$D$40,"&gt;=0",[3]ave_speed!A$22:A$40),2)</f>
        <v>#VALUE!</v>
      </c>
      <c r="C3" s="6" t="e">
        <f>ROUND(AVERAGEIF([3]ave_speed!$D$22:$D$40,"&gt;=0",[3]ave_speed!B$22:B$40),2)</f>
        <v>#VALUE!</v>
      </c>
      <c r="E3" s="6" t="e">
        <f>ROUND(AVERAGEIF([3]ave_speed!$D$22:$D$40,"&lt;0",[3]ave_speed!A$22:A$40),2)</f>
        <v>#VALUE!</v>
      </c>
      <c r="F3" s="6" t="e">
        <f>ROUND(AVERAGEIF([3]ave_speed!$D$22:$D$40,"&lt;0",[3]ave_speed!B$22:B$40),2)</f>
        <v>#VALUE!</v>
      </c>
    </row>
    <row r="4" spans="1:13" ht="18" customHeight="1">
      <c r="A4" s="6" t="s">
        <v>11</v>
      </c>
      <c r="B4" s="6" t="e">
        <f ca="1">ARRAY_CONSTRAIN(ARRAYFORMULA(ROUND(_xlfn.STDEV.P(IF([3]ave_speed!$D$22:$D$40&gt;=0,[3]ave_speed!A$22:A$40)),2)), 1, 1)</f>
        <v>#NAME?</v>
      </c>
      <c r="C4" s="6" t="e">
        <f ca="1">ARRAY_CONSTRAIN(ARRAYFORMULA(ROUND(_xlfn.STDEV.P(IF([3]ave_speed!$D$22:$D$40&gt;=0,[3]ave_speed!B$22:B$40)),2)), 1, 1)</f>
        <v>#NAME?</v>
      </c>
      <c r="E4" s="6" t="e">
        <f ca="1">ARRAY_CONSTRAIN(ARRAYFORMULA(ROUND(_xlfn.STDEV.P(IF([3]ave_speed!$D$22:$D$40&lt;0,[3]ave_speed!A$22:A$40)),2)), 1, 1)</f>
        <v>#NAME?</v>
      </c>
      <c r="F4" s="6" t="e">
        <f ca="1">ARRAY_CONSTRAIN(ARRAYFORMULA(ROUND(_xlfn.STDEV.P(IF([3]ave_speed!$D$22:$D$40&lt;0,[3]ave_speed!B$22:B$40)),2)), 1, 1)</f>
        <v>#NAME?</v>
      </c>
    </row>
    <row r="5" spans="1:13" ht="18" customHeight="1">
      <c r="A5" s="6" t="s">
        <v>12</v>
      </c>
      <c r="B5" s="6" t="e">
        <f>ROUND(AVERAGEIF([4]mean_axcel_50m!$F$22:$F$40,"&gt;=0",[4]mean_axcel_50m!B$22:B$40),2)</f>
        <v>#VALUE!</v>
      </c>
      <c r="C5" s="6" t="e">
        <f>ROUND(AVERAGEIF([4]mean_axcel_50m!$F$22:$F$40,"&gt;=0",[4]mean_axcel_50m!C$22:C$40),2)</f>
        <v>#VALUE!</v>
      </c>
      <c r="E5" s="6" t="e">
        <f>ROUND(AVERAGEIF([4]mean_axcel_50m!$F$22:$F$40,"&lt;0",[4]mean_axcel_50m!B$22:B$40),2)</f>
        <v>#VALUE!</v>
      </c>
      <c r="F5" s="6" t="e">
        <f>ROUND(AVERAGEIF([4]mean_axcel_50m!$F$22:$F$40,"&lt;0",[4]mean_axcel_50m!C$22:C$40),2)</f>
        <v>#VALUE!</v>
      </c>
      <c r="H5" s="5"/>
      <c r="I5" s="21" t="s">
        <v>15</v>
      </c>
      <c r="J5" s="22"/>
      <c r="K5" s="22"/>
      <c r="L5" s="22"/>
      <c r="M5" s="22"/>
    </row>
    <row r="6" spans="1:13" ht="18" customHeight="1">
      <c r="A6" s="6" t="s">
        <v>13</v>
      </c>
      <c r="B6" s="6" t="e">
        <f ca="1">ARRAY_CONSTRAIN(ARRAYFORMULA(ROUND(_xlfn.STDEV.P(IF([4]mean_axcel_50m!$F$22:$F$40&gt;=0,[4]mean_axcel_50m!B$22:B$40)),2)), 1, 1)</f>
        <v>#NAME?</v>
      </c>
      <c r="C6" s="6" t="e">
        <f ca="1">ARRAY_CONSTRAIN(ARRAYFORMULA(ROUND(_xlfn.STDEV.P(IF([4]mean_axcel_50m!$F$22:$F$40&gt;=0,[4]mean_axcel_50m!C$22:C$40)),2)), 1, 1)</f>
        <v>#NAME?</v>
      </c>
      <c r="E6" s="6" t="e">
        <f ca="1">ARRAY_CONSTRAIN(ARRAYFORMULA(ROUND(_xlfn.STDEV.P(IF([4]mean_axcel_50m!$F$22:$F$40&lt;0,[4]mean_axcel_50m!B$22:B$40)),2)), 1, 1)</f>
        <v>#NAME?</v>
      </c>
      <c r="F6" s="6" t="e">
        <f ca="1">ARRAY_CONSTRAIN(ARRAYFORMULA(ROUND(_xlfn.STDEV.P(IF([4]mean_axcel_50m!$F$22:$F$40&lt;0,[4]mean_axcel_50m!C$22:C$40)),2)), 1, 1)</f>
        <v>#NAME?</v>
      </c>
      <c r="H6" s="20" t="s">
        <v>30</v>
      </c>
      <c r="I6" s="19" t="s">
        <v>7</v>
      </c>
      <c r="J6" s="18"/>
      <c r="K6" s="7"/>
      <c r="L6" s="19" t="s">
        <v>8</v>
      </c>
      <c r="M6" s="18"/>
    </row>
    <row r="7" spans="1:13" ht="18" customHeight="1">
      <c r="A7" s="6" t="s">
        <v>21</v>
      </c>
      <c r="B7" s="6" t="e">
        <f>ROUND(AVERAGEIF([5]max_speed_in_first_section!$F$22:$F$40,"&gt;=0",[5]max_speed_in_first_section!A$22:A$40),2)</f>
        <v>#VALUE!</v>
      </c>
      <c r="C7" s="6" t="e">
        <f>ROUND(AVERAGEIF([5]max_speed_in_first_section!$F$22:$F$40,"&gt;=0",[5]max_speed_in_first_section!B$22:B$40),2)</f>
        <v>#VALUE!</v>
      </c>
      <c r="E7" s="6" t="e">
        <f>ROUND(AVERAGEIF([5]max_speed_in_first_section!$F$22:$F$40,"&lt;0",[5]max_speed_in_first_section!A$22:A$40),2)</f>
        <v>#VALUE!</v>
      </c>
      <c r="F7" s="6" t="e">
        <f>ROUND(AVERAGEIF([5]max_speed_in_first_section!$F$22:$F$40,"&lt;0",[5]max_speed_in_first_section!B$22:B$40),2)</f>
        <v>#VALUE!</v>
      </c>
      <c r="H7" s="16"/>
      <c r="I7" s="23" t="s">
        <v>3</v>
      </c>
      <c r="J7" s="23" t="s">
        <v>4</v>
      </c>
      <c r="K7" s="8"/>
      <c r="L7" s="23" t="s">
        <v>3</v>
      </c>
      <c r="M7" s="23" t="s">
        <v>4</v>
      </c>
    </row>
    <row r="8" spans="1:13" ht="18" customHeight="1">
      <c r="A8" s="6" t="s">
        <v>22</v>
      </c>
      <c r="B8" s="6" t="e">
        <f ca="1">ARRAY_CONSTRAIN(ARRAYFORMULA(ROUND(_xlfn.STDEV.P(IF([5]max_speed_in_first_section!$F$22:$F$40&gt;=0,[5]max_speed_in_first_section!A$22:A$40)),2)), 1, 1)</f>
        <v>#NAME?</v>
      </c>
      <c r="C8" s="6" t="e">
        <f ca="1">ARRAY_CONSTRAIN(ARRAYFORMULA(ROUND(_xlfn.STDEV.P(IF([5]max_speed_in_first_section!$F$22:$F$40&gt;=0,[5]max_speed_in_first_section!B$22:B$40)),2)), 1, 1)</f>
        <v>#NAME?</v>
      </c>
      <c r="E8" s="6" t="e">
        <f ca="1">ARRAY_CONSTRAIN(ARRAYFORMULA(ROUND(_xlfn.STDEV.P(IF([5]max_speed_in_first_section!$F$22:$F$40&lt;0,[5]max_speed_in_first_section!A$22:A$40)),2)), 1, 1)</f>
        <v>#NAME?</v>
      </c>
      <c r="F8" s="6" t="e">
        <f ca="1">ARRAY_CONSTRAIN(ARRAYFORMULA(ROUND(_xlfn.STDEV.P(IF([5]max_speed_in_first_section!$F$22:$F$40&lt;0,[5]max_speed_in_first_section!B$22:B$40)),2)), 1, 1)</f>
        <v>#NAME?</v>
      </c>
      <c r="H8" s="5" t="s">
        <v>28</v>
      </c>
      <c r="I8" s="5">
        <v>0.28000000000000003</v>
      </c>
      <c r="J8" s="5">
        <v>0.09</v>
      </c>
      <c r="K8" s="5"/>
      <c r="L8" s="5">
        <v>0.19</v>
      </c>
      <c r="M8" s="5">
        <v>0.05</v>
      </c>
    </row>
    <row r="9" spans="1:13" ht="18" customHeight="1">
      <c r="H9" s="10" t="s">
        <v>29</v>
      </c>
      <c r="I9" s="10">
        <v>0.26</v>
      </c>
      <c r="J9" s="10">
        <v>0.05</v>
      </c>
      <c r="K9" s="10"/>
      <c r="L9" s="10">
        <v>0.24</v>
      </c>
      <c r="M9" s="10">
        <v>0.06</v>
      </c>
    </row>
    <row r="10" spans="1:13" ht="18" customHeight="1"/>
    <row r="11" spans="1:13" ht="18" customHeight="1">
      <c r="H11" s="5"/>
      <c r="I11" s="21" t="s">
        <v>14</v>
      </c>
      <c r="J11" s="22"/>
      <c r="K11" s="22"/>
      <c r="L11" s="22"/>
      <c r="M11" s="22"/>
    </row>
    <row r="12" spans="1:13" ht="18" customHeight="1">
      <c r="H12" s="20" t="s">
        <v>30</v>
      </c>
      <c r="I12" s="19" t="s">
        <v>7</v>
      </c>
      <c r="J12" s="18"/>
      <c r="K12" s="7"/>
      <c r="L12" s="19" t="s">
        <v>8</v>
      </c>
      <c r="M12" s="18"/>
    </row>
    <row r="13" spans="1:13" ht="18" customHeight="1">
      <c r="H13" s="16"/>
      <c r="I13" s="23" t="s">
        <v>3</v>
      </c>
      <c r="J13" s="23" t="s">
        <v>4</v>
      </c>
      <c r="K13" s="8"/>
      <c r="L13" s="23" t="s">
        <v>3</v>
      </c>
      <c r="M13" s="23" t="s">
        <v>4</v>
      </c>
    </row>
    <row r="14" spans="1:13" ht="18" customHeight="1">
      <c r="H14" s="5" t="s">
        <v>28</v>
      </c>
      <c r="I14" s="9">
        <v>52.87</v>
      </c>
      <c r="J14" s="9">
        <v>7.38</v>
      </c>
      <c r="K14" s="9"/>
      <c r="L14" s="9">
        <v>49.97</v>
      </c>
      <c r="M14" s="9">
        <v>5.9</v>
      </c>
    </row>
    <row r="15" spans="1:13" ht="18" customHeight="1">
      <c r="H15" s="10" t="s">
        <v>29</v>
      </c>
      <c r="I15" s="10">
        <v>49.05</v>
      </c>
      <c r="J15" s="10">
        <v>6.63</v>
      </c>
      <c r="K15" s="10"/>
      <c r="L15" s="10">
        <v>47.02</v>
      </c>
      <c r="M15" s="10">
        <v>6.68</v>
      </c>
    </row>
    <row r="16" spans="1:13" ht="18" customHeight="1"/>
    <row r="17" spans="8:13" ht="18" customHeight="1">
      <c r="H17" s="5"/>
      <c r="I17" s="21" t="s">
        <v>25</v>
      </c>
      <c r="J17" s="22"/>
      <c r="K17" s="22"/>
      <c r="L17" s="22"/>
      <c r="M17" s="22"/>
    </row>
    <row r="18" spans="8:13" ht="18" customHeight="1">
      <c r="H18" s="20" t="s">
        <v>30</v>
      </c>
      <c r="I18" s="19" t="s">
        <v>7</v>
      </c>
      <c r="J18" s="18"/>
      <c r="K18" s="7"/>
      <c r="L18" s="19" t="s">
        <v>8</v>
      </c>
      <c r="M18" s="18"/>
    </row>
    <row r="19" spans="8:13" ht="18" customHeight="1">
      <c r="H19" s="16"/>
      <c r="I19" s="23" t="s">
        <v>3</v>
      </c>
      <c r="J19" s="23" t="s">
        <v>4</v>
      </c>
      <c r="K19" s="8"/>
      <c r="L19" s="23" t="s">
        <v>3</v>
      </c>
      <c r="M19" s="23" t="s">
        <v>4</v>
      </c>
    </row>
    <row r="20" spans="8:13" ht="18" customHeight="1">
      <c r="H20" s="5" t="s">
        <v>28</v>
      </c>
      <c r="I20" s="9">
        <v>57.02</v>
      </c>
      <c r="J20" s="9">
        <v>5.29</v>
      </c>
      <c r="K20" s="9"/>
      <c r="L20" s="9">
        <v>53.55</v>
      </c>
      <c r="M20" s="9">
        <v>5.78</v>
      </c>
    </row>
    <row r="21" spans="8:13" ht="18" customHeight="1">
      <c r="H21" s="10" t="s">
        <v>29</v>
      </c>
      <c r="I21" s="10">
        <v>55.72</v>
      </c>
      <c r="J21" s="10">
        <v>6.43</v>
      </c>
      <c r="K21" s="10"/>
      <c r="L21" s="10">
        <v>52.4</v>
      </c>
      <c r="M21" s="10">
        <v>6.45</v>
      </c>
    </row>
    <row r="22" spans="8:13" ht="18" customHeight="1"/>
    <row r="23" spans="8:13" ht="18" customHeight="1"/>
    <row r="24" spans="8:13" ht="18" customHeight="1"/>
    <row r="25" spans="8:13" ht="18" customHeight="1"/>
    <row r="26" spans="8:13" ht="18" customHeight="1"/>
    <row r="27" spans="8:13" ht="18" customHeight="1"/>
    <row r="28" spans="8:13" ht="18" customHeight="1"/>
    <row r="29" spans="8:13" ht="18" customHeight="1"/>
    <row r="30" spans="8:13" ht="18" customHeight="1"/>
    <row r="31" spans="8:13" ht="18" customHeight="1"/>
    <row r="32" spans="8:1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4">
    <mergeCell ref="I11:M11"/>
    <mergeCell ref="B1:C1"/>
    <mergeCell ref="E1:F1"/>
    <mergeCell ref="I5:M5"/>
    <mergeCell ref="H6:H7"/>
    <mergeCell ref="I6:J6"/>
    <mergeCell ref="L6:M6"/>
    <mergeCell ref="H12:H13"/>
    <mergeCell ref="I12:J12"/>
    <mergeCell ref="L12:M12"/>
    <mergeCell ref="I17:M17"/>
    <mergeCell ref="H18:H19"/>
    <mergeCell ref="I18:J18"/>
    <mergeCell ref="L18:M18"/>
  </mergeCells>
  <phoneticPr fontId="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被験者群分け</vt:lpstr>
      <vt:lpstr>基本統計量（最初）</vt:lpstr>
      <vt:lpstr>実験後アンケート3項目</vt:lpstr>
      <vt:lpstr>基本統計量（注意喚起の有無とフレーミング）</vt:lpstr>
      <vt:lpstr>基本統計量（N,POSと制御焦点理論）</vt:lpstr>
      <vt:lpstr>基本統計量（N,NEGと制御焦点理論）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Hirotaka</dc:creator>
  <cp:lastModifiedBy>ryo</cp:lastModifiedBy>
  <dcterms:created xsi:type="dcterms:W3CDTF">2022-07-14T01:30:29Z</dcterms:created>
  <dcterms:modified xsi:type="dcterms:W3CDTF">2022-07-17T12:23:03Z</dcterms:modified>
</cp:coreProperties>
</file>