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esktop\"/>
    </mc:Choice>
  </mc:AlternateContent>
  <xr:revisionPtr revIDLastSave="0" documentId="13_ncr:1_{74C0DBD4-907F-49F3-A30E-F3018A74049C}" xr6:coauthVersionLast="36" xr6:coauthVersionMax="36" xr10:uidLastSave="{00000000-0000-0000-0000-000000000000}"/>
  <bookViews>
    <workbookView xWindow="0" yWindow="0" windowWidth="20490" windowHeight="7545" activeTab="3" xr2:uid="{18BB341A-B7D0-43DB-BB4A-FFC37607E4F1}"/>
  </bookViews>
  <sheets>
    <sheet name="Forlulas directas" sheetId="1" r:id="rId1"/>
    <sheet name="Funciones Basicas (2)" sheetId="4" r:id="rId2"/>
    <sheet name="Funciones Intermedias" sheetId="3" r:id="rId3"/>
    <sheet name="FUNCIONES LOGICAS" sheetId="5" r:id="rId4"/>
    <sheet name="Listas" sheetId="2" state="hidden" r:id="rId5"/>
  </sheets>
  <definedNames>
    <definedName name="ciudad" localSheetId="2">'Funciones Intermedias'!$G$2:$G$11</definedName>
    <definedName name="ciudad" localSheetId="3">'FUNCIONES LOGICAS'!$G$2:$G$11</definedName>
    <definedName name="CIUDAD">'Forlulas directas'!$F$2:$F$11</definedName>
    <definedName name="Medellin" localSheetId="0">'Forlulas directas'!$F$2:$F$11</definedName>
    <definedName name="Tipo" localSheetId="2">'Funciones Intermedias'!$I$2:$I$11</definedName>
    <definedName name="Tipo" localSheetId="3">'FUNCIONES LOGICAS'!$I$2:$I$11</definedName>
    <definedName name="Tipo_Vendedor">Listas!$A$1:$A$5</definedName>
    <definedName name="Total_Ventas" localSheetId="2">'Funciones Intermedias'!$Q$2:$Q$11</definedName>
    <definedName name="Total_Ventas" localSheetId="3">'FUNCIONES LOGICAS'!$Y$2:$Y$11</definedName>
    <definedName name="zonas" localSheetId="2">'Funciones Intermedias'!$H$2:$H$11</definedName>
    <definedName name="zonas" localSheetId="3">'FUNCIONES LOGICAS'!$H$2:$H$11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5" l="1"/>
  <c r="V4" i="5"/>
  <c r="V5" i="5"/>
  <c r="V6" i="5"/>
  <c r="V7" i="5"/>
  <c r="V8" i="5"/>
  <c r="V9" i="5"/>
  <c r="V10" i="5"/>
  <c r="V11" i="5"/>
  <c r="V2" i="5"/>
  <c r="U3" i="5"/>
  <c r="U4" i="5"/>
  <c r="U5" i="5"/>
  <c r="U6" i="5"/>
  <c r="U7" i="5"/>
  <c r="U8" i="5"/>
  <c r="U9" i="5"/>
  <c r="U10" i="5"/>
  <c r="U11" i="5"/>
  <c r="U2" i="5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P3" i="5"/>
  <c r="P4" i="5"/>
  <c r="P5" i="5"/>
  <c r="P6" i="5"/>
  <c r="P7" i="5"/>
  <c r="P8" i="5"/>
  <c r="P9" i="5"/>
  <c r="P10" i="5"/>
  <c r="P11" i="5"/>
  <c r="P2" i="5"/>
  <c r="O3" i="5"/>
  <c r="O4" i="5"/>
  <c r="O5" i="5"/>
  <c r="O6" i="5"/>
  <c r="O7" i="5"/>
  <c r="O8" i="5"/>
  <c r="O9" i="5"/>
  <c r="O10" i="5"/>
  <c r="O11" i="5"/>
  <c r="O2" i="5"/>
  <c r="M3" i="5"/>
  <c r="M4" i="5"/>
  <c r="M5" i="5"/>
  <c r="M6" i="5"/>
  <c r="M7" i="5"/>
  <c r="M8" i="5"/>
  <c r="M9" i="5"/>
  <c r="M10" i="5"/>
  <c r="M11" i="5"/>
  <c r="M2" i="5"/>
  <c r="L3" i="5"/>
  <c r="L4" i="5"/>
  <c r="L5" i="5"/>
  <c r="L6" i="5"/>
  <c r="L7" i="5"/>
  <c r="L8" i="5"/>
  <c r="L9" i="5"/>
  <c r="L10" i="5"/>
  <c r="L11" i="5"/>
  <c r="L2" i="5"/>
  <c r="K22" i="5"/>
  <c r="K23" i="5" s="1"/>
  <c r="W11" i="5"/>
  <c r="Q11" i="5"/>
  <c r="X11" i="5" s="1"/>
  <c r="N11" i="5"/>
  <c r="E11" i="5"/>
  <c r="W10" i="5"/>
  <c r="N10" i="5"/>
  <c r="E10" i="5"/>
  <c r="W9" i="5"/>
  <c r="Q9" i="5"/>
  <c r="X9" i="5" s="1"/>
  <c r="N9" i="5"/>
  <c r="E9" i="5"/>
  <c r="W8" i="5"/>
  <c r="N8" i="5"/>
  <c r="E8" i="5"/>
  <c r="W7" i="5"/>
  <c r="N7" i="5"/>
  <c r="E7" i="5"/>
  <c r="X6" i="5"/>
  <c r="W6" i="5"/>
  <c r="T6" i="5"/>
  <c r="Y6" i="5" s="1"/>
  <c r="Q6" i="5"/>
  <c r="N6" i="5"/>
  <c r="E6" i="5"/>
  <c r="W5" i="5"/>
  <c r="Q5" i="5"/>
  <c r="N5" i="5"/>
  <c r="E5" i="5"/>
  <c r="W4" i="5"/>
  <c r="N4" i="5"/>
  <c r="E4" i="5"/>
  <c r="W3" i="5"/>
  <c r="Q3" i="5"/>
  <c r="X3" i="5" s="1"/>
  <c r="N3" i="5"/>
  <c r="E3" i="5"/>
  <c r="W2" i="5"/>
  <c r="N2" i="5"/>
  <c r="E2" i="5"/>
  <c r="K20" i="3"/>
  <c r="K19" i="3"/>
  <c r="K18" i="3"/>
  <c r="L17" i="3"/>
  <c r="K17" i="3"/>
  <c r="L16" i="3"/>
  <c r="K16" i="3"/>
  <c r="L15" i="3"/>
  <c r="K15" i="3"/>
  <c r="N13" i="3"/>
  <c r="L14" i="3"/>
  <c r="K14" i="3"/>
  <c r="M13" i="3"/>
  <c r="L13" i="3"/>
  <c r="K13" i="3"/>
  <c r="K21" i="4"/>
  <c r="K22" i="4" s="1"/>
  <c r="K23" i="4" s="1"/>
  <c r="K20" i="4"/>
  <c r="K19" i="4"/>
  <c r="K16" i="4"/>
  <c r="K15" i="4"/>
  <c r="K14" i="4"/>
  <c r="K13" i="4"/>
  <c r="O11" i="4"/>
  <c r="L11" i="4"/>
  <c r="M11" i="4" s="1"/>
  <c r="E11" i="4"/>
  <c r="O10" i="4"/>
  <c r="L10" i="4"/>
  <c r="E10" i="4"/>
  <c r="O9" i="4"/>
  <c r="L9" i="4"/>
  <c r="M9" i="4" s="1"/>
  <c r="P9" i="4" s="1"/>
  <c r="E9" i="4"/>
  <c r="O8" i="4"/>
  <c r="L8" i="4"/>
  <c r="M8" i="4" s="1"/>
  <c r="E8" i="4"/>
  <c r="O7" i="4"/>
  <c r="L7" i="4"/>
  <c r="E7" i="4"/>
  <c r="O6" i="4"/>
  <c r="L6" i="4"/>
  <c r="E6" i="4"/>
  <c r="O5" i="4"/>
  <c r="L5" i="4"/>
  <c r="E5" i="4"/>
  <c r="O4" i="4"/>
  <c r="L4" i="4"/>
  <c r="E4" i="4"/>
  <c r="O3" i="4"/>
  <c r="L3" i="4"/>
  <c r="E3" i="4"/>
  <c r="O2" i="4"/>
  <c r="L2" i="4"/>
  <c r="M2" i="4" s="1"/>
  <c r="E2" i="4"/>
  <c r="T4" i="5" l="1"/>
  <c r="Y4" i="5" s="1"/>
  <c r="T8" i="5"/>
  <c r="Q4" i="5"/>
  <c r="X4" i="5" s="1"/>
  <c r="T5" i="5"/>
  <c r="Y5" i="5" s="1"/>
  <c r="Q2" i="5"/>
  <c r="X2" i="5" s="1"/>
  <c r="T3" i="5"/>
  <c r="Y3" i="5" s="1"/>
  <c r="X5" i="5"/>
  <c r="Q10" i="5"/>
  <c r="X10" i="5" s="1"/>
  <c r="T11" i="5"/>
  <c r="Y11" i="5" s="1"/>
  <c r="T2" i="5"/>
  <c r="Y2" i="5" s="1"/>
  <c r="Q8" i="5"/>
  <c r="T9" i="5"/>
  <c r="Y9" i="5" s="1"/>
  <c r="Q7" i="5"/>
  <c r="O13" i="4"/>
  <c r="M3" i="4"/>
  <c r="P3" i="4" s="1"/>
  <c r="M10" i="4"/>
  <c r="N10" i="4" s="1"/>
  <c r="K18" i="4"/>
  <c r="L15" i="4"/>
  <c r="L14" i="4"/>
  <c r="N11" i="4"/>
  <c r="Q11" i="4" s="1"/>
  <c r="P11" i="4"/>
  <c r="N9" i="4"/>
  <c r="N8" i="4"/>
  <c r="P10" i="4"/>
  <c r="M6" i="4"/>
  <c r="N6" i="4" s="1"/>
  <c r="M5" i="4"/>
  <c r="P5" i="4" s="1"/>
  <c r="P8" i="4"/>
  <c r="Q9" i="4"/>
  <c r="L13" i="4"/>
  <c r="O16" i="4"/>
  <c r="P2" i="4"/>
  <c r="M4" i="4"/>
  <c r="N4" i="4" s="1"/>
  <c r="O14" i="4"/>
  <c r="M7" i="4"/>
  <c r="P7" i="4" s="1"/>
  <c r="O15" i="4"/>
  <c r="L16" i="4"/>
  <c r="N2" i="4"/>
  <c r="K22" i="3"/>
  <c r="K23" i="3" s="1"/>
  <c r="O11" i="3"/>
  <c r="L11" i="3"/>
  <c r="M11" i="3" s="1"/>
  <c r="E11" i="3"/>
  <c r="O10" i="3"/>
  <c r="L10" i="3"/>
  <c r="E10" i="3"/>
  <c r="O9" i="3"/>
  <c r="L9" i="3"/>
  <c r="E9" i="3"/>
  <c r="O8" i="3"/>
  <c r="L8" i="3"/>
  <c r="E8" i="3"/>
  <c r="O7" i="3"/>
  <c r="L7" i="3"/>
  <c r="E7" i="3"/>
  <c r="O6" i="3"/>
  <c r="L6" i="3"/>
  <c r="E6" i="3"/>
  <c r="O5" i="3"/>
  <c r="L5" i="3"/>
  <c r="E5" i="3"/>
  <c r="O4" i="3"/>
  <c r="L4" i="3"/>
  <c r="M4" i="3" s="1"/>
  <c r="E4" i="3"/>
  <c r="O3" i="3"/>
  <c r="L3" i="3"/>
  <c r="M3" i="3" s="1"/>
  <c r="E3" i="3"/>
  <c r="O2" i="3"/>
  <c r="L2" i="3"/>
  <c r="E2" i="3"/>
  <c r="M3" i="1"/>
  <c r="M4" i="1"/>
  <c r="M5" i="1"/>
  <c r="M6" i="1"/>
  <c r="M7" i="1"/>
  <c r="M8" i="1"/>
  <c r="M9" i="1"/>
  <c r="M10" i="1"/>
  <c r="M11" i="1"/>
  <c r="M2" i="1"/>
  <c r="K8" i="1"/>
  <c r="N8" i="1" s="1"/>
  <c r="J2" i="1"/>
  <c r="K2" i="1" s="1"/>
  <c r="J3" i="1"/>
  <c r="J4" i="1"/>
  <c r="J5" i="1"/>
  <c r="J6" i="1"/>
  <c r="K6" i="1" s="1"/>
  <c r="N6" i="1" s="1"/>
  <c r="J7" i="1"/>
  <c r="K7" i="1" s="1"/>
  <c r="N7" i="1" s="1"/>
  <c r="J8" i="1"/>
  <c r="J9" i="1"/>
  <c r="K9" i="1" s="1"/>
  <c r="J10" i="1"/>
  <c r="J11" i="1"/>
  <c r="D3" i="1"/>
  <c r="D4" i="1"/>
  <c r="D5" i="1"/>
  <c r="D6" i="1"/>
  <c r="D7" i="1"/>
  <c r="D8" i="1"/>
  <c r="D9" i="1"/>
  <c r="D10" i="1"/>
  <c r="D11" i="1"/>
  <c r="D2" i="1"/>
  <c r="X8" i="5" l="1"/>
  <c r="Y8" i="5"/>
  <c r="X7" i="5"/>
  <c r="T7" i="5"/>
  <c r="Y7" i="5" s="1"/>
  <c r="T10" i="5"/>
  <c r="Y10" i="5" s="1"/>
  <c r="N9" i="1"/>
  <c r="L9" i="1"/>
  <c r="Q10" i="4"/>
  <c r="Q8" i="4"/>
  <c r="L7" i="1"/>
  <c r="O7" i="1" s="1"/>
  <c r="Q2" i="4"/>
  <c r="L2" i="1"/>
  <c r="O2" i="1" s="1"/>
  <c r="N2" i="1"/>
  <c r="K5" i="1"/>
  <c r="N5" i="1" s="1"/>
  <c r="L6" i="1"/>
  <c r="O6" i="1" s="1"/>
  <c r="K11" i="1"/>
  <c r="K3" i="1"/>
  <c r="L5" i="1"/>
  <c r="O5" i="1" s="1"/>
  <c r="M16" i="4"/>
  <c r="L8" i="1"/>
  <c r="O8" i="1" s="1"/>
  <c r="K4" i="1"/>
  <c r="N4" i="1" s="1"/>
  <c r="K10" i="1"/>
  <c r="M15" i="4"/>
  <c r="M14" i="4"/>
  <c r="N3" i="4"/>
  <c r="Q3" i="4" s="1"/>
  <c r="N7" i="4"/>
  <c r="Q7" i="4" s="1"/>
  <c r="P6" i="4"/>
  <c r="Q6" i="4" s="1"/>
  <c r="M13" i="4"/>
  <c r="N5" i="4"/>
  <c r="Q5" i="4" s="1"/>
  <c r="P4" i="4"/>
  <c r="P4" i="3"/>
  <c r="N4" i="3"/>
  <c r="Q4" i="3" s="1"/>
  <c r="M2" i="3"/>
  <c r="P2" i="3" s="1"/>
  <c r="N3" i="3"/>
  <c r="M10" i="3"/>
  <c r="P10" i="3" s="1"/>
  <c r="N11" i="3"/>
  <c r="M9" i="3"/>
  <c r="P9" i="3" s="1"/>
  <c r="P3" i="3"/>
  <c r="M8" i="3"/>
  <c r="P8" i="3" s="1"/>
  <c r="P11" i="3"/>
  <c r="M7" i="3"/>
  <c r="M6" i="3"/>
  <c r="N6" i="3" s="1"/>
  <c r="M5" i="3"/>
  <c r="N5" i="3" s="1"/>
  <c r="P15" i="4" l="1"/>
  <c r="Q11" i="3"/>
  <c r="O9" i="1"/>
  <c r="L10" i="1"/>
  <c r="O10" i="1" s="1"/>
  <c r="N10" i="1"/>
  <c r="L11" i="1"/>
  <c r="N11" i="1"/>
  <c r="Q3" i="3"/>
  <c r="P13" i="4"/>
  <c r="L3" i="1"/>
  <c r="N3" i="1"/>
  <c r="N9" i="3"/>
  <c r="Q9" i="3" s="1"/>
  <c r="L4" i="1"/>
  <c r="O4" i="1" s="1"/>
  <c r="P16" i="4"/>
  <c r="Q4" i="4"/>
  <c r="N15" i="4"/>
  <c r="N13" i="4"/>
  <c r="K17" i="4"/>
  <c r="N14" i="4"/>
  <c r="N16" i="4"/>
  <c r="P14" i="4"/>
  <c r="P7" i="3"/>
  <c r="N10" i="3"/>
  <c r="Q10" i="3" s="1"/>
  <c r="P5" i="3"/>
  <c r="Q5" i="3" s="1"/>
  <c r="P6" i="3"/>
  <c r="Q6" i="3" s="1"/>
  <c r="N8" i="3"/>
  <c r="Q8" i="3" s="1"/>
  <c r="N2" i="3"/>
  <c r="Q2" i="3" s="1"/>
  <c r="N7" i="3"/>
  <c r="Q7" i="3" l="1"/>
  <c r="O3" i="1"/>
  <c r="O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desarrollo</author>
  </authors>
  <commentList>
    <comment ref="J1" authorId="0" shapeId="0" xr:uid="{EF5FCF94-11BA-41D3-90F2-A397C95BBA2F}">
      <text>
        <r>
          <rPr>
            <b/>
            <sz val="9"/>
            <color indexed="81"/>
            <rFont val="Tahoma"/>
            <charset val="1"/>
          </rPr>
          <t>las ventas de febrero fueron el triple de las ventas de enero</t>
        </r>
      </text>
    </comment>
    <comment ref="K1" authorId="0" shapeId="0" xr:uid="{A5FEC981-1B52-4838-BC74-739E28ADAAD5}">
      <text>
        <r>
          <rPr>
            <sz val="9"/>
            <color indexed="81"/>
            <rFont val="Tahoma"/>
            <charset val="1"/>
          </rPr>
          <t xml:space="preserve">las ventas de marzo fueron la suma de las ventas de enero y febrero
</t>
        </r>
      </text>
    </comment>
    <comment ref="L1" authorId="0" shapeId="0" xr:uid="{A72ECD43-2580-4907-902E-7528C0898278}">
      <text>
        <r>
          <rPr>
            <sz val="9"/>
            <color indexed="81"/>
            <rFont val="Tahoma"/>
            <charset val="1"/>
          </rPr>
          <t xml:space="preserve">las ventas de abril fueron el promedio de las ventas de enero,febrero y marzo.
</t>
        </r>
      </text>
    </comment>
    <comment ref="M1" authorId="0" shapeId="0" xr:uid="{1911FE08-A819-470B-A1F6-3846552D93BD}">
      <text>
        <r>
          <rPr>
            <sz val="9"/>
            <color indexed="81"/>
            <rFont val="Tahoma"/>
            <charset val="1"/>
          </rPr>
          <t xml:space="preserve">las ventas de mayo fueron de 20% mas de la venta de enero.
</t>
        </r>
      </text>
    </comment>
    <comment ref="N1" authorId="0" shapeId="0" xr:uid="{6E22C378-D4DB-40AA-9C99-3332BE657389}">
      <text>
        <r>
          <rPr>
            <b/>
            <sz val="9"/>
            <color indexed="81"/>
            <rFont val="Tahoma"/>
            <charset val="1"/>
          </rPr>
          <t>desarrollo:</t>
        </r>
        <r>
          <rPr>
            <sz val="9"/>
            <color indexed="81"/>
            <rFont val="Tahoma"/>
            <charset val="1"/>
          </rPr>
          <t xml:space="preserve">
la venta de junio fue de un 40% menos de la venta de marzo.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desarrollo</author>
  </authors>
  <commentList>
    <comment ref="K13" authorId="0" shapeId="0" xr:uid="{BBB91871-AD2D-43C7-967C-64D9D6448F5B}">
      <text>
        <r>
          <rPr>
            <b/>
            <sz val="9"/>
            <color indexed="81"/>
            <rFont val="Tahoma"/>
            <charset val="1"/>
          </rPr>
          <t>desarrollo:</t>
        </r>
        <r>
          <rPr>
            <sz val="9"/>
            <color indexed="81"/>
            <rFont val="Tahoma"/>
            <charset val="1"/>
          </rPr>
          <t xml:space="preserve">
contar los vendedores de medellin</t>
        </r>
      </text>
    </comment>
    <comment ref="L13" authorId="0" shapeId="0" xr:uid="{467A2B32-15DA-4FAD-BE29-C77EA4713A08}">
      <text>
        <r>
          <rPr>
            <b/>
            <sz val="9"/>
            <color indexed="81"/>
            <rFont val="Tahoma"/>
            <charset val="1"/>
          </rPr>
          <t>desarrollo:</t>
        </r>
        <r>
          <rPr>
            <sz val="9"/>
            <color indexed="81"/>
            <rFont val="Tahoma"/>
            <charset val="1"/>
          </rPr>
          <t xml:space="preserve">
contar los vendedores de la zona centro</t>
        </r>
      </text>
    </comment>
    <comment ref="M13" authorId="0" shapeId="0" xr:uid="{5380DCBD-1783-4002-92B2-852E4DF60823}">
      <text>
        <r>
          <rPr>
            <b/>
            <sz val="9"/>
            <color indexed="81"/>
            <rFont val="Tahoma"/>
            <charset val="1"/>
          </rPr>
          <t>desarrollo:</t>
        </r>
        <r>
          <rPr>
            <sz val="9"/>
            <color indexed="81"/>
            <rFont val="Tahoma"/>
            <charset val="1"/>
          </rPr>
          <t xml:space="preserve">
contar los vendedores tipo 1 2 3 </t>
        </r>
      </text>
    </comment>
    <comment ref="N13" authorId="0" shapeId="0" xr:uid="{32E1E9B2-375A-41F8-9EC6-933CB6C0F162}">
      <text>
        <r>
          <rPr>
            <b/>
            <sz val="9"/>
            <color indexed="81"/>
            <rFont val="Tahoma"/>
            <charset val="1"/>
          </rPr>
          <t>desarrollo:</t>
        </r>
        <r>
          <rPr>
            <sz val="9"/>
            <color indexed="81"/>
            <rFont val="Tahoma"/>
            <charset val="1"/>
          </rPr>
          <t xml:space="preserve">
contar las ventas mayores o iguales a 15 millones
</t>
        </r>
      </text>
    </comment>
    <comment ref="K14" authorId="0" shapeId="0" xr:uid="{EC644801-7BAD-4955-99C4-41213CE0787C}">
      <text>
        <r>
          <rPr>
            <b/>
            <sz val="9"/>
            <color indexed="81"/>
            <rFont val="Tahoma"/>
            <charset val="1"/>
          </rPr>
          <t>desarrollo:</t>
        </r>
        <r>
          <rPr>
            <sz val="9"/>
            <color indexed="81"/>
            <rFont val="Tahoma"/>
            <charset val="1"/>
          </rPr>
          <t xml:space="preserve">
contar los vendedores de medellin zona centro</t>
        </r>
      </text>
    </comment>
    <comment ref="L14" authorId="0" shapeId="0" xr:uid="{7F93957F-371D-495B-A5D8-AAC366056B9F}">
      <text>
        <r>
          <rPr>
            <b/>
            <sz val="9"/>
            <color indexed="81"/>
            <rFont val="Tahoma"/>
            <charset val="1"/>
          </rPr>
          <t>desarrollo:</t>
        </r>
        <r>
          <rPr>
            <sz val="9"/>
            <color indexed="81"/>
            <rFont val="Tahoma"/>
            <charset val="1"/>
          </rPr>
          <t xml:space="preserve">
contar los vendedores de medellin zona centro que hallan vendido mas de 15 millones</t>
        </r>
      </text>
    </comment>
    <comment ref="K15" authorId="0" shapeId="0" xr:uid="{9C971E65-2833-4AA8-B48E-CC2889CB6BDD}">
      <text>
        <r>
          <rPr>
            <b/>
            <sz val="9"/>
            <color indexed="81"/>
            <rFont val="Tahoma"/>
            <charset val="1"/>
          </rPr>
          <t>desarrollo:</t>
        </r>
        <r>
          <rPr>
            <sz val="9"/>
            <color indexed="81"/>
            <rFont val="Tahoma"/>
            <charset val="1"/>
          </rPr>
          <t xml:space="preserve">
sumar el total de ventas de los vendedores de medellin</t>
        </r>
      </text>
    </comment>
    <comment ref="L15" authorId="0" shapeId="0" xr:uid="{C11F8336-0D4A-4AB0-B802-41206D402867}">
      <text>
        <r>
          <rPr>
            <b/>
            <sz val="9"/>
            <color indexed="81"/>
            <rFont val="Tahoma"/>
            <charset val="1"/>
          </rPr>
          <t>desarrollo:</t>
        </r>
        <r>
          <rPr>
            <sz val="9"/>
            <color indexed="81"/>
            <rFont val="Tahoma"/>
            <charset val="1"/>
          </rPr>
          <t xml:space="preserve">
sumar las ventas de los vendedores de la zona centro</t>
        </r>
      </text>
    </comment>
    <comment ref="K16" authorId="0" shapeId="0" xr:uid="{1DF4E32B-5EDF-4E1F-8E0D-CD6F14379AA9}">
      <text>
        <r>
          <rPr>
            <b/>
            <sz val="9"/>
            <color indexed="81"/>
            <rFont val="Tahoma"/>
            <charset val="1"/>
          </rPr>
          <t>desarrollo:</t>
        </r>
        <r>
          <rPr>
            <sz val="9"/>
            <color indexed="81"/>
            <rFont val="Tahoma"/>
            <charset val="1"/>
          </rPr>
          <t xml:space="preserve">
sumar las ventas de los vendedores de medellin zona centro</t>
        </r>
      </text>
    </comment>
    <comment ref="L16" authorId="0" shapeId="0" xr:uid="{906374F1-E863-4CA7-A406-CECC9AB1B8FF}">
      <text>
        <r>
          <rPr>
            <b/>
            <sz val="9"/>
            <color indexed="81"/>
            <rFont val="Tahoma"/>
            <charset val="1"/>
          </rPr>
          <t>desarrollo:</t>
        </r>
        <r>
          <rPr>
            <sz val="9"/>
            <color indexed="81"/>
            <rFont val="Tahoma"/>
            <charset val="1"/>
          </rPr>
          <t xml:space="preserve">
sumar las ventas mayores a 15 millones</t>
        </r>
      </text>
    </comment>
    <comment ref="K17" authorId="0" shapeId="0" xr:uid="{3AAE17DA-12F4-4218-90F1-761F7AC4C0C5}">
      <text>
        <r>
          <rPr>
            <b/>
            <sz val="9"/>
            <color indexed="81"/>
            <rFont val="Tahoma"/>
            <charset val="1"/>
          </rPr>
          <t>desarrollo:</t>
        </r>
        <r>
          <rPr>
            <sz val="9"/>
            <color indexed="81"/>
            <rFont val="Tahoma"/>
            <charset val="1"/>
          </rPr>
          <t xml:space="preserve">
promediar las ventas de medellin</t>
        </r>
      </text>
    </comment>
    <comment ref="L17" authorId="0" shapeId="0" xr:uid="{DC584A11-2986-4430-A8BD-358E7666A075}">
      <text>
        <r>
          <rPr>
            <b/>
            <sz val="9"/>
            <color indexed="81"/>
            <rFont val="Tahoma"/>
            <charset val="1"/>
          </rPr>
          <t>desarrollo:</t>
        </r>
        <r>
          <rPr>
            <sz val="9"/>
            <color indexed="81"/>
            <rFont val="Tahoma"/>
            <charset val="1"/>
          </rPr>
          <t xml:space="preserve">
promediar las ventas de la zona centro</t>
        </r>
      </text>
    </comment>
    <comment ref="K18" authorId="0" shapeId="0" xr:uid="{BD7F4ACD-286B-446D-8E81-CDF024B330F6}">
      <text>
        <r>
          <rPr>
            <b/>
            <sz val="9"/>
            <color indexed="81"/>
            <rFont val="Tahoma"/>
            <charset val="1"/>
          </rPr>
          <t>desarrollo:</t>
        </r>
        <r>
          <rPr>
            <sz val="9"/>
            <color indexed="81"/>
            <rFont val="Tahoma"/>
            <charset val="1"/>
          </rPr>
          <t xml:space="preserve">
promediar las ventas de medellin zona centro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desarrollo</author>
  </authors>
  <commentList>
    <comment ref="P1" authorId="0" shapeId="0" xr:uid="{BB18301E-2F66-40BC-BE8E-70E2488881B8}">
      <text>
        <r>
          <rPr>
            <b/>
            <sz val="9"/>
            <color indexed="81"/>
            <rFont val="Tahoma"/>
            <charset val="1"/>
          </rPr>
          <t>desarrollo:</t>
        </r>
        <r>
          <rPr>
            <sz val="9"/>
            <color indexed="81"/>
            <rFont val="Tahoma"/>
            <charset val="1"/>
          </rPr>
          <t xml:space="preserve">
LA COMISION SERÁ DE 50 MIL PARA LOS VENDEDORES DE MEDELLIN Y DE 30 MIL PARA LOS DEMAS</t>
        </r>
      </text>
    </comment>
    <comment ref="R1" authorId="0" shapeId="0" xr:uid="{80B509E1-E517-4559-A263-559944D98479}">
      <text>
        <r>
          <rPr>
            <b/>
            <sz val="9"/>
            <color indexed="81"/>
            <rFont val="Tahoma"/>
            <charset val="1"/>
          </rPr>
          <t>desarrollo:</t>
        </r>
        <r>
          <rPr>
            <sz val="9"/>
            <color indexed="81"/>
            <rFont val="Tahoma"/>
            <charset val="1"/>
          </rPr>
          <t xml:space="preserve">
LA COMISION SERÁ DEL 1% DE LA VENTA DE MARZO SI EL VENDEDOR ES DE MEDELLIN</t>
        </r>
      </text>
    </comment>
    <comment ref="S1" authorId="0" shapeId="0" xr:uid="{ECB6C91D-51CE-4406-AA86-02994191DADD}">
      <text>
        <r>
          <rPr>
            <b/>
            <sz val="9"/>
            <color indexed="81"/>
            <rFont val="Tahoma"/>
            <charset val="1"/>
          </rPr>
          <t>desarrollo:</t>
        </r>
        <r>
          <rPr>
            <sz val="9"/>
            <color indexed="81"/>
            <rFont val="Tahoma"/>
            <charset val="1"/>
          </rPr>
          <t xml:space="preserve">
SI LA VENTA DEMARZO FUE MAYOR DE 4 MILLONES LA COMISION SERA DEL 10% DE LA VENTA DE MARZO, DE LO CONTRATIO SERA DEL 5% DE LA VENTA DE MARZO</t>
        </r>
      </text>
    </comment>
    <comment ref="U1" authorId="0" shapeId="0" xr:uid="{BBA3DA5A-9F89-44DA-828C-2528040FEF16}">
      <text>
        <r>
          <rPr>
            <sz val="9"/>
            <color indexed="81"/>
            <rFont val="Tahoma"/>
            <charset val="1"/>
          </rPr>
          <t xml:space="preserve">LA COMISION SERÁ DEL 3% DE LA VENTA DE ABRIL SI EL VENDEDOR ES DE MEDELLIN Y SU ZONA ES CENTRO
</t>
        </r>
      </text>
    </comment>
    <comment ref="O2" authorId="0" shapeId="0" xr:uid="{BFC48B8F-4C49-431F-BDCC-987B9AAB1A2E}">
      <text>
        <r>
          <rPr>
            <b/>
            <sz val="9"/>
            <color indexed="81"/>
            <rFont val="Tahoma"/>
            <charset val="1"/>
          </rPr>
          <t>desarrollo:</t>
        </r>
        <r>
          <rPr>
            <sz val="9"/>
            <color indexed="81"/>
            <rFont val="Tahoma"/>
            <charset val="1"/>
          </rPr>
          <t xml:space="preserve">
LA COMISION SERÁ DE 50 MIL SI EL VENDEDOR ES DE MEDELLIN, LOS DEMAS NO VAN A TENER COMISION</t>
        </r>
      </text>
    </comment>
  </commentList>
</comments>
</file>

<file path=xl/sharedStrings.xml><?xml version="1.0" encoding="utf-8"?>
<sst xmlns="http://schemas.openxmlformats.org/spreadsheetml/2006/main" count="255" uniqueCount="67">
  <si>
    <t>Codigo Vendedor</t>
  </si>
  <si>
    <t>Nombre</t>
  </si>
  <si>
    <t>Apellido</t>
  </si>
  <si>
    <t>Nombre Completo</t>
  </si>
  <si>
    <t>Ciudad</t>
  </si>
  <si>
    <t>Zona</t>
  </si>
  <si>
    <t>Tipo Vendedor</t>
  </si>
  <si>
    <t>Enero</t>
  </si>
  <si>
    <t>Febrero</t>
  </si>
  <si>
    <t>Marzo</t>
  </si>
  <si>
    <t>Abril</t>
  </si>
  <si>
    <t>Mayo</t>
  </si>
  <si>
    <t>Junio</t>
  </si>
  <si>
    <t>Total Ventas</t>
  </si>
  <si>
    <t>Marcel</t>
  </si>
  <si>
    <t>Henan</t>
  </si>
  <si>
    <t>Paula</t>
  </si>
  <si>
    <t>Viviana</t>
  </si>
  <si>
    <t>Kelly</t>
  </si>
  <si>
    <t>Deisy</t>
  </si>
  <si>
    <t>Carolina</t>
  </si>
  <si>
    <t>Emiliano</t>
  </si>
  <si>
    <t>Dulce</t>
  </si>
  <si>
    <t>Henry</t>
  </si>
  <si>
    <t>Suarez</t>
  </si>
  <si>
    <t>Lopera</t>
  </si>
  <si>
    <t>Lopez</t>
  </si>
  <si>
    <t>Loaiza</t>
  </si>
  <si>
    <t>Jaramillo</t>
  </si>
  <si>
    <t>Calle</t>
  </si>
  <si>
    <t>Ruiz</t>
  </si>
  <si>
    <t>Arango</t>
  </si>
  <si>
    <t>Medellin</t>
  </si>
  <si>
    <t>Cali</t>
  </si>
  <si>
    <t>Bogota</t>
  </si>
  <si>
    <t>Pereira</t>
  </si>
  <si>
    <t>Centro</t>
  </si>
  <si>
    <t>Norte</t>
  </si>
  <si>
    <t>Sur</t>
  </si>
  <si>
    <t>Fecha Ingreso</t>
  </si>
  <si>
    <t>Vendedores</t>
  </si>
  <si>
    <t>Ventas</t>
  </si>
  <si>
    <t>Promedio Ventas</t>
  </si>
  <si>
    <t>Venta Maxima</t>
  </si>
  <si>
    <t>Venta Minima</t>
  </si>
  <si>
    <t>Contar total ventas</t>
  </si>
  <si>
    <t>Contar los vendedores</t>
  </si>
  <si>
    <t>Fecha Actual</t>
  </si>
  <si>
    <t>Fecha y Hora actual</t>
  </si>
  <si>
    <t>Mayusculas</t>
  </si>
  <si>
    <t>Minusculas</t>
  </si>
  <si>
    <t>Mayuscula Inicial</t>
  </si>
  <si>
    <t>contar.si</t>
  </si>
  <si>
    <t>contar.si.conjunto</t>
  </si>
  <si>
    <t>sumar.si</t>
  </si>
  <si>
    <t>sumar.si.conjunto</t>
  </si>
  <si>
    <t>promedio.si</t>
  </si>
  <si>
    <t>promedio.si.conjunto</t>
  </si>
  <si>
    <t>promediar las ventas de medellin zona centro</t>
  </si>
  <si>
    <t>max.si.conjunto</t>
  </si>
  <si>
    <t>min.si.conjunto</t>
  </si>
  <si>
    <t>Y</t>
  </si>
  <si>
    <t>O</t>
  </si>
  <si>
    <t>SI</t>
  </si>
  <si>
    <t>SI(Y)</t>
  </si>
  <si>
    <t>SI(O)</t>
  </si>
  <si>
    <t>LA COMISION SERÁ DEL 3% DE LA VENTA DE ABRIL SI EL VENDEDOR ES DE MEDELLIN Y SU ZONA ES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</si>
</sst>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m\-dd"/>
    <numFmt numFmtId="165" formatCode="dd/mm/yyyy\ \ hh:mm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5" fontId="0" fillId="0" borderId="0" xfId="0" applyNumberFormat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textRotation="255"/>
    </xf>
    <xf numFmtId="0" fontId="1" fillId="2" borderId="0" xfId="0" applyFont="1" applyFill="1" applyAlignment="1">
      <alignment horizontal="center" vertical="center" textRotation="255"/>
    </xf>
    <xf numFmtId="4" fontId="0" fillId="0" borderId="0" xfId="0" applyNumberFormat="1"/>
    <xf numFmtId="3" fontId="5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C763-54EB-4A75-A7D0-456618B15F9D}">
  <dimension ref="A1:O11"/>
  <sheetViews>
    <sheetView zoomScale="90" zoomScaleNormal="90" workbookViewId="0">
      <pane ySplit="1" topLeftCell="A2" activePane="bottomLeft" state="frozen"/>
      <selection pane="bottomLeft" activeCell="G15" sqref="G15"/>
    </sheetView>
  </sheetViews>
  <sheetFormatPr baseColWidth="10" defaultRowHeight="15" x14ac:dyDescent="0.25"/>
  <cols>
    <col min="4" max="4" width="14.5703125" bestFit="1" customWidth="1"/>
    <col min="5" max="5" width="14.5703125" customWidth="1"/>
    <col min="9" max="15" width="11.5703125" style="3"/>
  </cols>
  <sheetData>
    <row r="1" spans="1:15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39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>
        <v>1001</v>
      </c>
      <c r="B2" t="s">
        <v>14</v>
      </c>
      <c r="C2" t="s">
        <v>24</v>
      </c>
      <c r="D2" t="str">
        <f>B2&amp;" "&amp;C2</f>
        <v>Marcel Suarez</v>
      </c>
      <c r="E2" s="5">
        <v>44941</v>
      </c>
      <c r="F2" t="s">
        <v>32</v>
      </c>
      <c r="G2" t="s">
        <v>36</v>
      </c>
      <c r="H2">
        <v>1</v>
      </c>
      <c r="I2" s="3">
        <v>850000</v>
      </c>
      <c r="J2" s="3">
        <f>I2*3</f>
        <v>2550000</v>
      </c>
      <c r="K2" s="3">
        <f>I2+J2</f>
        <v>3400000</v>
      </c>
      <c r="L2" s="3">
        <f>(I2+J2+K2)/3</f>
        <v>2266666.6666666665</v>
      </c>
      <c r="M2" s="3">
        <f>I2*120%</f>
        <v>1020000</v>
      </c>
      <c r="N2" s="3">
        <f>K2*60%</f>
        <v>2040000</v>
      </c>
      <c r="O2" s="3">
        <f>I2+J2+K2+L2+M2+N2</f>
        <v>12126666.666666666</v>
      </c>
    </row>
    <row r="3" spans="1:15" x14ac:dyDescent="0.25">
      <c r="A3">
        <v>1002</v>
      </c>
      <c r="B3" t="s">
        <v>15</v>
      </c>
      <c r="C3" t="s">
        <v>25</v>
      </c>
      <c r="D3" t="str">
        <f t="shared" ref="D3:D11" si="0">B3&amp;" "&amp;C3</f>
        <v>Henan Lopera</v>
      </c>
      <c r="E3" s="5">
        <v>44944</v>
      </c>
      <c r="F3" t="s">
        <v>33</v>
      </c>
      <c r="G3" t="s">
        <v>37</v>
      </c>
      <c r="H3">
        <v>3</v>
      </c>
      <c r="I3" s="3">
        <v>1600000</v>
      </c>
      <c r="J3" s="3">
        <f t="shared" ref="J3:J11" si="1">I3*3</f>
        <v>4800000</v>
      </c>
      <c r="K3" s="3">
        <f t="shared" ref="K3:K11" si="2">I3+J3</f>
        <v>6400000</v>
      </c>
      <c r="L3" s="3">
        <f t="shared" ref="L3:L11" si="3">(I3+J3+K3)/3</f>
        <v>4266666.666666667</v>
      </c>
      <c r="M3" s="3">
        <f t="shared" ref="M3:M11" si="4">I3*120%</f>
        <v>1920000</v>
      </c>
      <c r="N3" s="3">
        <f t="shared" ref="N3:N11" si="5">K3*60%</f>
        <v>3840000</v>
      </c>
      <c r="O3" s="3">
        <f t="shared" ref="O3:O11" si="6">I3+J3+K3+L3+M3+N3</f>
        <v>22826666.666666668</v>
      </c>
    </row>
    <row r="4" spans="1:15" x14ac:dyDescent="0.25">
      <c r="A4">
        <v>1003</v>
      </c>
      <c r="B4" t="s">
        <v>16</v>
      </c>
      <c r="C4" t="s">
        <v>26</v>
      </c>
      <c r="D4" t="str">
        <f t="shared" si="0"/>
        <v>Paula Lopez</v>
      </c>
      <c r="E4" s="5">
        <v>44947</v>
      </c>
      <c r="F4" t="s">
        <v>34</v>
      </c>
      <c r="G4" t="s">
        <v>38</v>
      </c>
      <c r="H4">
        <v>5</v>
      </c>
      <c r="I4" s="3">
        <v>2400000</v>
      </c>
      <c r="J4" s="3">
        <f t="shared" si="1"/>
        <v>7200000</v>
      </c>
      <c r="K4" s="3">
        <f t="shared" si="2"/>
        <v>9600000</v>
      </c>
      <c r="L4" s="3">
        <f t="shared" si="3"/>
        <v>6400000</v>
      </c>
      <c r="M4" s="3">
        <f t="shared" si="4"/>
        <v>2880000</v>
      </c>
      <c r="N4" s="3">
        <f t="shared" si="5"/>
        <v>5760000</v>
      </c>
      <c r="O4" s="3">
        <f t="shared" si="6"/>
        <v>34240000</v>
      </c>
    </row>
    <row r="5" spans="1:15" x14ac:dyDescent="0.25">
      <c r="A5">
        <v>1004</v>
      </c>
      <c r="B5" t="s">
        <v>17</v>
      </c>
      <c r="C5" t="s">
        <v>27</v>
      </c>
      <c r="D5" t="str">
        <f t="shared" si="0"/>
        <v>Viviana Loaiza</v>
      </c>
      <c r="E5" s="5">
        <v>44950</v>
      </c>
      <c r="F5" t="s">
        <v>35</v>
      </c>
      <c r="G5" t="s">
        <v>36</v>
      </c>
      <c r="H5">
        <v>2</v>
      </c>
      <c r="I5" s="3">
        <v>600000</v>
      </c>
      <c r="J5" s="3">
        <f t="shared" si="1"/>
        <v>1800000</v>
      </c>
      <c r="K5" s="3">
        <f t="shared" si="2"/>
        <v>2400000</v>
      </c>
      <c r="L5" s="3">
        <f t="shared" si="3"/>
        <v>1600000</v>
      </c>
      <c r="M5" s="3">
        <f t="shared" si="4"/>
        <v>720000</v>
      </c>
      <c r="N5" s="3">
        <f t="shared" si="5"/>
        <v>1440000</v>
      </c>
      <c r="O5" s="3">
        <f t="shared" si="6"/>
        <v>8560000</v>
      </c>
    </row>
    <row r="6" spans="1:15" x14ac:dyDescent="0.25">
      <c r="A6">
        <v>1005</v>
      </c>
      <c r="B6" t="s">
        <v>18</v>
      </c>
      <c r="C6" t="s">
        <v>28</v>
      </c>
      <c r="D6" t="str">
        <f t="shared" si="0"/>
        <v>Kelly Jaramillo</v>
      </c>
      <c r="E6" s="5">
        <v>44953</v>
      </c>
      <c r="F6" t="s">
        <v>32</v>
      </c>
      <c r="G6" t="s">
        <v>36</v>
      </c>
      <c r="H6">
        <v>4</v>
      </c>
      <c r="I6" s="3">
        <v>3100000</v>
      </c>
      <c r="J6" s="3">
        <f t="shared" si="1"/>
        <v>9300000</v>
      </c>
      <c r="K6" s="3">
        <f t="shared" si="2"/>
        <v>12400000</v>
      </c>
      <c r="L6" s="3">
        <f t="shared" si="3"/>
        <v>8266666.666666667</v>
      </c>
      <c r="M6" s="3">
        <f t="shared" si="4"/>
        <v>3720000</v>
      </c>
      <c r="N6" s="3">
        <f t="shared" si="5"/>
        <v>7440000</v>
      </c>
      <c r="O6" s="3">
        <f t="shared" si="6"/>
        <v>44226666.666666672</v>
      </c>
    </row>
    <row r="7" spans="1:15" x14ac:dyDescent="0.25">
      <c r="A7">
        <v>1006</v>
      </c>
      <c r="B7" t="s">
        <v>19</v>
      </c>
      <c r="C7" t="s">
        <v>29</v>
      </c>
      <c r="D7" t="str">
        <f t="shared" si="0"/>
        <v>Deisy Calle</v>
      </c>
      <c r="E7" s="5">
        <v>44956</v>
      </c>
      <c r="F7" t="s">
        <v>32</v>
      </c>
      <c r="G7" t="s">
        <v>37</v>
      </c>
      <c r="H7">
        <v>3</v>
      </c>
      <c r="I7" s="3">
        <v>900000</v>
      </c>
      <c r="J7" s="3">
        <f t="shared" si="1"/>
        <v>2700000</v>
      </c>
      <c r="K7" s="3">
        <f t="shared" si="2"/>
        <v>3600000</v>
      </c>
      <c r="L7" s="3">
        <f t="shared" si="3"/>
        <v>2400000</v>
      </c>
      <c r="M7" s="3">
        <f t="shared" si="4"/>
        <v>1080000</v>
      </c>
      <c r="N7" s="3">
        <f t="shared" si="5"/>
        <v>2160000</v>
      </c>
      <c r="O7" s="3">
        <f t="shared" si="6"/>
        <v>12840000</v>
      </c>
    </row>
    <row r="8" spans="1:15" x14ac:dyDescent="0.25">
      <c r="A8">
        <v>1007</v>
      </c>
      <c r="B8" t="s">
        <v>20</v>
      </c>
      <c r="C8" t="s">
        <v>30</v>
      </c>
      <c r="D8" t="str">
        <f t="shared" si="0"/>
        <v>Carolina Ruiz</v>
      </c>
      <c r="E8" s="5">
        <v>44959</v>
      </c>
      <c r="F8" t="s">
        <v>33</v>
      </c>
      <c r="G8" t="s">
        <v>38</v>
      </c>
      <c r="H8">
        <v>3</v>
      </c>
      <c r="I8" s="3">
        <v>1100000</v>
      </c>
      <c r="J8" s="3">
        <f t="shared" si="1"/>
        <v>3300000</v>
      </c>
      <c r="K8" s="3">
        <f t="shared" si="2"/>
        <v>4400000</v>
      </c>
      <c r="L8" s="3">
        <f t="shared" si="3"/>
        <v>2933333.3333333335</v>
      </c>
      <c r="M8" s="3">
        <f t="shared" si="4"/>
        <v>1320000</v>
      </c>
      <c r="N8" s="3">
        <f t="shared" si="5"/>
        <v>2640000</v>
      </c>
      <c r="O8" s="3">
        <f t="shared" si="6"/>
        <v>15693333.333333334</v>
      </c>
    </row>
    <row r="9" spans="1:15" x14ac:dyDescent="0.25">
      <c r="A9">
        <v>1008</v>
      </c>
      <c r="B9" t="s">
        <v>21</v>
      </c>
      <c r="C9" t="s">
        <v>31</v>
      </c>
      <c r="D9" t="str">
        <f t="shared" si="0"/>
        <v>Emiliano Arango</v>
      </c>
      <c r="E9" s="5">
        <v>44962</v>
      </c>
      <c r="F9" t="s">
        <v>32</v>
      </c>
      <c r="G9" t="s">
        <v>36</v>
      </c>
      <c r="H9">
        <v>1</v>
      </c>
      <c r="I9" s="3">
        <v>890000</v>
      </c>
      <c r="J9" s="3">
        <f t="shared" si="1"/>
        <v>2670000</v>
      </c>
      <c r="K9" s="3">
        <f t="shared" si="2"/>
        <v>3560000</v>
      </c>
      <c r="L9" s="3">
        <f t="shared" si="3"/>
        <v>2373333.3333333335</v>
      </c>
      <c r="M9" s="3">
        <f t="shared" si="4"/>
        <v>1068000</v>
      </c>
      <c r="N9" s="3">
        <f t="shared" si="5"/>
        <v>2136000</v>
      </c>
      <c r="O9" s="3">
        <f t="shared" si="6"/>
        <v>12697333.333333334</v>
      </c>
    </row>
    <row r="10" spans="1:15" x14ac:dyDescent="0.25">
      <c r="A10">
        <v>1009</v>
      </c>
      <c r="B10" t="s">
        <v>22</v>
      </c>
      <c r="C10" t="s">
        <v>25</v>
      </c>
      <c r="D10" t="str">
        <f t="shared" si="0"/>
        <v>Dulce Lopera</v>
      </c>
      <c r="E10" s="5">
        <v>44965</v>
      </c>
      <c r="F10" t="s">
        <v>34</v>
      </c>
      <c r="G10" t="s">
        <v>37</v>
      </c>
      <c r="H10">
        <v>5</v>
      </c>
      <c r="I10" s="3">
        <v>1600000</v>
      </c>
      <c r="J10" s="3">
        <f t="shared" si="1"/>
        <v>4800000</v>
      </c>
      <c r="K10" s="3">
        <f t="shared" si="2"/>
        <v>6400000</v>
      </c>
      <c r="L10" s="3">
        <f t="shared" si="3"/>
        <v>4266666.666666667</v>
      </c>
      <c r="M10" s="3">
        <f t="shared" si="4"/>
        <v>1920000</v>
      </c>
      <c r="N10" s="3">
        <f t="shared" si="5"/>
        <v>3840000</v>
      </c>
      <c r="O10" s="3">
        <f t="shared" si="6"/>
        <v>22826666.666666668</v>
      </c>
    </row>
    <row r="11" spans="1:15" x14ac:dyDescent="0.25">
      <c r="A11">
        <v>1010</v>
      </c>
      <c r="B11" t="s">
        <v>23</v>
      </c>
      <c r="C11" t="s">
        <v>24</v>
      </c>
      <c r="D11" t="str">
        <f t="shared" si="0"/>
        <v>Henry Suarez</v>
      </c>
      <c r="E11" s="5">
        <v>44968</v>
      </c>
      <c r="F11" t="s">
        <v>32</v>
      </c>
      <c r="G11" t="s">
        <v>38</v>
      </c>
      <c r="H11">
        <v>4</v>
      </c>
      <c r="I11" s="3">
        <v>930000</v>
      </c>
      <c r="J11" s="3">
        <f t="shared" si="1"/>
        <v>2790000</v>
      </c>
      <c r="K11" s="3">
        <f t="shared" si="2"/>
        <v>3720000</v>
      </c>
      <c r="L11" s="3">
        <f t="shared" si="3"/>
        <v>2480000</v>
      </c>
      <c r="M11" s="3">
        <f t="shared" si="4"/>
        <v>1116000</v>
      </c>
      <c r="N11" s="3">
        <f t="shared" si="5"/>
        <v>2232000</v>
      </c>
      <c r="O11" s="3">
        <f t="shared" si="6"/>
        <v>13268000</v>
      </c>
    </row>
  </sheetData>
  <dataValidations count="3">
    <dataValidation type="list" allowBlank="1" showInputMessage="1" showErrorMessage="1" sqref="F2" xr:uid="{CC5C6F11-E199-46BB-A7DE-C58F6806DE5E}">
      <formula1>"Medellin,Cali,Pereira,Bogota"</formula1>
    </dataValidation>
    <dataValidation type="list" allowBlank="1" showInputMessage="1" showErrorMessage="1" sqref="G2" xr:uid="{6ABC8AEC-A35C-4CEC-AE0B-71987D7E68AB}">
      <formula1>"Centro,Norte,Sur,"</formula1>
    </dataValidation>
    <dataValidation type="list" allowBlank="1" showInputMessage="1" showErrorMessage="1" sqref="H2" xr:uid="{8BF36571-7DDC-42DF-858B-965767510573}">
      <formula1>Tipo_Vendedor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18AC-D5BF-4130-AD6E-88F24F9F9157}">
  <sheetPr>
    <tabColor rgb="FF0070C0"/>
  </sheetPr>
  <dimension ref="A1:Q23"/>
  <sheetViews>
    <sheetView topLeftCell="F1" zoomScale="110" zoomScaleNormal="110" workbookViewId="0">
      <pane ySplit="1" topLeftCell="A2" activePane="bottomLeft" state="frozen"/>
      <selection pane="bottomLeft" activeCell="K22" sqref="K22"/>
    </sheetView>
  </sheetViews>
  <sheetFormatPr baseColWidth="10" defaultRowHeight="15" x14ac:dyDescent="0.25"/>
  <cols>
    <col min="1" max="1" width="3.42578125" bestFit="1" customWidth="1"/>
    <col min="5" max="5" width="14.5703125" bestFit="1" customWidth="1"/>
    <col min="6" max="6" width="14.5703125" customWidth="1"/>
    <col min="10" max="10" width="3.42578125" bestFit="1" customWidth="1"/>
    <col min="11" max="11" width="21.140625" style="3" bestFit="1" customWidth="1"/>
    <col min="12" max="17" width="11.42578125" style="3"/>
  </cols>
  <sheetData>
    <row r="1" spans="1:17" s="1" customFormat="1" ht="30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39</v>
      </c>
      <c r="G1" s="6" t="s">
        <v>4</v>
      </c>
      <c r="H1" s="6" t="s">
        <v>5</v>
      </c>
      <c r="I1" s="6" t="s">
        <v>6</v>
      </c>
      <c r="J1" s="8"/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</row>
    <row r="2" spans="1:17" x14ac:dyDescent="0.25">
      <c r="A2" s="11" t="s">
        <v>40</v>
      </c>
      <c r="B2">
        <v>1001</v>
      </c>
      <c r="C2" t="s">
        <v>14</v>
      </c>
      <c r="D2" t="s">
        <v>24</v>
      </c>
      <c r="E2" t="str">
        <f>C2&amp;" "&amp;D2</f>
        <v>Marcel Suarez</v>
      </c>
      <c r="F2" s="5">
        <v>44941</v>
      </c>
      <c r="G2" t="s">
        <v>32</v>
      </c>
      <c r="H2" t="s">
        <v>36</v>
      </c>
      <c r="I2">
        <v>1</v>
      </c>
      <c r="J2" s="12" t="s">
        <v>41</v>
      </c>
      <c r="K2" s="3">
        <v>850000</v>
      </c>
      <c r="L2" s="3">
        <f>K2*3</f>
        <v>2550000</v>
      </c>
      <c r="M2" s="3">
        <f>K2+L2</f>
        <v>3400000</v>
      </c>
      <c r="N2" s="3">
        <f>(K2+L2+M2)/3</f>
        <v>2266666.6666666665</v>
      </c>
      <c r="O2" s="3">
        <f>K2*120%</f>
        <v>1020000</v>
      </c>
      <c r="P2" s="3">
        <f>M2*60%</f>
        <v>2040000</v>
      </c>
      <c r="Q2" s="3">
        <f>K2+L2+M2+N2+O2+P2</f>
        <v>12126666.666666666</v>
      </c>
    </row>
    <row r="3" spans="1:17" x14ac:dyDescent="0.25">
      <c r="A3" s="11"/>
      <c r="B3">
        <v>1002</v>
      </c>
      <c r="C3" t="s">
        <v>15</v>
      </c>
      <c r="D3" t="s">
        <v>25</v>
      </c>
      <c r="E3" t="str">
        <f t="shared" ref="E3:E11" si="0">C3&amp;" "&amp;D3</f>
        <v>Henan Lopera</v>
      </c>
      <c r="F3" s="5">
        <v>44944</v>
      </c>
      <c r="G3" t="s">
        <v>33</v>
      </c>
      <c r="H3" t="s">
        <v>37</v>
      </c>
      <c r="I3">
        <v>3</v>
      </c>
      <c r="J3" s="12"/>
      <c r="K3" s="3">
        <v>1600000</v>
      </c>
      <c r="L3" s="3">
        <f t="shared" ref="L3:L11" si="1">K3*3</f>
        <v>4800000</v>
      </c>
      <c r="M3" s="3">
        <f t="shared" ref="M3:M11" si="2">K3+L3</f>
        <v>6400000</v>
      </c>
      <c r="N3" s="3">
        <f t="shared" ref="N3:N11" si="3">(K3+L3+M3)/3</f>
        <v>4266666.666666667</v>
      </c>
      <c r="O3" s="3">
        <f t="shared" ref="O3:O11" si="4">K3*120%</f>
        <v>1920000</v>
      </c>
      <c r="P3" s="3">
        <f t="shared" ref="P3:P11" si="5">M3*60%</f>
        <v>3840000</v>
      </c>
      <c r="Q3" s="3">
        <f t="shared" ref="Q3:Q11" si="6">K3+L3+M3+N3+O3+P3</f>
        <v>22826666.666666668</v>
      </c>
    </row>
    <row r="4" spans="1:17" x14ac:dyDescent="0.25">
      <c r="A4" s="11"/>
      <c r="B4">
        <v>1003</v>
      </c>
      <c r="C4" t="s">
        <v>16</v>
      </c>
      <c r="D4" t="s">
        <v>26</v>
      </c>
      <c r="E4" t="str">
        <f t="shared" si="0"/>
        <v>Paula Lopez</v>
      </c>
      <c r="F4" s="5">
        <v>44947</v>
      </c>
      <c r="G4" t="s">
        <v>34</v>
      </c>
      <c r="H4" t="s">
        <v>38</v>
      </c>
      <c r="I4">
        <v>5</v>
      </c>
      <c r="J4" s="12"/>
      <c r="K4" s="3">
        <v>2400000</v>
      </c>
      <c r="L4" s="3">
        <f t="shared" si="1"/>
        <v>7200000</v>
      </c>
      <c r="M4" s="3">
        <f t="shared" si="2"/>
        <v>9600000</v>
      </c>
      <c r="N4" s="3">
        <f t="shared" si="3"/>
        <v>6400000</v>
      </c>
      <c r="O4" s="3">
        <f t="shared" si="4"/>
        <v>2880000</v>
      </c>
      <c r="P4" s="3">
        <f t="shared" si="5"/>
        <v>5760000</v>
      </c>
      <c r="Q4" s="3">
        <f t="shared" si="6"/>
        <v>34240000</v>
      </c>
    </row>
    <row r="5" spans="1:17" x14ac:dyDescent="0.25">
      <c r="A5" s="11"/>
      <c r="B5">
        <v>1004</v>
      </c>
      <c r="C5" t="s">
        <v>17</v>
      </c>
      <c r="D5" t="s">
        <v>27</v>
      </c>
      <c r="E5" t="str">
        <f t="shared" si="0"/>
        <v>Viviana Loaiza</v>
      </c>
      <c r="F5" s="5">
        <v>44950</v>
      </c>
      <c r="G5" t="s">
        <v>35</v>
      </c>
      <c r="H5" t="s">
        <v>36</v>
      </c>
      <c r="I5">
        <v>2</v>
      </c>
      <c r="J5" s="12"/>
      <c r="K5" s="3">
        <v>600000</v>
      </c>
      <c r="L5" s="3">
        <f t="shared" si="1"/>
        <v>1800000</v>
      </c>
      <c r="M5" s="3">
        <f t="shared" si="2"/>
        <v>2400000</v>
      </c>
      <c r="N5" s="3">
        <f t="shared" si="3"/>
        <v>1600000</v>
      </c>
      <c r="O5" s="3">
        <f t="shared" si="4"/>
        <v>720000</v>
      </c>
      <c r="P5" s="3">
        <f t="shared" si="5"/>
        <v>1440000</v>
      </c>
      <c r="Q5" s="3">
        <f t="shared" si="6"/>
        <v>8560000</v>
      </c>
    </row>
    <row r="6" spans="1:17" x14ac:dyDescent="0.25">
      <c r="A6" s="11"/>
      <c r="B6">
        <v>1005</v>
      </c>
      <c r="C6" t="s">
        <v>18</v>
      </c>
      <c r="D6" t="s">
        <v>28</v>
      </c>
      <c r="E6" t="str">
        <f t="shared" si="0"/>
        <v>Kelly Jaramillo</v>
      </c>
      <c r="F6" s="5">
        <v>44953</v>
      </c>
      <c r="G6" t="s">
        <v>32</v>
      </c>
      <c r="H6" t="s">
        <v>36</v>
      </c>
      <c r="I6">
        <v>4</v>
      </c>
      <c r="J6" s="12"/>
      <c r="K6" s="3">
        <v>3100000</v>
      </c>
      <c r="L6" s="3">
        <f t="shared" si="1"/>
        <v>9300000</v>
      </c>
      <c r="M6" s="3">
        <f t="shared" si="2"/>
        <v>12400000</v>
      </c>
      <c r="N6" s="3">
        <f t="shared" si="3"/>
        <v>8266666.666666667</v>
      </c>
      <c r="O6" s="3">
        <f t="shared" si="4"/>
        <v>3720000</v>
      </c>
      <c r="P6" s="3">
        <f t="shared" si="5"/>
        <v>7440000</v>
      </c>
      <c r="Q6" s="3">
        <f t="shared" si="6"/>
        <v>44226666.666666672</v>
      </c>
    </row>
    <row r="7" spans="1:17" x14ac:dyDescent="0.25">
      <c r="A7" s="11"/>
      <c r="B7">
        <v>1006</v>
      </c>
      <c r="C7" t="s">
        <v>19</v>
      </c>
      <c r="D7" t="s">
        <v>29</v>
      </c>
      <c r="E7" t="str">
        <f t="shared" si="0"/>
        <v>Deisy Calle</v>
      </c>
      <c r="F7" s="5">
        <v>44956</v>
      </c>
      <c r="G7" t="s">
        <v>32</v>
      </c>
      <c r="H7" t="s">
        <v>37</v>
      </c>
      <c r="I7">
        <v>3</v>
      </c>
      <c r="J7" s="12"/>
      <c r="K7" s="3">
        <v>900000</v>
      </c>
      <c r="L7" s="3">
        <f t="shared" si="1"/>
        <v>2700000</v>
      </c>
      <c r="M7" s="3">
        <f t="shared" si="2"/>
        <v>3600000</v>
      </c>
      <c r="N7" s="3">
        <f t="shared" si="3"/>
        <v>2400000</v>
      </c>
      <c r="O7" s="3">
        <f t="shared" si="4"/>
        <v>1080000</v>
      </c>
      <c r="P7" s="3">
        <f t="shared" si="5"/>
        <v>2160000</v>
      </c>
      <c r="Q7" s="3">
        <f t="shared" si="6"/>
        <v>12840000</v>
      </c>
    </row>
    <row r="8" spans="1:17" x14ac:dyDescent="0.25">
      <c r="A8" s="11"/>
      <c r="B8">
        <v>1007</v>
      </c>
      <c r="C8" t="s">
        <v>20</v>
      </c>
      <c r="D8" t="s">
        <v>30</v>
      </c>
      <c r="E8" t="str">
        <f t="shared" si="0"/>
        <v>Carolina Ruiz</v>
      </c>
      <c r="F8" s="5">
        <v>44959</v>
      </c>
      <c r="G8" t="s">
        <v>33</v>
      </c>
      <c r="H8" t="s">
        <v>38</v>
      </c>
      <c r="I8">
        <v>3</v>
      </c>
      <c r="J8" s="12"/>
      <c r="K8" s="3">
        <v>1100000</v>
      </c>
      <c r="L8" s="3">
        <f t="shared" si="1"/>
        <v>3300000</v>
      </c>
      <c r="M8" s="3">
        <f t="shared" si="2"/>
        <v>4400000</v>
      </c>
      <c r="N8" s="3">
        <f t="shared" si="3"/>
        <v>2933333.3333333335</v>
      </c>
      <c r="O8" s="3">
        <f t="shared" si="4"/>
        <v>1320000</v>
      </c>
      <c r="P8" s="3">
        <f t="shared" si="5"/>
        <v>2640000</v>
      </c>
      <c r="Q8" s="3">
        <f t="shared" si="6"/>
        <v>15693333.333333334</v>
      </c>
    </row>
    <row r="9" spans="1:17" x14ac:dyDescent="0.25">
      <c r="A9" s="11"/>
      <c r="B9">
        <v>1008</v>
      </c>
      <c r="C9" t="s">
        <v>21</v>
      </c>
      <c r="D9" t="s">
        <v>31</v>
      </c>
      <c r="E9" t="str">
        <f t="shared" si="0"/>
        <v>Emiliano Arango</v>
      </c>
      <c r="F9" s="5">
        <v>44962</v>
      </c>
      <c r="G9" t="s">
        <v>32</v>
      </c>
      <c r="H9" t="s">
        <v>36</v>
      </c>
      <c r="I9">
        <v>1</v>
      </c>
      <c r="J9" s="12"/>
      <c r="K9" s="3">
        <v>890000</v>
      </c>
      <c r="L9" s="3">
        <f t="shared" si="1"/>
        <v>2670000</v>
      </c>
      <c r="M9" s="3">
        <f t="shared" si="2"/>
        <v>3560000</v>
      </c>
      <c r="N9" s="3">
        <f t="shared" si="3"/>
        <v>2373333.3333333335</v>
      </c>
      <c r="O9" s="3">
        <f t="shared" si="4"/>
        <v>1068000</v>
      </c>
      <c r="P9" s="3">
        <f t="shared" si="5"/>
        <v>2136000</v>
      </c>
      <c r="Q9" s="3">
        <f t="shared" si="6"/>
        <v>12697333.333333334</v>
      </c>
    </row>
    <row r="10" spans="1:17" x14ac:dyDescent="0.25">
      <c r="A10" s="11"/>
      <c r="B10">
        <v>1009</v>
      </c>
      <c r="C10" t="s">
        <v>22</v>
      </c>
      <c r="D10" t="s">
        <v>25</v>
      </c>
      <c r="E10" t="str">
        <f t="shared" si="0"/>
        <v>Dulce Lopera</v>
      </c>
      <c r="F10" s="5">
        <v>44965</v>
      </c>
      <c r="G10" t="s">
        <v>34</v>
      </c>
      <c r="H10" t="s">
        <v>37</v>
      </c>
      <c r="I10">
        <v>5</v>
      </c>
      <c r="J10" s="12"/>
      <c r="K10" s="3">
        <v>1600000</v>
      </c>
      <c r="L10" s="3">
        <f t="shared" si="1"/>
        <v>4800000</v>
      </c>
      <c r="M10" s="3">
        <f t="shared" si="2"/>
        <v>6400000</v>
      </c>
      <c r="N10" s="3">
        <f t="shared" si="3"/>
        <v>4266666.666666667</v>
      </c>
      <c r="O10" s="3">
        <f t="shared" si="4"/>
        <v>1920000</v>
      </c>
      <c r="P10" s="3">
        <f t="shared" si="5"/>
        <v>3840000</v>
      </c>
      <c r="Q10" s="3">
        <f t="shared" si="6"/>
        <v>22826666.666666668</v>
      </c>
    </row>
    <row r="11" spans="1:17" x14ac:dyDescent="0.25">
      <c r="A11" s="11"/>
      <c r="B11">
        <v>1010</v>
      </c>
      <c r="C11" t="s">
        <v>23</v>
      </c>
      <c r="D11" t="s">
        <v>24</v>
      </c>
      <c r="E11" t="str">
        <f t="shared" si="0"/>
        <v>Henry Suarez</v>
      </c>
      <c r="F11" s="5">
        <v>44968</v>
      </c>
      <c r="G11" t="s">
        <v>32</v>
      </c>
      <c r="H11" t="s">
        <v>38</v>
      </c>
      <c r="I11">
        <v>4</v>
      </c>
      <c r="J11" s="12"/>
      <c r="K11" s="3">
        <v>930000</v>
      </c>
      <c r="L11" s="3">
        <f t="shared" si="1"/>
        <v>2790000</v>
      </c>
      <c r="M11" s="3">
        <f t="shared" si="2"/>
        <v>3720000</v>
      </c>
      <c r="N11" s="3">
        <f t="shared" si="3"/>
        <v>2480000</v>
      </c>
      <c r="O11" s="3">
        <f t="shared" si="4"/>
        <v>1116000</v>
      </c>
      <c r="P11" s="3">
        <f t="shared" si="5"/>
        <v>2232000</v>
      </c>
      <c r="Q11" s="3">
        <f t="shared" si="6"/>
        <v>13268000</v>
      </c>
    </row>
    <row r="13" spans="1:17" x14ac:dyDescent="0.25">
      <c r="G13" s="10" t="s">
        <v>13</v>
      </c>
      <c r="H13" s="10"/>
      <c r="I13" s="10"/>
      <c r="K13" s="3">
        <f>SUM(K2:K11)</f>
        <v>13970000</v>
      </c>
      <c r="L13" s="3">
        <f t="shared" ref="L13:P13" si="7">SUM(L2:L11)</f>
        <v>41910000</v>
      </c>
      <c r="M13" s="3">
        <f t="shared" si="7"/>
        <v>55880000</v>
      </c>
      <c r="N13" s="3">
        <f t="shared" si="7"/>
        <v>37253333.333333328</v>
      </c>
      <c r="O13" s="3">
        <f t="shared" si="7"/>
        <v>16764000</v>
      </c>
      <c r="P13" s="3">
        <f t="shared" si="7"/>
        <v>33528000</v>
      </c>
    </row>
    <row r="14" spans="1:17" x14ac:dyDescent="0.25">
      <c r="G14" s="10" t="s">
        <v>42</v>
      </c>
      <c r="H14" s="10"/>
      <c r="I14" s="10"/>
      <c r="K14" s="3">
        <f>AVERAGE(K2:K11)</f>
        <v>1397000</v>
      </c>
      <c r="L14" s="3">
        <f t="shared" ref="L14:P14" si="8">AVERAGE(L2:L11)</f>
        <v>4191000</v>
      </c>
      <c r="M14" s="3">
        <f t="shared" si="8"/>
        <v>5588000</v>
      </c>
      <c r="N14" s="3">
        <f t="shared" si="8"/>
        <v>3725333.333333333</v>
      </c>
      <c r="O14" s="3">
        <f t="shared" si="8"/>
        <v>1676400</v>
      </c>
      <c r="P14" s="3">
        <f t="shared" si="8"/>
        <v>3352800</v>
      </c>
    </row>
    <row r="15" spans="1:17" x14ac:dyDescent="0.25">
      <c r="G15" s="10" t="s">
        <v>43</v>
      </c>
      <c r="H15" s="10"/>
      <c r="I15" s="10"/>
      <c r="K15" s="3">
        <f>MAX(K2:K11)</f>
        <v>3100000</v>
      </c>
      <c r="L15" s="3">
        <f t="shared" ref="L15:P15" si="9">MAX(L2:L11)</f>
        <v>9300000</v>
      </c>
      <c r="M15" s="3">
        <f t="shared" si="9"/>
        <v>12400000</v>
      </c>
      <c r="N15" s="3">
        <f t="shared" si="9"/>
        <v>8266666.666666667</v>
      </c>
      <c r="O15" s="3">
        <f t="shared" si="9"/>
        <v>3720000</v>
      </c>
      <c r="P15" s="3">
        <f t="shared" si="9"/>
        <v>7440000</v>
      </c>
    </row>
    <row r="16" spans="1:17" x14ac:dyDescent="0.25">
      <c r="G16" s="10" t="s">
        <v>44</v>
      </c>
      <c r="H16" s="10"/>
      <c r="I16" s="10"/>
      <c r="K16" s="3">
        <f>MIN(K2:K11)</f>
        <v>600000</v>
      </c>
      <c r="L16" s="3">
        <f t="shared" ref="L16:P16" si="10">MIN(L2:L11)</f>
        <v>1800000</v>
      </c>
      <c r="M16" s="3">
        <f t="shared" si="10"/>
        <v>2400000</v>
      </c>
      <c r="N16" s="3">
        <f t="shared" si="10"/>
        <v>1600000</v>
      </c>
      <c r="O16" s="3">
        <f t="shared" si="10"/>
        <v>720000</v>
      </c>
      <c r="P16" s="3">
        <f t="shared" si="10"/>
        <v>1440000</v>
      </c>
    </row>
    <row r="17" spans="7:11" x14ac:dyDescent="0.25">
      <c r="G17" s="10" t="s">
        <v>45</v>
      </c>
      <c r="H17" s="10"/>
      <c r="I17" s="10"/>
      <c r="K17" s="3">
        <f>COUNT(K2:P11)</f>
        <v>60</v>
      </c>
    </row>
    <row r="18" spans="7:11" x14ac:dyDescent="0.25">
      <c r="G18" s="10" t="s">
        <v>46</v>
      </c>
      <c r="H18" s="10"/>
      <c r="I18" s="10"/>
      <c r="K18" s="3">
        <f>COUNTA(E2:E11)</f>
        <v>10</v>
      </c>
    </row>
    <row r="19" spans="7:11" x14ac:dyDescent="0.25">
      <c r="G19" s="10" t="s">
        <v>47</v>
      </c>
      <c r="H19" s="10"/>
      <c r="I19" s="10"/>
      <c r="K19" s="4">
        <f ca="1">TODAY()</f>
        <v>44989</v>
      </c>
    </row>
    <row r="20" spans="7:11" x14ac:dyDescent="0.25">
      <c r="G20" s="10" t="s">
        <v>48</v>
      </c>
      <c r="H20" s="10"/>
      <c r="I20" s="10"/>
      <c r="K20" s="9">
        <f ca="1">NOW()</f>
        <v>44989.465329166669</v>
      </c>
    </row>
    <row r="21" spans="7:11" x14ac:dyDescent="0.25">
      <c r="G21" s="10" t="s">
        <v>49</v>
      </c>
      <c r="H21" s="10"/>
      <c r="I21" s="10"/>
      <c r="K21" s="3" t="str">
        <f>UPPER(G18)</f>
        <v>CONTAR LOS VENDEDORES</v>
      </c>
    </row>
    <row r="22" spans="7:11" x14ac:dyDescent="0.25">
      <c r="G22" s="10" t="s">
        <v>50</v>
      </c>
      <c r="H22" s="10"/>
      <c r="I22" s="10"/>
      <c r="K22" s="3" t="str">
        <f>LOWER(K21)</f>
        <v>contar los vendedores</v>
      </c>
    </row>
    <row r="23" spans="7:11" x14ac:dyDescent="0.25">
      <c r="G23" s="10" t="s">
        <v>51</v>
      </c>
      <c r="H23" s="10"/>
      <c r="I23" s="10"/>
      <c r="K23" s="3" t="str">
        <f>PROPER(K22)</f>
        <v>Contar Los Vendedores</v>
      </c>
    </row>
  </sheetData>
  <mergeCells count="13">
    <mergeCell ref="G23:I23"/>
    <mergeCell ref="G17:I17"/>
    <mergeCell ref="G18:I18"/>
    <mergeCell ref="G19:I19"/>
    <mergeCell ref="G20:I20"/>
    <mergeCell ref="G21:I21"/>
    <mergeCell ref="G22:I22"/>
    <mergeCell ref="A2:A11"/>
    <mergeCell ref="J2:J11"/>
    <mergeCell ref="G13:I13"/>
    <mergeCell ref="G14:I14"/>
    <mergeCell ref="G15:I15"/>
    <mergeCell ref="G16:I16"/>
  </mergeCells>
  <dataValidations count="3">
    <dataValidation type="list" allowBlank="1" showInputMessage="1" showErrorMessage="1" sqref="G2" xr:uid="{60931B0A-B95F-4258-9025-8DEC98F3339B}">
      <formula1>"Medellin,Cali,Pereira,Bogota"</formula1>
    </dataValidation>
    <dataValidation type="list" allowBlank="1" showInputMessage="1" showErrorMessage="1" sqref="H2" xr:uid="{142C76A6-220B-4D9C-8DCC-1547F5702596}">
      <formula1>"Centro,Norte,Sur,"</formula1>
    </dataValidation>
    <dataValidation type="list" allowBlank="1" showInputMessage="1" showErrorMessage="1" sqref="I2" xr:uid="{12F8752A-FBA9-4C3B-8AD3-E2F18CCB3E3F}">
      <formula1>Tipo_Vendedor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B882-75E7-47F2-B2EF-3843CBFAE573}">
  <sheetPr>
    <tabColor rgb="FF0070C0"/>
  </sheetPr>
  <dimension ref="A1:Q23"/>
  <sheetViews>
    <sheetView zoomScale="90" zoomScaleNormal="90" workbookViewId="0">
      <pane ySplit="1" topLeftCell="A2" activePane="bottomLeft" state="frozen"/>
      <selection pane="bottomLeft" activeCell="M21" sqref="M21"/>
    </sheetView>
  </sheetViews>
  <sheetFormatPr baseColWidth="10" defaultRowHeight="15" x14ac:dyDescent="0.25"/>
  <cols>
    <col min="1" max="1" width="3.42578125" bestFit="1" customWidth="1"/>
    <col min="5" max="5" width="14.5703125" bestFit="1" customWidth="1"/>
    <col min="6" max="6" width="14.5703125" customWidth="1"/>
    <col min="10" max="10" width="3.42578125" bestFit="1" customWidth="1"/>
    <col min="11" max="11" width="14.140625" style="3" customWidth="1"/>
    <col min="12" max="12" width="12.7109375" style="3" customWidth="1"/>
    <col min="13" max="17" width="11.5703125" style="3"/>
  </cols>
  <sheetData>
    <row r="1" spans="1:17" s="1" customFormat="1" ht="30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39</v>
      </c>
      <c r="G1" s="6" t="s">
        <v>4</v>
      </c>
      <c r="H1" s="6" t="s">
        <v>5</v>
      </c>
      <c r="I1" s="6" t="s">
        <v>6</v>
      </c>
      <c r="J1" s="8"/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</row>
    <row r="2" spans="1:17" x14ac:dyDescent="0.25">
      <c r="A2" s="11" t="s">
        <v>40</v>
      </c>
      <c r="B2">
        <v>1001</v>
      </c>
      <c r="C2" t="s">
        <v>14</v>
      </c>
      <c r="D2" t="s">
        <v>24</v>
      </c>
      <c r="E2" t="str">
        <f>C2&amp;" "&amp;D2</f>
        <v>Marcel Suarez</v>
      </c>
      <c r="F2" s="5">
        <v>44941</v>
      </c>
      <c r="G2" t="s">
        <v>32</v>
      </c>
      <c r="H2" t="s">
        <v>36</v>
      </c>
      <c r="I2">
        <v>1</v>
      </c>
      <c r="J2" s="12" t="s">
        <v>41</v>
      </c>
      <c r="K2" s="3">
        <v>850000</v>
      </c>
      <c r="L2" s="3">
        <f>K2*3</f>
        <v>2550000</v>
      </c>
      <c r="M2" s="3">
        <f>K2+L2</f>
        <v>3400000</v>
      </c>
      <c r="N2" s="3">
        <f>(K2+L2+M2)/3</f>
        <v>2266666.6666666665</v>
      </c>
      <c r="O2" s="3">
        <f>K2*120%</f>
        <v>1020000</v>
      </c>
      <c r="P2" s="3">
        <f>M2*60%</f>
        <v>2040000</v>
      </c>
      <c r="Q2" s="3">
        <f>K2+L2+M2+N2+O2+P2</f>
        <v>12126666.666666666</v>
      </c>
    </row>
    <row r="3" spans="1:17" x14ac:dyDescent="0.25">
      <c r="A3" s="11"/>
      <c r="B3">
        <v>1002</v>
      </c>
      <c r="C3" t="s">
        <v>15</v>
      </c>
      <c r="D3" t="s">
        <v>25</v>
      </c>
      <c r="E3" t="str">
        <f t="shared" ref="E3:E11" si="0">C3&amp;" "&amp;D3</f>
        <v>Henan Lopera</v>
      </c>
      <c r="F3" s="5">
        <v>44944</v>
      </c>
      <c r="G3" t="s">
        <v>33</v>
      </c>
      <c r="H3" t="s">
        <v>37</v>
      </c>
      <c r="I3">
        <v>3</v>
      </c>
      <c r="J3" s="12"/>
      <c r="K3" s="3">
        <v>1600000</v>
      </c>
      <c r="L3" s="3">
        <f t="shared" ref="L3:L11" si="1">K3*3</f>
        <v>4800000</v>
      </c>
      <c r="M3" s="3">
        <f t="shared" ref="M3:M11" si="2">K3+L3</f>
        <v>6400000</v>
      </c>
      <c r="N3" s="3">
        <f t="shared" ref="N3:N11" si="3">(K3+L3+M3)/3</f>
        <v>4266666.666666667</v>
      </c>
      <c r="O3" s="3">
        <f t="shared" ref="O3:O11" si="4">K3*120%</f>
        <v>1920000</v>
      </c>
      <c r="P3" s="3">
        <f t="shared" ref="P3:P11" si="5">M3*60%</f>
        <v>3840000</v>
      </c>
      <c r="Q3" s="3">
        <f t="shared" ref="Q3:Q11" si="6">K3+L3+M3+N3+O3+P3</f>
        <v>22826666.666666668</v>
      </c>
    </row>
    <row r="4" spans="1:17" x14ac:dyDescent="0.25">
      <c r="A4" s="11"/>
      <c r="B4">
        <v>1003</v>
      </c>
      <c r="C4" t="s">
        <v>16</v>
      </c>
      <c r="D4" t="s">
        <v>26</v>
      </c>
      <c r="E4" t="str">
        <f t="shared" si="0"/>
        <v>Paula Lopez</v>
      </c>
      <c r="F4" s="5">
        <v>44947</v>
      </c>
      <c r="G4" t="s">
        <v>34</v>
      </c>
      <c r="H4" t="s">
        <v>38</v>
      </c>
      <c r="I4">
        <v>5</v>
      </c>
      <c r="J4" s="12"/>
      <c r="K4" s="3">
        <v>2400000</v>
      </c>
      <c r="L4" s="3">
        <f t="shared" si="1"/>
        <v>7200000</v>
      </c>
      <c r="M4" s="3">
        <f t="shared" si="2"/>
        <v>9600000</v>
      </c>
      <c r="N4" s="3">
        <f t="shared" si="3"/>
        <v>6400000</v>
      </c>
      <c r="O4" s="3">
        <f t="shared" si="4"/>
        <v>2880000</v>
      </c>
      <c r="P4" s="3">
        <f t="shared" si="5"/>
        <v>5760000</v>
      </c>
      <c r="Q4" s="3">
        <f t="shared" si="6"/>
        <v>34240000</v>
      </c>
    </row>
    <row r="5" spans="1:17" x14ac:dyDescent="0.25">
      <c r="A5" s="11"/>
      <c r="B5">
        <v>1004</v>
      </c>
      <c r="C5" t="s">
        <v>17</v>
      </c>
      <c r="D5" t="s">
        <v>27</v>
      </c>
      <c r="E5" t="str">
        <f t="shared" si="0"/>
        <v>Viviana Loaiza</v>
      </c>
      <c r="F5" s="5">
        <v>44950</v>
      </c>
      <c r="G5" t="s">
        <v>35</v>
      </c>
      <c r="H5" t="s">
        <v>36</v>
      </c>
      <c r="I5">
        <v>2</v>
      </c>
      <c r="J5" s="12"/>
      <c r="K5" s="3">
        <v>600000</v>
      </c>
      <c r="L5" s="3">
        <f t="shared" si="1"/>
        <v>1800000</v>
      </c>
      <c r="M5" s="3">
        <f t="shared" si="2"/>
        <v>2400000</v>
      </c>
      <c r="N5" s="3">
        <f t="shared" si="3"/>
        <v>1600000</v>
      </c>
      <c r="O5" s="3">
        <f t="shared" si="4"/>
        <v>720000</v>
      </c>
      <c r="P5" s="3">
        <f t="shared" si="5"/>
        <v>1440000</v>
      </c>
      <c r="Q5" s="3">
        <f t="shared" si="6"/>
        <v>8560000</v>
      </c>
    </row>
    <row r="6" spans="1:17" x14ac:dyDescent="0.25">
      <c r="A6" s="11"/>
      <c r="B6">
        <v>1005</v>
      </c>
      <c r="C6" t="s">
        <v>18</v>
      </c>
      <c r="D6" t="s">
        <v>28</v>
      </c>
      <c r="E6" t="str">
        <f t="shared" si="0"/>
        <v>Kelly Jaramillo</v>
      </c>
      <c r="F6" s="5">
        <v>44953</v>
      </c>
      <c r="G6" t="s">
        <v>32</v>
      </c>
      <c r="H6" t="s">
        <v>36</v>
      </c>
      <c r="I6">
        <v>4</v>
      </c>
      <c r="J6" s="12"/>
      <c r="K6" s="3">
        <v>3100000</v>
      </c>
      <c r="L6" s="3">
        <f t="shared" si="1"/>
        <v>9300000</v>
      </c>
      <c r="M6" s="3">
        <f t="shared" si="2"/>
        <v>12400000</v>
      </c>
      <c r="N6" s="3">
        <f t="shared" si="3"/>
        <v>8266666.666666667</v>
      </c>
      <c r="O6" s="3">
        <f t="shared" si="4"/>
        <v>3720000</v>
      </c>
      <c r="P6" s="3">
        <f t="shared" si="5"/>
        <v>7440000</v>
      </c>
      <c r="Q6" s="3">
        <f t="shared" si="6"/>
        <v>44226666.666666672</v>
      </c>
    </row>
    <row r="7" spans="1:17" x14ac:dyDescent="0.25">
      <c r="A7" s="11"/>
      <c r="B7">
        <v>1006</v>
      </c>
      <c r="C7" t="s">
        <v>19</v>
      </c>
      <c r="D7" t="s">
        <v>29</v>
      </c>
      <c r="E7" t="str">
        <f t="shared" si="0"/>
        <v>Deisy Calle</v>
      </c>
      <c r="F7" s="5">
        <v>44956</v>
      </c>
      <c r="G7" t="s">
        <v>32</v>
      </c>
      <c r="H7" t="s">
        <v>37</v>
      </c>
      <c r="I7">
        <v>3</v>
      </c>
      <c r="J7" s="12"/>
      <c r="K7" s="3">
        <v>900000</v>
      </c>
      <c r="L7" s="3">
        <f t="shared" si="1"/>
        <v>2700000</v>
      </c>
      <c r="M7" s="3">
        <f t="shared" si="2"/>
        <v>3600000</v>
      </c>
      <c r="N7" s="3">
        <f t="shared" si="3"/>
        <v>2400000</v>
      </c>
      <c r="O7" s="3">
        <f t="shared" si="4"/>
        <v>1080000</v>
      </c>
      <c r="P7" s="3">
        <f t="shared" si="5"/>
        <v>2160000</v>
      </c>
      <c r="Q7" s="3">
        <f t="shared" si="6"/>
        <v>12840000</v>
      </c>
    </row>
    <row r="8" spans="1:17" x14ac:dyDescent="0.25">
      <c r="A8" s="11"/>
      <c r="B8">
        <v>1007</v>
      </c>
      <c r="C8" t="s">
        <v>20</v>
      </c>
      <c r="D8" t="s">
        <v>30</v>
      </c>
      <c r="E8" t="str">
        <f t="shared" si="0"/>
        <v>Carolina Ruiz</v>
      </c>
      <c r="F8" s="5">
        <v>44959</v>
      </c>
      <c r="G8" t="s">
        <v>33</v>
      </c>
      <c r="H8" t="s">
        <v>38</v>
      </c>
      <c r="I8">
        <v>3</v>
      </c>
      <c r="J8" s="12"/>
      <c r="K8" s="3">
        <v>1100000</v>
      </c>
      <c r="L8" s="3">
        <f t="shared" si="1"/>
        <v>3300000</v>
      </c>
      <c r="M8" s="3">
        <f t="shared" si="2"/>
        <v>4400000</v>
      </c>
      <c r="N8" s="3">
        <f t="shared" si="3"/>
        <v>2933333.3333333335</v>
      </c>
      <c r="O8" s="3">
        <f t="shared" si="4"/>
        <v>1320000</v>
      </c>
      <c r="P8" s="3">
        <f t="shared" si="5"/>
        <v>2640000</v>
      </c>
      <c r="Q8" s="3">
        <f t="shared" si="6"/>
        <v>15693333.333333334</v>
      </c>
    </row>
    <row r="9" spans="1:17" x14ac:dyDescent="0.25">
      <c r="A9" s="11"/>
      <c r="B9">
        <v>1008</v>
      </c>
      <c r="C9" t="s">
        <v>21</v>
      </c>
      <c r="D9" t="s">
        <v>31</v>
      </c>
      <c r="E9" t="str">
        <f t="shared" si="0"/>
        <v>Emiliano Arango</v>
      </c>
      <c r="F9" s="5">
        <v>44962</v>
      </c>
      <c r="G9" t="s">
        <v>32</v>
      </c>
      <c r="H9" t="s">
        <v>36</v>
      </c>
      <c r="I9">
        <v>1</v>
      </c>
      <c r="J9" s="12"/>
      <c r="K9" s="3">
        <v>890000</v>
      </c>
      <c r="L9" s="3">
        <f t="shared" si="1"/>
        <v>2670000</v>
      </c>
      <c r="M9" s="3">
        <f t="shared" si="2"/>
        <v>3560000</v>
      </c>
      <c r="N9" s="3">
        <f t="shared" si="3"/>
        <v>2373333.3333333335</v>
      </c>
      <c r="O9" s="3">
        <f t="shared" si="4"/>
        <v>1068000</v>
      </c>
      <c r="P9" s="3">
        <f t="shared" si="5"/>
        <v>2136000</v>
      </c>
      <c r="Q9" s="3">
        <f t="shared" si="6"/>
        <v>12697333.333333334</v>
      </c>
    </row>
    <row r="10" spans="1:17" x14ac:dyDescent="0.25">
      <c r="A10" s="11"/>
      <c r="B10">
        <v>1009</v>
      </c>
      <c r="C10" t="s">
        <v>22</v>
      </c>
      <c r="D10" t="s">
        <v>25</v>
      </c>
      <c r="E10" t="str">
        <f t="shared" si="0"/>
        <v>Dulce Lopera</v>
      </c>
      <c r="F10" s="5">
        <v>44965</v>
      </c>
      <c r="G10" t="s">
        <v>34</v>
      </c>
      <c r="H10" t="s">
        <v>37</v>
      </c>
      <c r="I10">
        <v>5</v>
      </c>
      <c r="J10" s="12"/>
      <c r="K10" s="3">
        <v>1600000</v>
      </c>
      <c r="L10" s="3">
        <f t="shared" si="1"/>
        <v>4800000</v>
      </c>
      <c r="M10" s="3">
        <f t="shared" si="2"/>
        <v>6400000</v>
      </c>
      <c r="N10" s="3">
        <f t="shared" si="3"/>
        <v>4266666.666666667</v>
      </c>
      <c r="O10" s="3">
        <f t="shared" si="4"/>
        <v>1920000</v>
      </c>
      <c r="P10" s="3">
        <f t="shared" si="5"/>
        <v>3840000</v>
      </c>
      <c r="Q10" s="3">
        <f t="shared" si="6"/>
        <v>22826666.666666668</v>
      </c>
    </row>
    <row r="11" spans="1:17" x14ac:dyDescent="0.25">
      <c r="A11" s="11"/>
      <c r="B11">
        <v>1010</v>
      </c>
      <c r="C11" t="s">
        <v>23</v>
      </c>
      <c r="D11" t="s">
        <v>24</v>
      </c>
      <c r="E11" t="str">
        <f t="shared" si="0"/>
        <v>Henry Suarez</v>
      </c>
      <c r="F11" s="5">
        <v>44968</v>
      </c>
      <c r="G11" t="s">
        <v>32</v>
      </c>
      <c r="H11" t="s">
        <v>38</v>
      </c>
      <c r="I11">
        <v>4</v>
      </c>
      <c r="J11" s="12"/>
      <c r="K11" s="3">
        <v>930000</v>
      </c>
      <c r="L11" s="3">
        <f t="shared" si="1"/>
        <v>2790000</v>
      </c>
      <c r="M11" s="3">
        <f t="shared" si="2"/>
        <v>3720000</v>
      </c>
      <c r="N11" s="3">
        <f t="shared" si="3"/>
        <v>2480000</v>
      </c>
      <c r="O11" s="3">
        <f t="shared" si="4"/>
        <v>1116000</v>
      </c>
      <c r="P11" s="3">
        <f t="shared" si="5"/>
        <v>2232000</v>
      </c>
      <c r="Q11" s="3">
        <f t="shared" si="6"/>
        <v>13268000</v>
      </c>
    </row>
    <row r="13" spans="1:17" x14ac:dyDescent="0.25">
      <c r="G13" s="10" t="s">
        <v>52</v>
      </c>
      <c r="H13" s="10"/>
      <c r="I13" s="10"/>
      <c r="K13" s="3">
        <f>COUNTIF(ciudad,"medellin")</f>
        <v>5</v>
      </c>
      <c r="L13" s="3">
        <f>COUNTIF(zonas,"centro")</f>
        <v>4</v>
      </c>
      <c r="M13" s="3">
        <f>COUNTIF(Tipo,"&lt;4")</f>
        <v>6</v>
      </c>
      <c r="N13" s="3">
        <f>COUNTIF(Total_Ventas,"&lt;=15000000")</f>
        <v>5</v>
      </c>
    </row>
    <row r="14" spans="1:17" x14ac:dyDescent="0.25">
      <c r="G14" s="10" t="s">
        <v>53</v>
      </c>
      <c r="H14" s="10"/>
      <c r="I14" s="10"/>
      <c r="K14" s="3">
        <f>COUNTIFS(ciudad,"medellin",zonas,"centro")</f>
        <v>3</v>
      </c>
      <c r="L14" s="3">
        <f>COUNTIFS(ciudad,"medellin",zonas,"centro",Total_Ventas,"&gt;15000000")</f>
        <v>1</v>
      </c>
    </row>
    <row r="15" spans="1:17" x14ac:dyDescent="0.25">
      <c r="G15" s="10" t="s">
        <v>54</v>
      </c>
      <c r="H15" s="10"/>
      <c r="I15" s="10"/>
      <c r="K15" s="3">
        <f>SUMIF(ciudad,"medellin",Total_Ventas)</f>
        <v>95158666.666666672</v>
      </c>
      <c r="L15" s="3">
        <f>SUMIF(zonas,"centro",Total_Ventas)</f>
        <v>77610666.666666672</v>
      </c>
    </row>
    <row r="16" spans="1:17" x14ac:dyDescent="0.25">
      <c r="G16" s="10" t="s">
        <v>55</v>
      </c>
      <c r="H16" s="10"/>
      <c r="I16" s="10"/>
      <c r="K16" s="3">
        <f>SUMIFS(Total_Ventas,zonas,"centro",ciudad,"medellin")</f>
        <v>69050666.666666672</v>
      </c>
      <c r="L16" s="3">
        <f>SUMIF(Total_Ventas,"&gt;15000000")</f>
        <v>139813333.33333334</v>
      </c>
    </row>
    <row r="17" spans="7:15" x14ac:dyDescent="0.25">
      <c r="G17" s="10" t="s">
        <v>56</v>
      </c>
      <c r="H17" s="10"/>
      <c r="I17" s="10"/>
      <c r="K17" s="3">
        <f>AVERAGEIF(ciudad,"medellin",Total_Ventas)</f>
        <v>19031733.333333336</v>
      </c>
      <c r="L17" s="3">
        <f>AVERAGEIF(zonas,"centro",Total_Ventas)</f>
        <v>19402666.666666668</v>
      </c>
    </row>
    <row r="18" spans="7:15" x14ac:dyDescent="0.25">
      <c r="G18" s="10" t="s">
        <v>57</v>
      </c>
      <c r="H18" s="10"/>
      <c r="I18" s="10"/>
      <c r="K18" s="3">
        <f>AVERAGEIFS(Total_Ventas,ciudad,"medellin",zonas,"centro")</f>
        <v>23016888.888888892</v>
      </c>
    </row>
    <row r="19" spans="7:15" x14ac:dyDescent="0.25">
      <c r="G19" s="10" t="s">
        <v>59</v>
      </c>
      <c r="H19" s="10"/>
      <c r="I19" s="10"/>
      <c r="K19" s="13">
        <f>_xlfn.MAXIFS(Total_Ventas,ciudad,"medellin")</f>
        <v>44226666.666666672</v>
      </c>
      <c r="O19" s="3" t="s">
        <v>58</v>
      </c>
    </row>
    <row r="20" spans="7:15" x14ac:dyDescent="0.25">
      <c r="G20" s="10" t="s">
        <v>60</v>
      </c>
      <c r="H20" s="10"/>
      <c r="I20" s="10"/>
      <c r="K20" s="3">
        <f>_xlfn.MINIFS(Total_Ventas,ciudad,"medellin")</f>
        <v>12126666.666666666</v>
      </c>
    </row>
    <row r="21" spans="7:15" x14ac:dyDescent="0.25">
      <c r="G21" s="10"/>
      <c r="H21" s="10"/>
      <c r="I21" s="10"/>
    </row>
    <row r="22" spans="7:15" x14ac:dyDescent="0.25">
      <c r="G22" s="10"/>
      <c r="H22" s="10"/>
      <c r="I22" s="10"/>
      <c r="K22" s="3" t="str">
        <f>LOWER(K21)</f>
        <v/>
      </c>
    </row>
    <row r="23" spans="7:15" x14ac:dyDescent="0.25">
      <c r="G23" s="10"/>
      <c r="H23" s="10"/>
      <c r="I23" s="10"/>
      <c r="K23" s="3" t="str">
        <f>PROPER(K22)</f>
        <v/>
      </c>
    </row>
  </sheetData>
  <mergeCells count="13">
    <mergeCell ref="G16:I16"/>
    <mergeCell ref="A2:A11"/>
    <mergeCell ref="J2:J11"/>
    <mergeCell ref="G13:I13"/>
    <mergeCell ref="G14:I14"/>
    <mergeCell ref="G15:I15"/>
    <mergeCell ref="G23:I23"/>
    <mergeCell ref="G17:I17"/>
    <mergeCell ref="G18:I18"/>
    <mergeCell ref="G19:I19"/>
    <mergeCell ref="G20:I20"/>
    <mergeCell ref="G21:I21"/>
    <mergeCell ref="G22:I22"/>
  </mergeCells>
  <dataValidations count="3">
    <dataValidation type="list" allowBlank="1" showInputMessage="1" showErrorMessage="1" sqref="I2" xr:uid="{CCEA66D4-C61C-4C92-8A11-E1171638DEF1}">
      <formula1>Tipo_Vendedor</formula1>
    </dataValidation>
    <dataValidation type="list" allowBlank="1" showInputMessage="1" showErrorMessage="1" sqref="H2" xr:uid="{BB7D4C9B-1EF8-42DB-980D-579294127628}">
      <formula1>"Centro,Norte,Sur,"</formula1>
    </dataValidation>
    <dataValidation type="list" allowBlank="1" showInputMessage="1" showErrorMessage="1" sqref="G2" xr:uid="{61B098F0-CBDD-4D59-925F-D740CC44ED81}">
      <formula1>"Medellin,Cali,Pereira,Bogota"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220D0-64B9-402C-9518-432AD66D5DBE}">
  <sheetPr>
    <tabColor rgb="FF0070C0"/>
  </sheetPr>
  <dimension ref="A1:Y23"/>
  <sheetViews>
    <sheetView tabSelected="1" zoomScaleNormal="100" workbookViewId="0">
      <pane xSplit="9" ySplit="1" topLeftCell="S2" activePane="bottomRight" state="frozen"/>
      <selection pane="topRight" activeCell="J1" sqref="J1"/>
      <selection pane="bottomLeft" activeCell="A2" sqref="A2"/>
      <selection pane="bottomRight" activeCell="U14" sqref="U14"/>
    </sheetView>
  </sheetViews>
  <sheetFormatPr baseColWidth="10" defaultRowHeight="15" x14ac:dyDescent="0.25"/>
  <cols>
    <col min="1" max="1" width="3.42578125" bestFit="1" customWidth="1"/>
    <col min="5" max="5" width="14.5703125" bestFit="1" customWidth="1"/>
    <col min="6" max="6" width="14.5703125" customWidth="1"/>
    <col min="10" max="10" width="3.42578125" bestFit="1" customWidth="1"/>
    <col min="11" max="13" width="14.140625" style="3" customWidth="1"/>
    <col min="14" max="16" width="12.7109375" style="3" customWidth="1"/>
    <col min="17" max="25" width="11.42578125" style="3"/>
  </cols>
  <sheetData>
    <row r="1" spans="1:25" s="1" customFormat="1" ht="30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39</v>
      </c>
      <c r="G1" s="6" t="s">
        <v>4</v>
      </c>
      <c r="H1" s="6" t="s">
        <v>5</v>
      </c>
      <c r="I1" s="6" t="s">
        <v>6</v>
      </c>
      <c r="J1" s="8"/>
      <c r="K1" s="7" t="s">
        <v>7</v>
      </c>
      <c r="L1" s="7" t="s">
        <v>61</v>
      </c>
      <c r="M1" s="7" t="s">
        <v>62</v>
      </c>
      <c r="N1" s="7" t="s">
        <v>8</v>
      </c>
      <c r="O1" s="7" t="s">
        <v>63</v>
      </c>
      <c r="P1" s="7" t="s">
        <v>63</v>
      </c>
      <c r="Q1" s="7" t="s">
        <v>9</v>
      </c>
      <c r="R1" s="7" t="s">
        <v>63</v>
      </c>
      <c r="S1" s="7" t="s">
        <v>63</v>
      </c>
      <c r="T1" s="7" t="s">
        <v>10</v>
      </c>
      <c r="U1" s="7" t="s">
        <v>64</v>
      </c>
      <c r="V1" s="7" t="s">
        <v>65</v>
      </c>
      <c r="W1" s="7" t="s">
        <v>11</v>
      </c>
      <c r="X1" s="7" t="s">
        <v>12</v>
      </c>
      <c r="Y1" s="7" t="s">
        <v>13</v>
      </c>
    </row>
    <row r="2" spans="1:25" x14ac:dyDescent="0.25">
      <c r="A2" s="11" t="s">
        <v>40</v>
      </c>
      <c r="B2">
        <v>1001</v>
      </c>
      <c r="C2" t="s">
        <v>14</v>
      </c>
      <c r="D2" t="s">
        <v>24</v>
      </c>
      <c r="E2" t="str">
        <f>C2&amp;" "&amp;D2</f>
        <v>Marcel Suarez</v>
      </c>
      <c r="F2" s="5">
        <v>44941</v>
      </c>
      <c r="G2" t="s">
        <v>32</v>
      </c>
      <c r="H2" t="s">
        <v>36</v>
      </c>
      <c r="I2">
        <v>1</v>
      </c>
      <c r="J2" s="12" t="s">
        <v>41</v>
      </c>
      <c r="K2" s="3">
        <v>850000</v>
      </c>
      <c r="L2" s="3" t="b">
        <f>AND(G2="MEDELLIN",H2="CENTRO")</f>
        <v>1</v>
      </c>
      <c r="M2" s="3" t="b">
        <f>OR(G2="MEDELLIN",H2="CENTRO")</f>
        <v>1</v>
      </c>
      <c r="N2" s="3">
        <f>K2*3</f>
        <v>2550000</v>
      </c>
      <c r="O2" s="3">
        <f>IF(G2="MEDELLIN",50000,"")</f>
        <v>50000</v>
      </c>
      <c r="P2" s="3">
        <f>IF(G2="MEDELLIN",50000,30000)</f>
        <v>50000</v>
      </c>
      <c r="Q2" s="3">
        <f>K2+N2</f>
        <v>3400000</v>
      </c>
      <c r="R2" s="3">
        <f>IF(G2="MEDELLIN",Q2*1%,0)</f>
        <v>34000</v>
      </c>
      <c r="S2" s="3">
        <f>IF(Q2&gt;4000000,Q2*10%,Q2*5%)</f>
        <v>170000</v>
      </c>
      <c r="T2" s="3">
        <f>(K2+N2+Q2)/3</f>
        <v>2266666.6666666665</v>
      </c>
      <c r="U2" s="3">
        <f>IF(AND(G2="MEDELLIN",H2="CENTRO"),T2*3%,0)</f>
        <v>68000</v>
      </c>
      <c r="V2" s="3">
        <f>IF(OR(G2="MEDELLIN",H2="CENTRO"),T2*3%,0)</f>
        <v>68000</v>
      </c>
      <c r="W2" s="3">
        <f>K2*120%</f>
        <v>1020000</v>
      </c>
      <c r="X2" s="3">
        <f>Q2*60%</f>
        <v>2040000</v>
      </c>
      <c r="Y2" s="3">
        <f>K2+N2+Q2+T2+W2+X2</f>
        <v>12126666.666666666</v>
      </c>
    </row>
    <row r="3" spans="1:25" x14ac:dyDescent="0.25">
      <c r="A3" s="11"/>
      <c r="B3">
        <v>1002</v>
      </c>
      <c r="C3" t="s">
        <v>15</v>
      </c>
      <c r="D3" t="s">
        <v>25</v>
      </c>
      <c r="E3" t="str">
        <f t="shared" ref="E3:E11" si="0">C3&amp;" "&amp;D3</f>
        <v>Henan Lopera</v>
      </c>
      <c r="F3" s="5">
        <v>44944</v>
      </c>
      <c r="G3" t="s">
        <v>33</v>
      </c>
      <c r="H3" t="s">
        <v>37</v>
      </c>
      <c r="I3">
        <v>3</v>
      </c>
      <c r="J3" s="12"/>
      <c r="K3" s="3">
        <v>1600000</v>
      </c>
      <c r="L3" s="3" t="b">
        <f t="shared" ref="L3:L11" si="1">AND(G3="MEDELLIN",H3="CENTRO")</f>
        <v>0</v>
      </c>
      <c r="M3" s="3" t="b">
        <f t="shared" ref="M3:M11" si="2">OR(G3="MEDELLIN",H3="CENTRO")</f>
        <v>0</v>
      </c>
      <c r="N3" s="3">
        <f t="shared" ref="N3:N11" si="3">K3*3</f>
        <v>4800000</v>
      </c>
      <c r="O3" s="3" t="str">
        <f t="shared" ref="O3:O11" si="4">IF(G3="MEDELLIN",50000,"")</f>
        <v/>
      </c>
      <c r="P3" s="3">
        <f t="shared" ref="P3:P11" si="5">IF(G3="MEDELLIN",50000,30000)</f>
        <v>30000</v>
      </c>
      <c r="Q3" s="3">
        <f t="shared" ref="Q3:Q11" si="6">K3+N3</f>
        <v>6400000</v>
      </c>
      <c r="R3" s="3">
        <f t="shared" ref="R3:R11" si="7">IF(G3="MEDELLIN",Q3*1%,0)</f>
        <v>0</v>
      </c>
      <c r="S3" s="3">
        <f t="shared" ref="S3:S11" si="8">IF(Q3&gt;4000000,Q3*10%,Q3*5%)</f>
        <v>640000</v>
      </c>
      <c r="T3" s="3">
        <f t="shared" ref="T3:T11" si="9">(K3+N3+Q3)/3</f>
        <v>4266666.666666667</v>
      </c>
      <c r="U3" s="3">
        <f t="shared" ref="U3:U11" si="10">IF(AND(G3="MEDELLIN",H3="CENTRO"),T3*3%,0)</f>
        <v>0</v>
      </c>
      <c r="V3" s="3">
        <f t="shared" ref="V3:V11" si="11">IF(OR(G3="MEDELLIN",H3="CENTRO"),T3*3%,0)</f>
        <v>0</v>
      </c>
      <c r="W3" s="3">
        <f t="shared" ref="W3:W11" si="12">K3*120%</f>
        <v>1920000</v>
      </c>
      <c r="X3" s="3">
        <f t="shared" ref="X3:X11" si="13">Q3*60%</f>
        <v>3840000</v>
      </c>
      <c r="Y3" s="3">
        <f t="shared" ref="Y3:Y11" si="14">K3+N3+Q3+T3+W3+X3</f>
        <v>22826666.666666668</v>
      </c>
    </row>
    <row r="4" spans="1:25" x14ac:dyDescent="0.25">
      <c r="A4" s="11"/>
      <c r="B4">
        <v>1003</v>
      </c>
      <c r="C4" t="s">
        <v>16</v>
      </c>
      <c r="D4" t="s">
        <v>26</v>
      </c>
      <c r="E4" t="str">
        <f t="shared" si="0"/>
        <v>Paula Lopez</v>
      </c>
      <c r="F4" s="5">
        <v>44947</v>
      </c>
      <c r="G4" t="s">
        <v>34</v>
      </c>
      <c r="H4" t="s">
        <v>38</v>
      </c>
      <c r="I4">
        <v>5</v>
      </c>
      <c r="J4" s="12"/>
      <c r="K4" s="3">
        <v>2400000</v>
      </c>
      <c r="L4" s="3" t="b">
        <f t="shared" si="1"/>
        <v>0</v>
      </c>
      <c r="M4" s="3" t="b">
        <f t="shared" si="2"/>
        <v>0</v>
      </c>
      <c r="N4" s="3">
        <f t="shared" si="3"/>
        <v>7200000</v>
      </c>
      <c r="O4" s="3" t="str">
        <f t="shared" si="4"/>
        <v/>
      </c>
      <c r="P4" s="3">
        <f t="shared" si="5"/>
        <v>30000</v>
      </c>
      <c r="Q4" s="3">
        <f t="shared" si="6"/>
        <v>9600000</v>
      </c>
      <c r="R4" s="3">
        <f t="shared" si="7"/>
        <v>0</v>
      </c>
      <c r="S4" s="3">
        <f t="shared" si="8"/>
        <v>960000</v>
      </c>
      <c r="T4" s="3">
        <f t="shared" si="9"/>
        <v>6400000</v>
      </c>
      <c r="U4" s="3">
        <f t="shared" si="10"/>
        <v>0</v>
      </c>
      <c r="V4" s="3">
        <f t="shared" si="11"/>
        <v>0</v>
      </c>
      <c r="W4" s="3">
        <f t="shared" si="12"/>
        <v>2880000</v>
      </c>
      <c r="X4" s="3">
        <f t="shared" si="13"/>
        <v>5760000</v>
      </c>
      <c r="Y4" s="3">
        <f t="shared" si="14"/>
        <v>34240000</v>
      </c>
    </row>
    <row r="5" spans="1:25" x14ac:dyDescent="0.25">
      <c r="A5" s="11"/>
      <c r="B5">
        <v>1004</v>
      </c>
      <c r="C5" t="s">
        <v>17</v>
      </c>
      <c r="D5" t="s">
        <v>27</v>
      </c>
      <c r="E5" t="str">
        <f t="shared" si="0"/>
        <v>Viviana Loaiza</v>
      </c>
      <c r="F5" s="5">
        <v>44950</v>
      </c>
      <c r="G5" t="s">
        <v>35</v>
      </c>
      <c r="H5" t="s">
        <v>36</v>
      </c>
      <c r="I5">
        <v>2</v>
      </c>
      <c r="J5" s="12"/>
      <c r="K5" s="3">
        <v>600000</v>
      </c>
      <c r="L5" s="3" t="b">
        <f t="shared" si="1"/>
        <v>0</v>
      </c>
      <c r="M5" s="3" t="b">
        <f t="shared" si="2"/>
        <v>1</v>
      </c>
      <c r="N5" s="3">
        <f t="shared" si="3"/>
        <v>1800000</v>
      </c>
      <c r="O5" s="3" t="str">
        <f t="shared" si="4"/>
        <v/>
      </c>
      <c r="P5" s="3">
        <f t="shared" si="5"/>
        <v>30000</v>
      </c>
      <c r="Q5" s="3">
        <f t="shared" si="6"/>
        <v>2400000</v>
      </c>
      <c r="R5" s="3">
        <f t="shared" si="7"/>
        <v>0</v>
      </c>
      <c r="S5" s="3">
        <f t="shared" si="8"/>
        <v>120000</v>
      </c>
      <c r="T5" s="3">
        <f t="shared" si="9"/>
        <v>1600000</v>
      </c>
      <c r="U5" s="3">
        <f t="shared" si="10"/>
        <v>0</v>
      </c>
      <c r="V5" s="3">
        <f t="shared" si="11"/>
        <v>48000</v>
      </c>
      <c r="W5" s="3">
        <f t="shared" si="12"/>
        <v>720000</v>
      </c>
      <c r="X5" s="3">
        <f t="shared" si="13"/>
        <v>1440000</v>
      </c>
      <c r="Y5" s="3">
        <f t="shared" si="14"/>
        <v>8560000</v>
      </c>
    </row>
    <row r="6" spans="1:25" x14ac:dyDescent="0.25">
      <c r="A6" s="11"/>
      <c r="B6">
        <v>1005</v>
      </c>
      <c r="C6" t="s">
        <v>18</v>
      </c>
      <c r="D6" t="s">
        <v>28</v>
      </c>
      <c r="E6" t="str">
        <f t="shared" si="0"/>
        <v>Kelly Jaramillo</v>
      </c>
      <c r="F6" s="5">
        <v>44953</v>
      </c>
      <c r="G6" t="s">
        <v>32</v>
      </c>
      <c r="H6" t="s">
        <v>36</v>
      </c>
      <c r="I6">
        <v>4</v>
      </c>
      <c r="J6" s="12"/>
      <c r="K6" s="3">
        <v>3100000</v>
      </c>
      <c r="L6" s="3" t="b">
        <f t="shared" si="1"/>
        <v>1</v>
      </c>
      <c r="M6" s="3" t="b">
        <f t="shared" si="2"/>
        <v>1</v>
      </c>
      <c r="N6" s="3">
        <f t="shared" si="3"/>
        <v>9300000</v>
      </c>
      <c r="O6" s="3">
        <f t="shared" si="4"/>
        <v>50000</v>
      </c>
      <c r="P6" s="3">
        <f t="shared" si="5"/>
        <v>50000</v>
      </c>
      <c r="Q6" s="3">
        <f t="shared" si="6"/>
        <v>12400000</v>
      </c>
      <c r="R6" s="3">
        <f t="shared" si="7"/>
        <v>124000</v>
      </c>
      <c r="S6" s="3">
        <f t="shared" si="8"/>
        <v>1240000</v>
      </c>
      <c r="T6" s="3">
        <f t="shared" si="9"/>
        <v>8266666.666666667</v>
      </c>
      <c r="U6" s="3">
        <f t="shared" si="10"/>
        <v>248000</v>
      </c>
      <c r="V6" s="3">
        <f t="shared" si="11"/>
        <v>248000</v>
      </c>
      <c r="W6" s="3">
        <f t="shared" si="12"/>
        <v>3720000</v>
      </c>
      <c r="X6" s="3">
        <f t="shared" si="13"/>
        <v>7440000</v>
      </c>
      <c r="Y6" s="3">
        <f t="shared" si="14"/>
        <v>44226666.666666672</v>
      </c>
    </row>
    <row r="7" spans="1:25" x14ac:dyDescent="0.25">
      <c r="A7" s="11"/>
      <c r="B7">
        <v>1006</v>
      </c>
      <c r="C7" t="s">
        <v>19</v>
      </c>
      <c r="D7" t="s">
        <v>29</v>
      </c>
      <c r="E7" t="str">
        <f t="shared" si="0"/>
        <v>Deisy Calle</v>
      </c>
      <c r="F7" s="5">
        <v>44956</v>
      </c>
      <c r="G7" t="s">
        <v>32</v>
      </c>
      <c r="H7" t="s">
        <v>37</v>
      </c>
      <c r="I7">
        <v>3</v>
      </c>
      <c r="J7" s="12"/>
      <c r="K7" s="3">
        <v>900000</v>
      </c>
      <c r="L7" s="3" t="b">
        <f t="shared" si="1"/>
        <v>0</v>
      </c>
      <c r="M7" s="3" t="b">
        <f t="shared" si="2"/>
        <v>1</v>
      </c>
      <c r="N7" s="3">
        <f t="shared" si="3"/>
        <v>2700000</v>
      </c>
      <c r="O7" s="3">
        <f t="shared" si="4"/>
        <v>50000</v>
      </c>
      <c r="P7" s="3">
        <f t="shared" si="5"/>
        <v>50000</v>
      </c>
      <c r="Q7" s="3">
        <f t="shared" si="6"/>
        <v>3600000</v>
      </c>
      <c r="R7" s="3">
        <f t="shared" si="7"/>
        <v>36000</v>
      </c>
      <c r="S7" s="3">
        <f t="shared" si="8"/>
        <v>180000</v>
      </c>
      <c r="T7" s="3">
        <f t="shared" si="9"/>
        <v>2400000</v>
      </c>
      <c r="U7" s="3">
        <f t="shared" si="10"/>
        <v>0</v>
      </c>
      <c r="V7" s="3">
        <f t="shared" si="11"/>
        <v>72000</v>
      </c>
      <c r="W7" s="3">
        <f t="shared" si="12"/>
        <v>1080000</v>
      </c>
      <c r="X7" s="3">
        <f t="shared" si="13"/>
        <v>2160000</v>
      </c>
      <c r="Y7" s="3">
        <f t="shared" si="14"/>
        <v>12840000</v>
      </c>
    </row>
    <row r="8" spans="1:25" x14ac:dyDescent="0.25">
      <c r="A8" s="11"/>
      <c r="B8">
        <v>1007</v>
      </c>
      <c r="C8" t="s">
        <v>20</v>
      </c>
      <c r="D8" t="s">
        <v>30</v>
      </c>
      <c r="E8" t="str">
        <f t="shared" si="0"/>
        <v>Carolina Ruiz</v>
      </c>
      <c r="F8" s="5">
        <v>44959</v>
      </c>
      <c r="G8" t="s">
        <v>33</v>
      </c>
      <c r="H8" t="s">
        <v>38</v>
      </c>
      <c r="I8">
        <v>3</v>
      </c>
      <c r="J8" s="12"/>
      <c r="K8" s="3">
        <v>1100000</v>
      </c>
      <c r="L8" s="3" t="b">
        <f t="shared" si="1"/>
        <v>0</v>
      </c>
      <c r="M8" s="3" t="b">
        <f t="shared" si="2"/>
        <v>0</v>
      </c>
      <c r="N8" s="3">
        <f t="shared" si="3"/>
        <v>3300000</v>
      </c>
      <c r="O8" s="3" t="str">
        <f t="shared" si="4"/>
        <v/>
      </c>
      <c r="P8" s="3">
        <f t="shared" si="5"/>
        <v>30000</v>
      </c>
      <c r="Q8" s="3">
        <f t="shared" si="6"/>
        <v>4400000</v>
      </c>
      <c r="R8" s="3">
        <f t="shared" si="7"/>
        <v>0</v>
      </c>
      <c r="S8" s="3">
        <f t="shared" si="8"/>
        <v>440000</v>
      </c>
      <c r="T8" s="3">
        <f t="shared" si="9"/>
        <v>2933333.3333333335</v>
      </c>
      <c r="U8" s="3">
        <f t="shared" si="10"/>
        <v>0</v>
      </c>
      <c r="V8" s="3">
        <f t="shared" si="11"/>
        <v>0</v>
      </c>
      <c r="W8" s="3">
        <f t="shared" si="12"/>
        <v>1320000</v>
      </c>
      <c r="X8" s="3">
        <f t="shared" si="13"/>
        <v>2640000</v>
      </c>
      <c r="Y8" s="3">
        <f t="shared" si="14"/>
        <v>15693333.333333334</v>
      </c>
    </row>
    <row r="9" spans="1:25" x14ac:dyDescent="0.25">
      <c r="A9" s="11"/>
      <c r="B9">
        <v>1008</v>
      </c>
      <c r="C9" t="s">
        <v>21</v>
      </c>
      <c r="D9" t="s">
        <v>31</v>
      </c>
      <c r="E9" t="str">
        <f t="shared" si="0"/>
        <v>Emiliano Arango</v>
      </c>
      <c r="F9" s="5">
        <v>44962</v>
      </c>
      <c r="G9" t="s">
        <v>32</v>
      </c>
      <c r="H9" t="s">
        <v>36</v>
      </c>
      <c r="I9">
        <v>1</v>
      </c>
      <c r="J9" s="12"/>
      <c r="K9" s="3">
        <v>890000</v>
      </c>
      <c r="L9" s="3" t="b">
        <f t="shared" si="1"/>
        <v>1</v>
      </c>
      <c r="M9" s="3" t="b">
        <f t="shared" si="2"/>
        <v>1</v>
      </c>
      <c r="N9" s="3">
        <f t="shared" si="3"/>
        <v>2670000</v>
      </c>
      <c r="O9" s="3">
        <f t="shared" si="4"/>
        <v>50000</v>
      </c>
      <c r="P9" s="3">
        <f t="shared" si="5"/>
        <v>50000</v>
      </c>
      <c r="Q9" s="3">
        <f t="shared" si="6"/>
        <v>3560000</v>
      </c>
      <c r="R9" s="3">
        <f t="shared" si="7"/>
        <v>35600</v>
      </c>
      <c r="S9" s="3">
        <f t="shared" si="8"/>
        <v>178000</v>
      </c>
      <c r="T9" s="3">
        <f t="shared" si="9"/>
        <v>2373333.3333333335</v>
      </c>
      <c r="U9" s="3">
        <f t="shared" si="10"/>
        <v>71200</v>
      </c>
      <c r="V9" s="3">
        <f t="shared" si="11"/>
        <v>71200</v>
      </c>
      <c r="W9" s="3">
        <f t="shared" si="12"/>
        <v>1068000</v>
      </c>
      <c r="X9" s="3">
        <f t="shared" si="13"/>
        <v>2136000</v>
      </c>
      <c r="Y9" s="3">
        <f t="shared" si="14"/>
        <v>12697333.333333334</v>
      </c>
    </row>
    <row r="10" spans="1:25" x14ac:dyDescent="0.25">
      <c r="A10" s="11"/>
      <c r="B10">
        <v>1009</v>
      </c>
      <c r="C10" t="s">
        <v>22</v>
      </c>
      <c r="D10" t="s">
        <v>25</v>
      </c>
      <c r="E10" t="str">
        <f t="shared" si="0"/>
        <v>Dulce Lopera</v>
      </c>
      <c r="F10" s="5">
        <v>44965</v>
      </c>
      <c r="G10" t="s">
        <v>34</v>
      </c>
      <c r="H10" t="s">
        <v>37</v>
      </c>
      <c r="I10">
        <v>5</v>
      </c>
      <c r="J10" s="12"/>
      <c r="K10" s="3">
        <v>1600000</v>
      </c>
      <c r="L10" s="3" t="b">
        <f t="shared" si="1"/>
        <v>0</v>
      </c>
      <c r="M10" s="3" t="b">
        <f t="shared" si="2"/>
        <v>0</v>
      </c>
      <c r="N10" s="3">
        <f t="shared" si="3"/>
        <v>4800000</v>
      </c>
      <c r="O10" s="3" t="str">
        <f t="shared" si="4"/>
        <v/>
      </c>
      <c r="P10" s="3">
        <f t="shared" si="5"/>
        <v>30000</v>
      </c>
      <c r="Q10" s="3">
        <f t="shared" si="6"/>
        <v>6400000</v>
      </c>
      <c r="R10" s="3">
        <f t="shared" si="7"/>
        <v>0</v>
      </c>
      <c r="S10" s="3">
        <f t="shared" si="8"/>
        <v>640000</v>
      </c>
      <c r="T10" s="3">
        <f t="shared" si="9"/>
        <v>4266666.666666667</v>
      </c>
      <c r="U10" s="3">
        <f t="shared" si="10"/>
        <v>0</v>
      </c>
      <c r="V10" s="3">
        <f t="shared" si="11"/>
        <v>0</v>
      </c>
      <c r="W10" s="3">
        <f t="shared" si="12"/>
        <v>1920000</v>
      </c>
      <c r="X10" s="3">
        <f t="shared" si="13"/>
        <v>3840000</v>
      </c>
      <c r="Y10" s="3">
        <f t="shared" si="14"/>
        <v>22826666.666666668</v>
      </c>
    </row>
    <row r="11" spans="1:25" x14ac:dyDescent="0.25">
      <c r="A11" s="11"/>
      <c r="B11">
        <v>1010</v>
      </c>
      <c r="C11" t="s">
        <v>23</v>
      </c>
      <c r="D11" t="s">
        <v>24</v>
      </c>
      <c r="E11" t="str">
        <f t="shared" si="0"/>
        <v>Henry Suarez</v>
      </c>
      <c r="F11" s="5">
        <v>44968</v>
      </c>
      <c r="G11" t="s">
        <v>32</v>
      </c>
      <c r="H11" t="s">
        <v>38</v>
      </c>
      <c r="I11">
        <v>4</v>
      </c>
      <c r="J11" s="12"/>
      <c r="K11" s="3">
        <v>930000</v>
      </c>
      <c r="L11" s="3" t="b">
        <f t="shared" si="1"/>
        <v>0</v>
      </c>
      <c r="M11" s="3" t="b">
        <f t="shared" si="2"/>
        <v>1</v>
      </c>
      <c r="N11" s="3">
        <f t="shared" si="3"/>
        <v>2790000</v>
      </c>
      <c r="O11" s="3">
        <f t="shared" si="4"/>
        <v>50000</v>
      </c>
      <c r="P11" s="3">
        <f t="shared" si="5"/>
        <v>50000</v>
      </c>
      <c r="Q11" s="3">
        <f t="shared" si="6"/>
        <v>3720000</v>
      </c>
      <c r="R11" s="3">
        <f t="shared" si="7"/>
        <v>37200</v>
      </c>
      <c r="S11" s="3">
        <f t="shared" si="8"/>
        <v>186000</v>
      </c>
      <c r="T11" s="3">
        <f t="shared" si="9"/>
        <v>2480000</v>
      </c>
      <c r="U11" s="3">
        <f t="shared" si="10"/>
        <v>0</v>
      </c>
      <c r="V11" s="3">
        <f t="shared" si="11"/>
        <v>74400</v>
      </c>
      <c r="W11" s="3">
        <f t="shared" si="12"/>
        <v>1116000</v>
      </c>
      <c r="X11" s="3">
        <f t="shared" si="13"/>
        <v>2232000</v>
      </c>
      <c r="Y11" s="3">
        <f t="shared" si="14"/>
        <v>13268000</v>
      </c>
    </row>
    <row r="13" spans="1:25" x14ac:dyDescent="0.25">
      <c r="G13" s="10"/>
      <c r="H13" s="10"/>
      <c r="I13" s="10"/>
    </row>
    <row r="14" spans="1:25" x14ac:dyDescent="0.25">
      <c r="G14" s="10"/>
      <c r="H14" s="10"/>
      <c r="I14" s="10"/>
      <c r="W14" s="3" t="s">
        <v>66</v>
      </c>
    </row>
    <row r="15" spans="1:25" x14ac:dyDescent="0.25">
      <c r="G15" s="10"/>
      <c r="H15" s="10"/>
      <c r="I15" s="10"/>
    </row>
    <row r="16" spans="1:25" x14ac:dyDescent="0.25">
      <c r="G16" s="10"/>
      <c r="H16" s="10"/>
      <c r="I16" s="10"/>
    </row>
    <row r="17" spans="7:24" x14ac:dyDescent="0.25">
      <c r="G17" s="10"/>
      <c r="H17" s="10"/>
      <c r="I17" s="10"/>
    </row>
    <row r="18" spans="7:24" x14ac:dyDescent="0.25">
      <c r="G18" s="10"/>
      <c r="H18" s="10"/>
      <c r="I18" s="10"/>
      <c r="W18" s="14"/>
      <c r="X18" s="14"/>
    </row>
    <row r="19" spans="7:24" x14ac:dyDescent="0.25">
      <c r="G19" s="10"/>
      <c r="H19" s="10"/>
      <c r="I19" s="10"/>
      <c r="K19" s="13"/>
      <c r="L19" s="13"/>
      <c r="M19" s="13"/>
      <c r="W19" s="14"/>
      <c r="X19" s="14"/>
    </row>
    <row r="20" spans="7:24" x14ac:dyDescent="0.25">
      <c r="G20" s="10"/>
      <c r="H20" s="10"/>
      <c r="I20" s="10"/>
      <c r="W20" s="14"/>
      <c r="X20" s="14"/>
    </row>
    <row r="21" spans="7:24" x14ac:dyDescent="0.25">
      <c r="G21" s="10"/>
      <c r="H21" s="10"/>
      <c r="I21" s="10"/>
    </row>
    <row r="22" spans="7:24" x14ac:dyDescent="0.25">
      <c r="G22" s="10"/>
      <c r="H22" s="10"/>
      <c r="I22" s="10"/>
      <c r="K22" s="3" t="str">
        <f>LOWER(K21)</f>
        <v/>
      </c>
    </row>
    <row r="23" spans="7:24" x14ac:dyDescent="0.25">
      <c r="G23" s="10"/>
      <c r="H23" s="10"/>
      <c r="I23" s="10"/>
      <c r="K23" s="3" t="str">
        <f>PROPER(K22)</f>
        <v/>
      </c>
    </row>
  </sheetData>
  <mergeCells count="14">
    <mergeCell ref="G23:I23"/>
    <mergeCell ref="W18:X20"/>
    <mergeCell ref="G17:I17"/>
    <mergeCell ref="G18:I18"/>
    <mergeCell ref="G19:I19"/>
    <mergeCell ref="G20:I20"/>
    <mergeCell ref="G21:I21"/>
    <mergeCell ref="G22:I22"/>
    <mergeCell ref="A2:A11"/>
    <mergeCell ref="J2:J11"/>
    <mergeCell ref="G13:I13"/>
    <mergeCell ref="G14:I14"/>
    <mergeCell ref="G15:I15"/>
    <mergeCell ref="G16:I16"/>
  </mergeCells>
  <dataValidations count="3">
    <dataValidation type="list" allowBlank="1" showInputMessage="1" showErrorMessage="1" sqref="G2" xr:uid="{D70B6CB5-0289-4820-B877-4D95853FA203}">
      <formula1>"Medellin,Cali,Pereira,Bogota"</formula1>
    </dataValidation>
    <dataValidation type="list" allowBlank="1" showInputMessage="1" showErrorMessage="1" sqref="H2" xr:uid="{2CE5B93D-F898-476C-9116-55893EF77D75}">
      <formula1>"Centro,Norte,Sur,"</formula1>
    </dataValidation>
    <dataValidation type="list" allowBlank="1" showInputMessage="1" showErrorMessage="1" sqref="I2" xr:uid="{0BA7024B-8F20-4ECF-920D-00033FFCF577}">
      <formula1>Tipo_Vendedor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3540-269C-4BA6-A425-8E9236372ED2}">
  <dimension ref="A1:A5"/>
  <sheetViews>
    <sheetView workbookViewId="0">
      <selection sqref="A1:A5"/>
    </sheetView>
  </sheetViews>
  <sheetFormatPr baseColWidth="10"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11</vt:i4>
      </vt:variant>
    </vt:vector>
  </HeadingPairs>
  <TitlesOfParts>
    <vt:vector size="16" baseType="lpstr">
      <vt:lpstr>Forlulas directas</vt:lpstr>
      <vt:lpstr>Funciones Basicas (2)</vt:lpstr>
      <vt:lpstr>Funciones Intermedias</vt:lpstr>
      <vt:lpstr>FUNCIONES LOGICAS</vt:lpstr>
      <vt:lpstr>Listas</vt:lpstr>
      <vt:lpstr>'Funciones Intermedias'!ciudad</vt:lpstr>
      <vt:lpstr>'FUNCIONES LOGICAS'!ciudad</vt:lpstr>
      <vt:lpstr>CIUDAD</vt:lpstr>
      <vt:lpstr>'Forlulas directas'!Medellin</vt:lpstr>
      <vt:lpstr>'Funciones Intermedias'!Tipo</vt:lpstr>
      <vt:lpstr>'FUNCIONES LOGICAS'!Tipo</vt:lpstr>
      <vt:lpstr>Tipo_Vendedor</vt:lpstr>
      <vt:lpstr>'Funciones Intermedias'!Total_Ventas</vt:lpstr>
      <vt:lpstr>'FUNCIONES LOGICAS'!Total_Ventas</vt:lpstr>
      <vt:lpstr>'Funciones Intermedias'!zonas</vt:lpstr>
      <vt:lpstr>'FUNCIONES LOGICAS'!zonas</vt:lpstr>
    </vt:vector>
  </TitlesOfParts>
  <Company>Cesde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2023-02-25T12:26:14Z</dcterms:created>
  <dcterms:modified xsi:type="dcterms:W3CDTF">2023-03-04T16:12:53Z</dcterms:modified>
</cp:coreProperties>
</file>