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\Desktop\"/>
    </mc:Choice>
  </mc:AlternateContent>
  <xr:revisionPtr revIDLastSave="0" documentId="13_ncr:1_{35F94566-63D2-4215-BF23-1D9A1434F969}" xr6:coauthVersionLast="36" xr6:coauthVersionMax="36" xr10:uidLastSave="{00000000-0000-0000-0000-000000000000}"/>
  <bookViews>
    <workbookView xWindow="0" yWindow="0" windowWidth="20490" windowHeight="7545" xr2:uid="{8A972126-4F86-4441-9E62-9A70827F70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6" i="1" l="1"/>
  <c r="E97" i="1"/>
  <c r="E98" i="1"/>
  <c r="E99" i="1"/>
  <c r="E100" i="1"/>
  <c r="E101" i="1"/>
  <c r="E102" i="1"/>
  <c r="E103" i="1"/>
  <c r="E104" i="1"/>
  <c r="E96" i="1"/>
  <c r="F87" i="1"/>
  <c r="J82" i="1"/>
  <c r="J83" i="1" s="1"/>
  <c r="J81" i="1"/>
  <c r="F82" i="1"/>
  <c r="C83" i="1"/>
  <c r="J78" i="1"/>
  <c r="J73" i="1"/>
  <c r="J74" i="1" s="1"/>
  <c r="J70" i="1"/>
  <c r="J69" i="1"/>
  <c r="G59" i="1"/>
  <c r="M63" i="1"/>
  <c r="L59" i="1"/>
  <c r="F88" i="1" s="1"/>
  <c r="L50" i="1"/>
  <c r="F81" i="1" s="1"/>
  <c r="F83" i="1" s="1"/>
  <c r="G52" i="1"/>
  <c r="C28" i="1"/>
  <c r="E27" i="1"/>
  <c r="E26" i="1"/>
  <c r="D27" i="1"/>
  <c r="D26" i="1"/>
  <c r="C27" i="1"/>
  <c r="C26" i="1"/>
  <c r="O28" i="1"/>
  <c r="O30" i="1" s="1"/>
  <c r="N28" i="1"/>
  <c r="N30" i="1" s="1"/>
  <c r="M28" i="1"/>
  <c r="M30" i="1" s="1"/>
  <c r="E6" i="1"/>
  <c r="E8" i="1" s="1"/>
  <c r="D6" i="1"/>
  <c r="D8" i="1" s="1"/>
  <c r="C6" i="1"/>
  <c r="C8" i="1" s="1"/>
  <c r="F89" i="1" l="1"/>
  <c r="J68" i="1"/>
  <c r="D28" i="1"/>
  <c r="D35" i="1"/>
  <c r="C84" i="1"/>
  <c r="E28" i="1"/>
  <c r="C81" i="1"/>
  <c r="C82" i="1"/>
  <c r="J71" i="1"/>
  <c r="G8" i="1"/>
  <c r="C13" i="1" s="1"/>
  <c r="F15" i="1" s="1"/>
  <c r="J72" i="1"/>
  <c r="H63" i="1"/>
  <c r="J75" i="1" s="1"/>
  <c r="S63" i="1"/>
  <c r="Q30" i="1"/>
  <c r="G28" i="1"/>
  <c r="D30" i="1" s="1"/>
  <c r="D34" i="1"/>
  <c r="C85" i="1" l="1"/>
  <c r="D36" i="1"/>
  <c r="D38" i="1" s="1"/>
  <c r="D41" i="1" s="1"/>
  <c r="B15" i="1"/>
  <c r="C18" i="1" s="1"/>
  <c r="D15" i="1"/>
  <c r="D19" i="1" s="1"/>
  <c r="J76" i="1"/>
  <c r="J77" i="1"/>
  <c r="E18" i="1"/>
  <c r="E19" i="1"/>
  <c r="D42" i="1"/>
  <c r="D43" i="1" s="1"/>
  <c r="D18" i="1"/>
  <c r="C19" i="1" l="1"/>
  <c r="C20" i="1" s="1"/>
  <c r="D20" i="1"/>
  <c r="E20" i="1"/>
  <c r="G20" i="1" l="1"/>
  <c r="D22" i="1" s="1"/>
</calcChain>
</file>

<file path=xl/sharedStrings.xml><?xml version="1.0" encoding="utf-8"?>
<sst xmlns="http://schemas.openxmlformats.org/spreadsheetml/2006/main" count="666" uniqueCount="93">
  <si>
    <t>REFERENCIA</t>
  </si>
  <si>
    <t>PVU</t>
  </si>
  <si>
    <t>MCU</t>
  </si>
  <si>
    <t>PARTICIPACION</t>
  </si>
  <si>
    <t>MCP</t>
  </si>
  <si>
    <t xml:space="preserve">MOUSE </t>
  </si>
  <si>
    <t>TECLADO</t>
  </si>
  <si>
    <t>CVU</t>
  </si>
  <si>
    <t>CFT</t>
  </si>
  <si>
    <t>PE</t>
  </si>
  <si>
    <t>MOUSES</t>
  </si>
  <si>
    <t>CARGADORES</t>
  </si>
  <si>
    <t>INGRESOS TOTALES</t>
  </si>
  <si>
    <t>COSTOS VARIABLES TOTALES</t>
  </si>
  <si>
    <t>MARGEN CONTRIBUCION</t>
  </si>
  <si>
    <t>COSTS FIJOS TOTALES</t>
  </si>
  <si>
    <t>UTILIDAD</t>
  </si>
  <si>
    <t>______________</t>
  </si>
  <si>
    <t>__________</t>
  </si>
  <si>
    <t>TECLADOS</t>
  </si>
  <si>
    <t>Ingresos Operacionales (Ventas)</t>
  </si>
  <si>
    <t>-Costos Variables</t>
  </si>
  <si>
    <t>-CF</t>
  </si>
  <si>
    <t>-GA</t>
  </si>
  <si>
    <t>-GV</t>
  </si>
  <si>
    <t>(=)MC</t>
  </si>
  <si>
    <t>(=)UO</t>
  </si>
  <si>
    <t>(=)Utilidad antes de impuestos</t>
  </si>
  <si>
    <t>(=)Utilidad neta</t>
  </si>
  <si>
    <t>(-)impuestos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</si>
  <si>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Prepare un Estado de Situación Financiera, usando la siguiente información: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</si>
  <si>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Caja $1.740.000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</si>
  <si>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Bancos $28.000.000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</si>
  <si>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CxC $20.000.000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</si>
  <si>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Inventarios $18.000.000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</si>
  <si>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Equipos de Oficina $4.800.000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</si>
  <si>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Depreciación acumulada ($40.000)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</si>
  <si>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Proveedores $15.000.000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</si>
  <si>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CxP de corto plazo $5.000.000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</si>
  <si>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Obligaciones financieras de largo plazo $20.000.000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</si>
  <si>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Aportes sociales $30.000.000</t>
    </r>
  </si>
  <si>
    <t>ACTIVOS CORRIENTES</t>
  </si>
  <si>
    <t>PASIVOS CORRIENTES</t>
  </si>
  <si>
    <t>PATRIMONIO</t>
  </si>
  <si>
    <t>ACTIVOS NO CORRIENTES</t>
  </si>
  <si>
    <t>TOTAL ACTIVOS NO CORRIENTES</t>
  </si>
  <si>
    <t>TOTAL ACTIVOS CORRIENTES</t>
  </si>
  <si>
    <t>PASIVOS NO CORRIENTES</t>
  </si>
  <si>
    <t>TOTAL PASIVOS CORRIENTES</t>
  </si>
  <si>
    <t>APORTES SOCIALES</t>
  </si>
  <si>
    <t>PROVEEDORES</t>
  </si>
  <si>
    <t>CUENTAS POR PAGAR</t>
  </si>
  <si>
    <t>CAJA</t>
  </si>
  <si>
    <t>BANCOS</t>
  </si>
  <si>
    <t>C*C</t>
  </si>
  <si>
    <t>INVENTARIOS</t>
  </si>
  <si>
    <t>EQUIPOS DE OFICINA</t>
  </si>
  <si>
    <t>DEPRECIACION ACUMULADA</t>
  </si>
  <si>
    <t>TOTAL ACTIVOS</t>
  </si>
  <si>
    <t>TOTAL PASIVOS</t>
  </si>
  <si>
    <t>UTILIDAD NETA</t>
  </si>
  <si>
    <t>TOTAL PATRIMONIO</t>
  </si>
  <si>
    <t>TOTAL PASIVOS NO CORRIENTES</t>
  </si>
  <si>
    <t>TOTAL PATRIMONIO MAS PASIVOS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</si>
  <si>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Con base en la información anterior calcule e interprete los siguientes indicadores: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</si>
  <si>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Calcule el capital de trabajo neto contable.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</si>
  <si>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Calcule el capital de trabajo operativo.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</si>
  <si>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Halle el capital de trabajo neto operativo.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</si>
  <si>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Halle el índice de liquidez (Activos corrientes/Pasivos corrientes). Interprete los resultados en número de veces.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</si>
  <si>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Calcule la prueba ácida: (Activos corrientes – Inventarios) / Pasivos corrientes. Interprete los resultados en número de veces.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</si>
  <si>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Calcule el FCB.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</si>
  <si>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Calcule el FCL, teniendo en cuenta que la reposición de capital de trabajo será de $800.000 y no hay reposición de activos no corrientes.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</si>
  <si>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Calcule el indicador de endeudamiento (Total Pasivo /Total Activo).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</si>
  <si>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Halle el indicador de propiedad (Total Patrimonio/ Total Activo).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</si>
  <si>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Calcule la rentabilidad de los activos (Utilidad neta/Total Activos * 100).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</si>
  <si>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Calcule la rentabilidad del patrimonio (Utilidad neta/Total del Patrimonio * 100).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</si>
  <si>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Realice un análisis vertical de cada uno de los tres componentes del ESF, sí los componentes tienen varias secciones, analice cada una por separado.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</si>
  <si>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Realice un análisis vertical del Estado de Resultados Integral.</t>
    </r>
  </si>
  <si>
    <t>KTNC</t>
  </si>
  <si>
    <t>KTO</t>
  </si>
  <si>
    <t>KTNO</t>
  </si>
  <si>
    <t>IMPUESTOS</t>
  </si>
  <si>
    <t>OBL..FIN</t>
  </si>
  <si>
    <t>INDICE DE LIQUIDEZ</t>
  </si>
  <si>
    <t>PRUEBA ACIDA</t>
  </si>
  <si>
    <t>FCB</t>
  </si>
  <si>
    <t>FCL</t>
  </si>
  <si>
    <t>IND.ENDEU</t>
  </si>
  <si>
    <t>INDICADOR DE PROPIEDAD</t>
  </si>
  <si>
    <t>RENT..ACTIVOS</t>
  </si>
  <si>
    <t>RENT..PATRI</t>
  </si>
  <si>
    <t>BANCO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</si>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</sst>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[$$-240A]\ #,##0"/>
    <numFmt numFmtId="170" formatCode="0.000"/>
    <numFmt numFmtId="171" formatCode="#,##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theme="1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6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0" fillId="0" borderId="0" xfId="0" applyAlignment="1">
      <alignment horizontal="left" vertical="center" indent="5"/>
    </xf>
    <xf numFmtId="165" fontId="0" fillId="0" borderId="1" xfId="0" applyNumberFormat="1" applyBorder="1" applyAlignment="1">
      <alignment horizontal="center"/>
    </xf>
    <xf numFmtId="0" fontId="0" fillId="0" borderId="1" xfId="0" applyBorder="1"/>
    <xf numFmtId="165" fontId="0" fillId="0" borderId="1" xfId="0" applyNumberFormat="1" applyBorder="1"/>
    <xf numFmtId="0" fontId="0" fillId="0" borderId="2" xfId="0" applyBorder="1"/>
    <xf numFmtId="165" fontId="0" fillId="0" borderId="2" xfId="0" applyNumberFormat="1" applyBorder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 indent="8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0" borderId="0" xfId="0" applyBorder="1" applyAlignment="1">
      <alignment horizontal="left" vertical="center"/>
    </xf>
    <xf numFmtId="3" fontId="0" fillId="0" borderId="0" xfId="0" applyNumberFormat="1" applyBorder="1" applyAlignment="1">
      <alignment horizontal="center" vertical="center"/>
    </xf>
    <xf numFmtId="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9" fontId="0" fillId="5" borderId="1" xfId="1" applyFont="1" applyFill="1" applyBorder="1" applyAlignment="1">
      <alignment horizontal="center" vertical="center"/>
    </xf>
    <xf numFmtId="165" fontId="0" fillId="6" borderId="1" xfId="0" applyNumberForma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/>
    <xf numFmtId="2" fontId="0" fillId="7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2" fontId="0" fillId="8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/>
    <xf numFmtId="165" fontId="0" fillId="6" borderId="1" xfId="0" applyNumberFormat="1" applyFill="1" applyBorder="1" applyAlignment="1"/>
    <xf numFmtId="1" fontId="0" fillId="6" borderId="1" xfId="1" applyNumberFormat="1" applyFont="1" applyFill="1" applyBorder="1" applyAlignment="1">
      <alignment horizontal="center"/>
    </xf>
    <xf numFmtId="3" fontId="0" fillId="6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1" fontId="0" fillId="2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171" fontId="0" fillId="9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3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2" fontId="0" fillId="3" borderId="1" xfId="0" applyNumberFormat="1" applyFill="1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2" fontId="0" fillId="2" borderId="1" xfId="0" applyNumberFormat="1" applyFill="1" applyBorder="1"/>
    <xf numFmtId="165" fontId="0" fillId="2" borderId="0" xfId="0" applyNumberFormat="1" applyFill="1"/>
    <xf numFmtId="3" fontId="0" fillId="2" borderId="0" xfId="0" applyNumberFormat="1" applyFill="1"/>
    <xf numFmtId="4" fontId="0" fillId="2" borderId="0" xfId="0" applyNumberFormat="1" applyFill="1"/>
    <xf numFmtId="170" fontId="0" fillId="2" borderId="0" xfId="0" applyNumberFormat="1" applyFill="1"/>
    <xf numFmtId="171" fontId="0" fillId="2" borderId="0" xfId="0" applyNumberFormat="1" applyFill="1"/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65" fontId="0" fillId="4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/>
    </xf>
    <xf numFmtId="165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11" borderId="1" xfId="0" applyFill="1" applyBorder="1"/>
    <xf numFmtId="165" fontId="0" fillId="11" borderId="1" xfId="0" applyNumberFormat="1" applyFill="1" applyBorder="1"/>
    <xf numFmtId="0" fontId="0" fillId="4" borderId="1" xfId="0" applyFill="1" applyBorder="1"/>
    <xf numFmtId="165" fontId="0" fillId="4" borderId="1" xfId="0" applyNumberFormat="1" applyFill="1" applyBorder="1"/>
    <xf numFmtId="0" fontId="0" fillId="12" borderId="1" xfId="0" applyFill="1" applyBorder="1"/>
    <xf numFmtId="0" fontId="0" fillId="5" borderId="1" xfId="0" applyFill="1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3" borderId="1" xfId="0" applyFill="1" applyBorder="1"/>
    <xf numFmtId="165" fontId="0" fillId="13" borderId="3" xfId="0" applyNumberFormat="1" applyFill="1" applyBorder="1" applyAlignment="1">
      <alignment horizontal="center"/>
    </xf>
    <xf numFmtId="165" fontId="0" fillId="13" borderId="4" xfId="0" applyNumberFormat="1" applyFill="1" applyBorder="1" applyAlignment="1">
      <alignment horizontal="center"/>
    </xf>
    <xf numFmtId="0" fontId="0" fillId="14" borderId="1" xfId="0" applyFill="1" applyBorder="1"/>
    <xf numFmtId="0" fontId="0" fillId="14" borderId="1" xfId="0" applyFill="1" applyBorder="1" applyAlignment="1">
      <alignment horizontal="center"/>
    </xf>
    <xf numFmtId="0" fontId="0" fillId="2" borderId="1" xfId="0" applyFill="1" applyBorder="1"/>
    <xf numFmtId="165" fontId="0" fillId="2" borderId="0" xfId="0" applyNumberFormat="1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65" fontId="0" fillId="2" borderId="3" xfId="0" applyNumberFormat="1" applyFill="1" applyBorder="1" applyAlignment="1">
      <alignment horizontal="center"/>
    </xf>
    <xf numFmtId="165" fontId="0" fillId="2" borderId="4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2" fillId="10" borderId="1" xfId="0" applyFont="1" applyFill="1" applyBorder="1" applyAlignment="1">
      <alignment horizontal="center" vertical="center"/>
    </xf>
    <xf numFmtId="165" fontId="0" fillId="15" borderId="1" xfId="0" applyNumberFormat="1" applyFill="1" applyBorder="1" applyAlignment="1">
      <alignment horizontal="center"/>
    </xf>
    <xf numFmtId="0" fontId="0" fillId="16" borderId="0" xfId="0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E30D-C7AB-475D-BA57-1EFA7AF3B6CC}">
  <dimension ref="B2:T104"/>
  <sheetViews>
    <sheetView tabSelected="1" topLeftCell="A26" zoomScale="80" zoomScaleNormal="80" workbookViewId="0">
      <selection activeCell="F38" sqref="F38"/>
    </sheetView>
  </sheetViews>
  <sheetFormatPr baseColWidth="10" defaultRowHeight="15" x14ac:dyDescent="0.25"/>
  <cols>
    <col min="2" max="2" width="31.28515625" customWidth="1"/>
    <col min="3" max="3" width="15" customWidth="1"/>
    <col min="4" max="4" width="17" customWidth="1"/>
    <col min="5" max="5" width="22.7109375" customWidth="1"/>
    <col min="6" max="6" width="27.85546875" customWidth="1"/>
    <col min="7" max="7" width="15" customWidth="1"/>
    <col min="8" max="8" width="14.42578125" customWidth="1"/>
    <col min="9" max="9" width="15.85546875" customWidth="1"/>
    <col min="10" max="10" width="14.28515625" customWidth="1"/>
    <col min="12" max="12" width="15.7109375" customWidth="1"/>
  </cols>
  <sheetData>
    <row r="2" spans="2:7" x14ac:dyDescent="0.25">
      <c r="B2" s="1">
        <v>1</v>
      </c>
    </row>
    <row r="3" spans="2:7" x14ac:dyDescent="0.25">
      <c r="B3" s="84" t="s">
        <v>0</v>
      </c>
      <c r="C3" s="85" t="s">
        <v>5</v>
      </c>
      <c r="D3" s="85" t="s">
        <v>6</v>
      </c>
      <c r="E3" s="85" t="s">
        <v>11</v>
      </c>
    </row>
    <row r="4" spans="2:7" x14ac:dyDescent="0.25">
      <c r="B4" s="11" t="s">
        <v>1</v>
      </c>
      <c r="C4" s="10">
        <v>60000</v>
      </c>
      <c r="D4" s="10">
        <v>120000</v>
      </c>
      <c r="E4" s="10">
        <v>150000</v>
      </c>
    </row>
    <row r="5" spans="2:7" x14ac:dyDescent="0.25">
      <c r="B5" s="11" t="s">
        <v>7</v>
      </c>
      <c r="C5" s="10">
        <v>30000</v>
      </c>
      <c r="D5" s="10">
        <v>60000</v>
      </c>
      <c r="E5" s="10">
        <v>70000</v>
      </c>
    </row>
    <row r="6" spans="2:7" x14ac:dyDescent="0.25">
      <c r="B6" s="11" t="s">
        <v>2</v>
      </c>
      <c r="C6" s="10">
        <f>C4-C5</f>
        <v>30000</v>
      </c>
      <c r="D6" s="10">
        <f>D4-D5</f>
        <v>60000</v>
      </c>
      <c r="E6" s="10">
        <f>E4-E5</f>
        <v>80000</v>
      </c>
    </row>
    <row r="7" spans="2:7" x14ac:dyDescent="0.25">
      <c r="B7" s="11" t="s">
        <v>3</v>
      </c>
      <c r="C7" s="79">
        <v>30</v>
      </c>
      <c r="D7" s="15">
        <v>45</v>
      </c>
      <c r="E7" s="15">
        <v>25</v>
      </c>
    </row>
    <row r="8" spans="2:7" x14ac:dyDescent="0.25">
      <c r="B8" s="11" t="s">
        <v>4</v>
      </c>
      <c r="C8" s="10">
        <f>C6*C7%</f>
        <v>9000</v>
      </c>
      <c r="D8" s="10">
        <f>D6*D7%</f>
        <v>27000</v>
      </c>
      <c r="E8" s="10">
        <f>E6*E7%</f>
        <v>20000</v>
      </c>
      <c r="F8" s="80" t="s">
        <v>4</v>
      </c>
      <c r="G8" s="10">
        <f>C8+D8+E8</f>
        <v>56000</v>
      </c>
    </row>
    <row r="11" spans="2:7" x14ac:dyDescent="0.25">
      <c r="B11" s="11" t="s">
        <v>8</v>
      </c>
      <c r="C11" s="12">
        <v>28000000</v>
      </c>
    </row>
    <row r="13" spans="2:7" x14ac:dyDescent="0.25">
      <c r="B13" s="11" t="s">
        <v>9</v>
      </c>
      <c r="C13" s="80">
        <f>C11/G8</f>
        <v>500</v>
      </c>
    </row>
    <row r="15" spans="2:7" x14ac:dyDescent="0.25">
      <c r="B15" s="5">
        <f>C13*C7%</f>
        <v>150</v>
      </c>
      <c r="C15" s="5" t="s">
        <v>10</v>
      </c>
      <c r="D15" s="8">
        <f>C13*D7%</f>
        <v>225</v>
      </c>
      <c r="E15" s="6" t="s">
        <v>6</v>
      </c>
      <c r="F15" s="7">
        <f>C13*E7%</f>
        <v>125</v>
      </c>
      <c r="G15" s="7" t="s">
        <v>11</v>
      </c>
    </row>
    <row r="18" spans="2:17" x14ac:dyDescent="0.25">
      <c r="B18" s="11" t="s">
        <v>12</v>
      </c>
      <c r="C18" s="12">
        <f>C4*B15</f>
        <v>9000000</v>
      </c>
      <c r="D18" s="12">
        <f>D4*D15</f>
        <v>27000000</v>
      </c>
      <c r="E18" s="12">
        <f>E4*F15</f>
        <v>18750000</v>
      </c>
    </row>
    <row r="19" spans="2:17" x14ac:dyDescent="0.25">
      <c r="B19" s="11" t="s">
        <v>13</v>
      </c>
      <c r="C19" s="12">
        <f>C5*B15</f>
        <v>4500000</v>
      </c>
      <c r="D19" s="12">
        <f>D5*D15</f>
        <v>13500000</v>
      </c>
      <c r="E19" s="12">
        <f>E5*F15</f>
        <v>8750000</v>
      </c>
      <c r="G19" s="81" t="s">
        <v>14</v>
      </c>
      <c r="H19" s="81"/>
    </row>
    <row r="20" spans="2:17" x14ac:dyDescent="0.25">
      <c r="B20" s="11" t="s">
        <v>14</v>
      </c>
      <c r="C20" s="12">
        <f>C18-C19</f>
        <v>4500000</v>
      </c>
      <c r="D20" s="12">
        <f>D18-D19</f>
        <v>13500000</v>
      </c>
      <c r="E20" s="12">
        <f>E18-E19</f>
        <v>10000000</v>
      </c>
      <c r="G20" s="82">
        <f>C20+D20+E20</f>
        <v>28000000</v>
      </c>
      <c r="H20" s="83"/>
    </row>
    <row r="21" spans="2:17" x14ac:dyDescent="0.25">
      <c r="B21" s="11" t="s">
        <v>15</v>
      </c>
      <c r="C21" s="80" t="s">
        <v>18</v>
      </c>
      <c r="D21" s="12">
        <v>28000000</v>
      </c>
      <c r="E21" s="80" t="s">
        <v>17</v>
      </c>
    </row>
    <row r="22" spans="2:17" x14ac:dyDescent="0.25">
      <c r="B22" s="11" t="s">
        <v>16</v>
      </c>
      <c r="C22" s="80" t="s">
        <v>18</v>
      </c>
      <c r="D22" s="10">
        <f>G20-D21</f>
        <v>0</v>
      </c>
      <c r="E22" s="80" t="s">
        <v>17</v>
      </c>
    </row>
    <row r="23" spans="2:17" x14ac:dyDescent="0.25">
      <c r="B23" s="11"/>
      <c r="C23" s="11"/>
      <c r="D23" s="11"/>
      <c r="E23" s="11"/>
    </row>
    <row r="25" spans="2:17" x14ac:dyDescent="0.25">
      <c r="B25" s="75">
        <v>300</v>
      </c>
      <c r="C25" s="75" t="s">
        <v>10</v>
      </c>
      <c r="D25" s="77">
        <v>400</v>
      </c>
      <c r="E25" s="77" t="s">
        <v>19</v>
      </c>
      <c r="F25" s="78">
        <v>150</v>
      </c>
      <c r="G25" s="78" t="s">
        <v>11</v>
      </c>
      <c r="L25" s="86" t="s">
        <v>0</v>
      </c>
      <c r="M25" s="5" t="s">
        <v>5</v>
      </c>
      <c r="N25" s="5" t="s">
        <v>6</v>
      </c>
      <c r="O25" s="5" t="s">
        <v>11</v>
      </c>
    </row>
    <row r="26" spans="2:17" x14ac:dyDescent="0.25">
      <c r="B26" s="13" t="s">
        <v>12</v>
      </c>
      <c r="C26" s="14">
        <f>M26*B25</f>
        <v>18000000</v>
      </c>
      <c r="D26" s="14">
        <f>N26*D25</f>
        <v>48000000</v>
      </c>
      <c r="E26" s="14">
        <f>O26*F25</f>
        <v>22500000</v>
      </c>
      <c r="L26" s="11" t="s">
        <v>1</v>
      </c>
      <c r="M26" s="10">
        <v>60000</v>
      </c>
      <c r="N26" s="10">
        <v>120000</v>
      </c>
      <c r="O26" s="10">
        <v>150000</v>
      </c>
    </row>
    <row r="27" spans="2:17" x14ac:dyDescent="0.25">
      <c r="B27" s="11" t="s">
        <v>13</v>
      </c>
      <c r="C27" s="12">
        <f>M27*B25</f>
        <v>9000000</v>
      </c>
      <c r="D27" s="12">
        <f>N27*D25</f>
        <v>24000000</v>
      </c>
      <c r="E27" s="12">
        <f>O27*F25</f>
        <v>10500000</v>
      </c>
      <c r="G27" s="88" t="s">
        <v>14</v>
      </c>
      <c r="H27" s="89"/>
      <c r="I27" s="20"/>
      <c r="J27" s="20"/>
      <c r="L27" s="11" t="s">
        <v>7</v>
      </c>
      <c r="M27" s="10">
        <v>30000</v>
      </c>
      <c r="N27" s="10">
        <v>60000</v>
      </c>
      <c r="O27" s="10">
        <v>70000</v>
      </c>
    </row>
    <row r="28" spans="2:17" x14ac:dyDescent="0.25">
      <c r="B28" s="11" t="s">
        <v>14</v>
      </c>
      <c r="C28" s="12">
        <f>C26-C27</f>
        <v>9000000</v>
      </c>
      <c r="D28" s="12">
        <f>D26-D27</f>
        <v>24000000</v>
      </c>
      <c r="E28" s="12">
        <f>E26-E27</f>
        <v>12000000</v>
      </c>
      <c r="G28" s="90">
        <f>C28+D28+E28</f>
        <v>45000000</v>
      </c>
      <c r="H28" s="91"/>
      <c r="I28" s="21"/>
      <c r="J28" s="21"/>
      <c r="L28" s="11" t="s">
        <v>2</v>
      </c>
      <c r="M28" s="10">
        <f>M26-M27</f>
        <v>30000</v>
      </c>
      <c r="N28" s="10">
        <f>N26-N27</f>
        <v>60000</v>
      </c>
      <c r="O28" s="10">
        <f>O26-O27</f>
        <v>80000</v>
      </c>
    </row>
    <row r="29" spans="2:17" x14ac:dyDescent="0.25">
      <c r="B29" s="11" t="s">
        <v>15</v>
      </c>
      <c r="C29" s="11" t="s">
        <v>18</v>
      </c>
      <c r="D29" s="12">
        <v>28000000</v>
      </c>
      <c r="E29" s="11" t="s">
        <v>17</v>
      </c>
      <c r="L29" s="11" t="s">
        <v>3</v>
      </c>
      <c r="M29" s="79">
        <v>30</v>
      </c>
      <c r="N29" s="15">
        <v>45</v>
      </c>
      <c r="O29" s="15">
        <v>25</v>
      </c>
    </row>
    <row r="30" spans="2:17" x14ac:dyDescent="0.25">
      <c r="B30" s="11" t="s">
        <v>16</v>
      </c>
      <c r="C30" s="11" t="s">
        <v>18</v>
      </c>
      <c r="D30" s="12">
        <f>G28-D29</f>
        <v>17000000</v>
      </c>
      <c r="E30" s="11" t="s">
        <v>17</v>
      </c>
      <c r="L30" s="11" t="s">
        <v>4</v>
      </c>
      <c r="M30" s="10">
        <f>M28*M29%</f>
        <v>9000</v>
      </c>
      <c r="N30" s="10">
        <f>N28*N29%</f>
        <v>27000</v>
      </c>
      <c r="O30" s="10">
        <f>O28*O29%</f>
        <v>20000</v>
      </c>
      <c r="P30" s="1" t="s">
        <v>4</v>
      </c>
      <c r="Q30" s="87">
        <f>M30+N30+O30</f>
        <v>56000</v>
      </c>
    </row>
    <row r="34" spans="2:20" x14ac:dyDescent="0.25">
      <c r="B34" s="93" t="s">
        <v>20</v>
      </c>
      <c r="C34" s="93"/>
      <c r="D34" s="94">
        <f>C26+D26+E26</f>
        <v>88500000</v>
      </c>
    </row>
    <row r="35" spans="2:20" x14ac:dyDescent="0.25">
      <c r="B35" s="93" t="s">
        <v>21</v>
      </c>
      <c r="C35" s="93"/>
      <c r="D35" s="94">
        <f>C27+D27+E27</f>
        <v>43500000</v>
      </c>
    </row>
    <row r="36" spans="2:20" x14ac:dyDescent="0.25">
      <c r="B36" s="93" t="s">
        <v>25</v>
      </c>
      <c r="C36" s="93"/>
      <c r="D36" s="94">
        <f>D34-D35</f>
        <v>45000000</v>
      </c>
    </row>
    <row r="37" spans="2:20" x14ac:dyDescent="0.25">
      <c r="B37" s="93" t="s">
        <v>22</v>
      </c>
      <c r="C37" s="93"/>
      <c r="D37" s="94">
        <v>28000000</v>
      </c>
    </row>
    <row r="38" spans="2:20" x14ac:dyDescent="0.25">
      <c r="B38" s="93" t="s">
        <v>26</v>
      </c>
      <c r="C38" s="93"/>
      <c r="D38" s="94">
        <f>D36-D37</f>
        <v>17000000</v>
      </c>
    </row>
    <row r="39" spans="2:20" x14ac:dyDescent="0.25">
      <c r="B39" s="93" t="s">
        <v>23</v>
      </c>
      <c r="C39" s="93"/>
      <c r="D39" s="94">
        <v>6000000</v>
      </c>
    </row>
    <row r="40" spans="2:20" x14ac:dyDescent="0.25">
      <c r="B40" s="93" t="s">
        <v>24</v>
      </c>
      <c r="C40" s="93"/>
      <c r="D40" s="94">
        <v>8500000</v>
      </c>
    </row>
    <row r="41" spans="2:20" x14ac:dyDescent="0.25">
      <c r="B41" s="93" t="s">
        <v>27</v>
      </c>
      <c r="C41" s="93"/>
      <c r="D41" s="94">
        <f>D38-D40-D39</f>
        <v>2500000</v>
      </c>
    </row>
    <row r="42" spans="2:20" x14ac:dyDescent="0.25">
      <c r="B42" s="93" t="s">
        <v>29</v>
      </c>
      <c r="C42" s="93"/>
      <c r="D42" s="94">
        <f>D41*E42%</f>
        <v>875000</v>
      </c>
      <c r="E42" s="95">
        <v>35</v>
      </c>
    </row>
    <row r="43" spans="2:20" x14ac:dyDescent="0.25">
      <c r="B43" s="93" t="s">
        <v>28</v>
      </c>
      <c r="C43" s="93"/>
      <c r="D43" s="94">
        <f>D41-D42</f>
        <v>1625000</v>
      </c>
    </row>
    <row r="46" spans="2:20" x14ac:dyDescent="0.25">
      <c r="B46" s="9" t="s">
        <v>30</v>
      </c>
    </row>
    <row r="47" spans="2:20" x14ac:dyDescent="0.25">
      <c r="B47" s="9"/>
      <c r="G47" s="17" t="s">
        <v>41</v>
      </c>
      <c r="H47" s="17"/>
      <c r="I47" s="2"/>
      <c r="J47" s="2"/>
      <c r="L47" s="17" t="s">
        <v>42</v>
      </c>
      <c r="M47" s="17"/>
      <c r="N47" s="2"/>
      <c r="O47" s="2"/>
      <c r="Q47" s="17" t="s">
        <v>43</v>
      </c>
      <c r="R47" s="17"/>
    </row>
    <row r="48" spans="2:20" x14ac:dyDescent="0.25">
      <c r="B48" s="18" t="s">
        <v>31</v>
      </c>
      <c r="F48" s="15" t="s">
        <v>52</v>
      </c>
      <c r="G48" s="16">
        <v>1740000</v>
      </c>
      <c r="H48" s="16"/>
      <c r="I48" s="21"/>
      <c r="J48" s="17" t="s">
        <v>50</v>
      </c>
      <c r="K48" s="17"/>
      <c r="L48" s="16">
        <v>15000000</v>
      </c>
      <c r="M48" s="16"/>
      <c r="N48" s="2"/>
      <c r="O48" s="2"/>
      <c r="Q48" s="16">
        <v>30000000</v>
      </c>
      <c r="R48" s="16"/>
      <c r="S48" s="17" t="s">
        <v>49</v>
      </c>
      <c r="T48" s="17"/>
    </row>
    <row r="49" spans="2:20" x14ac:dyDescent="0.25">
      <c r="B49" s="18" t="s">
        <v>32</v>
      </c>
      <c r="F49" s="15" t="s">
        <v>53</v>
      </c>
      <c r="G49" s="16">
        <v>28000000</v>
      </c>
      <c r="H49" s="16"/>
      <c r="I49" s="21"/>
      <c r="J49" s="16" t="s">
        <v>51</v>
      </c>
      <c r="K49" s="16"/>
      <c r="L49" s="16">
        <v>5000000</v>
      </c>
      <c r="M49" s="16"/>
      <c r="N49" s="2"/>
      <c r="O49" s="2"/>
      <c r="Q49" s="16">
        <v>1625000</v>
      </c>
      <c r="R49" s="16"/>
      <c r="S49" s="17" t="s">
        <v>60</v>
      </c>
      <c r="T49" s="17"/>
    </row>
    <row r="50" spans="2:20" x14ac:dyDescent="0.25">
      <c r="B50" s="18" t="s">
        <v>33</v>
      </c>
      <c r="F50" s="15" t="s">
        <v>54</v>
      </c>
      <c r="G50" s="16">
        <v>20000000</v>
      </c>
      <c r="H50" s="16"/>
      <c r="I50" s="21"/>
      <c r="J50" s="22"/>
      <c r="K50" s="22"/>
      <c r="L50" s="66">
        <f>SUM(L48:L49)</f>
        <v>20000000</v>
      </c>
      <c r="M50" s="66"/>
      <c r="N50" s="65" t="s">
        <v>48</v>
      </c>
      <c r="O50" s="65"/>
      <c r="Q50" s="19"/>
      <c r="R50" s="19"/>
    </row>
    <row r="51" spans="2:20" x14ac:dyDescent="0.25">
      <c r="B51" s="18" t="s">
        <v>34</v>
      </c>
      <c r="F51" s="15" t="s">
        <v>55</v>
      </c>
      <c r="G51" s="16">
        <v>18000000</v>
      </c>
      <c r="H51" s="16"/>
      <c r="I51" s="21"/>
      <c r="J51" s="21"/>
      <c r="L51" s="66"/>
      <c r="M51" s="66"/>
      <c r="N51" s="65"/>
      <c r="O51" s="65"/>
    </row>
    <row r="52" spans="2:20" x14ac:dyDescent="0.25">
      <c r="B52" s="18" t="s">
        <v>35</v>
      </c>
      <c r="F52" s="2"/>
      <c r="G52" s="67">
        <f>SUM(G48:G51)</f>
        <v>67740000</v>
      </c>
      <c r="H52" s="67"/>
      <c r="I52" s="64" t="s">
        <v>46</v>
      </c>
      <c r="J52" s="64"/>
      <c r="L52" s="19"/>
      <c r="M52" s="19"/>
      <c r="N52" s="2"/>
      <c r="O52" s="2"/>
      <c r="Q52" s="68">
        <v>31625000</v>
      </c>
      <c r="R52" s="68"/>
      <c r="S52" s="53" t="s">
        <v>61</v>
      </c>
      <c r="T52" s="53"/>
    </row>
    <row r="53" spans="2:20" x14ac:dyDescent="0.25">
      <c r="B53" s="18" t="s">
        <v>36</v>
      </c>
      <c r="F53" s="2"/>
      <c r="G53" s="67"/>
      <c r="H53" s="67"/>
      <c r="I53" s="64"/>
      <c r="J53" s="64"/>
    </row>
    <row r="54" spans="2:20" x14ac:dyDescent="0.25">
      <c r="B54" s="18" t="s">
        <v>37</v>
      </c>
      <c r="F54" s="2"/>
    </row>
    <row r="55" spans="2:20" x14ac:dyDescent="0.25">
      <c r="B55" s="18" t="s">
        <v>38</v>
      </c>
      <c r="F55" s="2"/>
    </row>
    <row r="56" spans="2:20" x14ac:dyDescent="0.25">
      <c r="B56" s="18" t="s">
        <v>39</v>
      </c>
      <c r="F56" s="2"/>
      <c r="G56" s="17" t="s">
        <v>44</v>
      </c>
      <c r="H56" s="17"/>
      <c r="I56" s="2"/>
      <c r="J56" s="2"/>
      <c r="L56" s="17" t="s">
        <v>47</v>
      </c>
      <c r="M56" s="17"/>
      <c r="N56" s="2"/>
      <c r="O56" s="2"/>
    </row>
    <row r="57" spans="2:20" x14ac:dyDescent="0.25">
      <c r="B57" s="18" t="s">
        <v>40</v>
      </c>
      <c r="F57" s="15" t="s">
        <v>56</v>
      </c>
      <c r="G57" s="16">
        <v>4800000</v>
      </c>
      <c r="H57" s="16"/>
      <c r="I57" s="2"/>
      <c r="J57" s="2"/>
      <c r="K57" s="11" t="s">
        <v>82</v>
      </c>
      <c r="L57" s="16">
        <v>20000000</v>
      </c>
      <c r="M57" s="16"/>
      <c r="N57" s="2"/>
      <c r="O57" s="2"/>
    </row>
    <row r="58" spans="2:20" x14ac:dyDescent="0.25">
      <c r="F58" s="15" t="s">
        <v>57</v>
      </c>
      <c r="G58" s="16">
        <v>40000</v>
      </c>
      <c r="H58" s="16"/>
      <c r="I58" s="2"/>
      <c r="J58" s="2"/>
      <c r="K58" s="11" t="s">
        <v>81</v>
      </c>
      <c r="L58" s="16">
        <v>875000</v>
      </c>
      <c r="M58" s="16"/>
      <c r="N58" s="2"/>
      <c r="O58" s="2"/>
    </row>
    <row r="59" spans="2:20" x14ac:dyDescent="0.25">
      <c r="G59" s="67">
        <f>G57-G58</f>
        <v>4760000</v>
      </c>
      <c r="H59" s="67"/>
      <c r="I59" s="92" t="s">
        <v>45</v>
      </c>
      <c r="J59" s="92"/>
      <c r="L59" s="69">
        <f>SUM(L57:L58)</f>
        <v>20875000</v>
      </c>
      <c r="M59" s="69"/>
      <c r="N59" s="70" t="s">
        <v>62</v>
      </c>
      <c r="O59" s="70"/>
    </row>
    <row r="60" spans="2:20" x14ac:dyDescent="0.25">
      <c r="G60" s="67"/>
      <c r="H60" s="67"/>
      <c r="I60" s="92"/>
      <c r="J60" s="92"/>
      <c r="L60" s="69"/>
      <c r="M60" s="69"/>
      <c r="N60" s="70"/>
      <c r="O60" s="70"/>
    </row>
    <row r="63" spans="2:20" x14ac:dyDescent="0.25">
      <c r="G63" s="75" t="s">
        <v>58</v>
      </c>
      <c r="H63" s="76">
        <f>G59+G52</f>
        <v>72500000</v>
      </c>
      <c r="L63" s="73" t="s">
        <v>59</v>
      </c>
      <c r="M63" s="74">
        <f>L50+L59</f>
        <v>40875000</v>
      </c>
      <c r="Q63" s="71" t="s">
        <v>63</v>
      </c>
      <c r="R63" s="71"/>
      <c r="S63" s="72">
        <f>M63+Q52</f>
        <v>72500000</v>
      </c>
      <c r="T63" s="72"/>
    </row>
    <row r="64" spans="2:20" x14ac:dyDescent="0.25">
      <c r="Q64" s="71"/>
      <c r="R64" s="71"/>
      <c r="S64" s="72"/>
      <c r="T64" s="72"/>
    </row>
    <row r="66" spans="2:10" x14ac:dyDescent="0.25">
      <c r="B66" s="24" t="s">
        <v>64</v>
      </c>
      <c r="C66" s="24"/>
      <c r="D66" s="24"/>
      <c r="E66" s="24"/>
      <c r="F66" s="24"/>
      <c r="G66" s="24"/>
      <c r="H66" s="24"/>
      <c r="I66" s="25"/>
    </row>
    <row r="67" spans="2:10" x14ac:dyDescent="0.25">
      <c r="B67" s="26"/>
      <c r="C67" s="25"/>
      <c r="D67" s="25"/>
      <c r="E67" s="25"/>
      <c r="F67" s="25"/>
      <c r="G67" s="25"/>
      <c r="H67" s="25"/>
      <c r="I67" s="25"/>
    </row>
    <row r="68" spans="2:10" x14ac:dyDescent="0.25">
      <c r="B68" s="24" t="s">
        <v>65</v>
      </c>
      <c r="C68" s="24"/>
      <c r="D68" s="24"/>
      <c r="E68" s="24"/>
      <c r="F68" s="25"/>
      <c r="G68" s="25"/>
      <c r="H68" s="25"/>
      <c r="I68" s="25" t="s">
        <v>78</v>
      </c>
      <c r="J68" s="59">
        <f>G52-L50</f>
        <v>47740000</v>
      </c>
    </row>
    <row r="69" spans="2:10" x14ac:dyDescent="0.25">
      <c r="B69" s="24" t="s">
        <v>66</v>
      </c>
      <c r="C69" s="24"/>
      <c r="D69" s="24"/>
      <c r="E69" s="24"/>
      <c r="F69" s="25"/>
      <c r="G69" s="25"/>
      <c r="H69" s="25"/>
      <c r="I69" s="25" t="s">
        <v>79</v>
      </c>
      <c r="J69" s="59">
        <f>G50+G51</f>
        <v>38000000</v>
      </c>
    </row>
    <row r="70" spans="2:10" x14ac:dyDescent="0.25">
      <c r="B70" s="24" t="s">
        <v>67</v>
      </c>
      <c r="C70" s="24"/>
      <c r="D70" s="24"/>
      <c r="E70" s="24"/>
      <c r="F70" s="25"/>
      <c r="G70" s="25"/>
      <c r="H70" s="25"/>
      <c r="I70" s="25" t="s">
        <v>80</v>
      </c>
      <c r="J70" s="59">
        <f>G50+G51-L48</f>
        <v>23000000</v>
      </c>
    </row>
    <row r="71" spans="2:10" x14ac:dyDescent="0.25">
      <c r="B71" s="24" t="s">
        <v>68</v>
      </c>
      <c r="C71" s="24"/>
      <c r="D71" s="24"/>
      <c r="E71" s="24"/>
      <c r="F71" s="25"/>
      <c r="G71" s="4"/>
      <c r="H71" s="19" t="s">
        <v>83</v>
      </c>
      <c r="I71" s="19"/>
      <c r="J71" s="3">
        <f>G52/L50</f>
        <v>3.387</v>
      </c>
    </row>
    <row r="72" spans="2:10" x14ac:dyDescent="0.25">
      <c r="B72" s="24" t="s">
        <v>69</v>
      </c>
      <c r="C72" s="24"/>
      <c r="D72" s="24"/>
      <c r="E72" s="24"/>
      <c r="F72" s="25"/>
      <c r="G72" s="25"/>
      <c r="H72" s="19" t="s">
        <v>84</v>
      </c>
      <c r="I72" s="19"/>
      <c r="J72" s="60">
        <f>(G52-G51)/L50</f>
        <v>2.4870000000000001</v>
      </c>
    </row>
    <row r="73" spans="2:10" x14ac:dyDescent="0.25">
      <c r="B73" s="24" t="s">
        <v>70</v>
      </c>
      <c r="C73" s="24"/>
      <c r="D73" s="24"/>
      <c r="E73" s="24"/>
      <c r="F73" s="25"/>
      <c r="G73" s="25"/>
      <c r="H73" s="25"/>
      <c r="I73" s="25" t="s">
        <v>85</v>
      </c>
      <c r="J73" s="59">
        <f>Q49+G58</f>
        <v>1665000</v>
      </c>
    </row>
    <row r="74" spans="2:10" x14ac:dyDescent="0.25">
      <c r="B74" s="26" t="s">
        <v>71</v>
      </c>
      <c r="C74" s="26"/>
      <c r="D74" s="26"/>
      <c r="E74" s="26"/>
      <c r="F74" s="25"/>
      <c r="G74" s="25"/>
      <c r="H74" s="25"/>
      <c r="I74" s="25" t="s">
        <v>86</v>
      </c>
      <c r="J74" s="59">
        <f>J73-800000</f>
        <v>865000</v>
      </c>
    </row>
    <row r="75" spans="2:10" x14ac:dyDescent="0.25">
      <c r="B75" s="24" t="s">
        <v>72</v>
      </c>
      <c r="C75" s="24"/>
      <c r="D75" s="24"/>
      <c r="E75" s="24"/>
      <c r="F75" s="24"/>
      <c r="G75" s="24"/>
      <c r="H75" s="25"/>
      <c r="I75" s="25" t="s">
        <v>87</v>
      </c>
      <c r="J75" s="61">
        <f>M63/H63</f>
        <v>0.56379310344827582</v>
      </c>
    </row>
    <row r="76" spans="2:10" x14ac:dyDescent="0.25">
      <c r="B76" s="24" t="s">
        <v>73</v>
      </c>
      <c r="C76" s="24"/>
      <c r="D76" s="24"/>
      <c r="E76" s="24"/>
      <c r="F76" s="24"/>
      <c r="G76" s="24"/>
      <c r="H76" s="19" t="s">
        <v>88</v>
      </c>
      <c r="I76" s="19"/>
      <c r="J76" s="62">
        <f>Q52/H63</f>
        <v>0.43620689655172412</v>
      </c>
    </row>
    <row r="77" spans="2:10" x14ac:dyDescent="0.25">
      <c r="B77" s="24" t="s">
        <v>74</v>
      </c>
      <c r="C77" s="24"/>
      <c r="D77" s="24"/>
      <c r="E77" s="24"/>
      <c r="F77" s="24"/>
      <c r="G77" s="24"/>
      <c r="H77" s="24"/>
      <c r="I77" s="25" t="s">
        <v>89</v>
      </c>
      <c r="J77" s="63">
        <f>Q49/H63*100</f>
        <v>2.2413793103448274</v>
      </c>
    </row>
    <row r="78" spans="2:10" x14ac:dyDescent="0.25">
      <c r="B78" s="24" t="s">
        <v>75</v>
      </c>
      <c r="C78" s="24"/>
      <c r="D78" s="24"/>
      <c r="E78" s="24"/>
      <c r="F78" s="24"/>
      <c r="G78" s="24"/>
      <c r="H78" s="24"/>
      <c r="I78" s="25" t="s">
        <v>90</v>
      </c>
      <c r="J78" s="63">
        <f>Q49/Q52*100</f>
        <v>5.1383399209486171</v>
      </c>
    </row>
    <row r="79" spans="2:10" x14ac:dyDescent="0.25">
      <c r="B79" s="27" t="s">
        <v>76</v>
      </c>
      <c r="C79" s="27"/>
      <c r="D79" s="27"/>
      <c r="E79" s="27"/>
      <c r="F79" s="27"/>
      <c r="G79" s="27"/>
      <c r="H79" s="27"/>
      <c r="I79" s="28"/>
    </row>
    <row r="80" spans="2:10" x14ac:dyDescent="0.25">
      <c r="B80" s="48" t="s">
        <v>41</v>
      </c>
      <c r="C80" s="26"/>
      <c r="D80" s="26"/>
      <c r="E80" s="41" t="s">
        <v>42</v>
      </c>
      <c r="F80" s="26"/>
      <c r="G80" s="26"/>
      <c r="H80" s="52" t="s">
        <v>43</v>
      </c>
      <c r="I80" s="52"/>
    </row>
    <row r="81" spans="2:10" x14ac:dyDescent="0.25">
      <c r="B81" s="48" t="s">
        <v>52</v>
      </c>
      <c r="C81" s="49">
        <f>G48/G52*100</f>
        <v>2.5686448184233832</v>
      </c>
      <c r="D81" s="26"/>
      <c r="E81" s="42" t="s">
        <v>50</v>
      </c>
      <c r="F81" s="44">
        <f>L48/L50*100</f>
        <v>75</v>
      </c>
      <c r="G81" s="26"/>
      <c r="H81" s="53" t="s">
        <v>49</v>
      </c>
      <c r="I81" s="54"/>
      <c r="J81" s="55">
        <f>Q48/Q52*100</f>
        <v>94.861660079051376</v>
      </c>
    </row>
    <row r="82" spans="2:10" x14ac:dyDescent="0.25">
      <c r="B82" s="48" t="s">
        <v>91</v>
      </c>
      <c r="C82" s="49">
        <f>G49/G52*100</f>
        <v>41.334514319456744</v>
      </c>
      <c r="D82" s="26"/>
      <c r="E82" s="43" t="s">
        <v>51</v>
      </c>
      <c r="F82" s="45">
        <f>L49/L50*100</f>
        <v>25</v>
      </c>
      <c r="G82" s="26"/>
      <c r="H82" s="53" t="s">
        <v>60</v>
      </c>
      <c r="I82" s="54"/>
      <c r="J82" s="55">
        <f>Q49/Q52*100</f>
        <v>5.1383399209486171</v>
      </c>
    </row>
    <row r="83" spans="2:10" x14ac:dyDescent="0.25">
      <c r="B83" s="48" t="s">
        <v>55</v>
      </c>
      <c r="C83" s="49">
        <f>G51/G52*100</f>
        <v>26.572187776793619</v>
      </c>
      <c r="D83" s="26"/>
      <c r="E83" s="46" t="s">
        <v>92</v>
      </c>
      <c r="F83" s="47">
        <f>SUM(F81:F82)</f>
        <v>100</v>
      </c>
      <c r="G83" s="26"/>
      <c r="H83" s="56" t="s">
        <v>92</v>
      </c>
      <c r="I83" s="57"/>
      <c r="J83" s="58">
        <f>SUM(J81:J82)</f>
        <v>100</v>
      </c>
    </row>
    <row r="84" spans="2:10" x14ac:dyDescent="0.25">
      <c r="B84" s="48" t="s">
        <v>54</v>
      </c>
      <c r="C84" s="49">
        <f>G50/G52*100</f>
        <v>29.524653085326246</v>
      </c>
      <c r="D84" s="26"/>
      <c r="E84" s="26"/>
      <c r="F84" s="26"/>
      <c r="G84" s="26"/>
      <c r="H84" s="26"/>
      <c r="I84" s="25"/>
    </row>
    <row r="85" spans="2:10" x14ac:dyDescent="0.25">
      <c r="B85" s="50" t="s">
        <v>92</v>
      </c>
      <c r="C85" s="51">
        <f>SUM(C81:C84)</f>
        <v>99.999999999999986</v>
      </c>
      <c r="D85" s="26"/>
      <c r="E85" s="26"/>
      <c r="F85" s="1"/>
      <c r="G85" s="26"/>
      <c r="H85" s="26"/>
      <c r="I85" s="25"/>
    </row>
    <row r="86" spans="2:10" x14ac:dyDescent="0.25">
      <c r="B86" s="29"/>
      <c r="C86" s="30"/>
      <c r="D86" s="26"/>
      <c r="E86" s="36" t="s">
        <v>47</v>
      </c>
      <c r="F86" s="1"/>
      <c r="G86" s="26"/>
      <c r="H86" s="26"/>
      <c r="I86" s="25"/>
    </row>
    <row r="87" spans="2:10" x14ac:dyDescent="0.25">
      <c r="B87" s="29"/>
      <c r="C87" s="30"/>
      <c r="D87" s="26"/>
      <c r="E87" s="37" t="s">
        <v>82</v>
      </c>
      <c r="F87" s="38">
        <f>L57/L59*100</f>
        <v>95.808383233532936</v>
      </c>
      <c r="G87" s="26"/>
      <c r="H87" s="26"/>
      <c r="I87" s="25"/>
    </row>
    <row r="88" spans="2:10" x14ac:dyDescent="0.25">
      <c r="B88" s="29"/>
      <c r="C88" s="30"/>
      <c r="D88" s="26"/>
      <c r="E88" s="37" t="s">
        <v>81</v>
      </c>
      <c r="F88" s="38">
        <f>L58/L59*100</f>
        <v>4.1916167664670656</v>
      </c>
      <c r="G88" s="26"/>
      <c r="H88" s="26"/>
      <c r="I88" s="25"/>
    </row>
    <row r="89" spans="2:10" x14ac:dyDescent="0.25">
      <c r="B89" s="29"/>
      <c r="C89" s="30"/>
      <c r="D89" s="26"/>
      <c r="E89" s="39" t="s">
        <v>92</v>
      </c>
      <c r="F89" s="40">
        <f>SUM(F87:F88)</f>
        <v>100</v>
      </c>
      <c r="G89" s="26"/>
      <c r="H89" s="26"/>
      <c r="I89" s="25"/>
    </row>
    <row r="90" spans="2:10" x14ac:dyDescent="0.25">
      <c r="B90" s="29"/>
      <c r="C90" s="30"/>
      <c r="D90" s="26"/>
      <c r="E90" s="26"/>
      <c r="F90" s="1"/>
      <c r="G90" s="26"/>
      <c r="H90" s="26"/>
      <c r="I90" s="25"/>
    </row>
    <row r="91" spans="2:10" x14ac:dyDescent="0.25">
      <c r="B91" s="26"/>
      <c r="C91" s="26"/>
      <c r="D91" s="26"/>
      <c r="E91" s="26"/>
      <c r="F91" s="26"/>
      <c r="G91" s="26"/>
      <c r="H91" s="26"/>
      <c r="I91" s="25"/>
    </row>
    <row r="92" spans="2:10" x14ac:dyDescent="0.25">
      <c r="B92" s="26"/>
      <c r="C92" s="26"/>
      <c r="D92" s="26"/>
      <c r="E92" s="26"/>
      <c r="F92" s="26"/>
      <c r="G92" s="26"/>
      <c r="H92" s="26"/>
      <c r="I92" s="25"/>
    </row>
    <row r="93" spans="2:10" x14ac:dyDescent="0.25">
      <c r="B93" s="24" t="s">
        <v>77</v>
      </c>
      <c r="C93" s="24"/>
      <c r="D93" s="24"/>
      <c r="E93" s="24"/>
      <c r="F93" s="24"/>
      <c r="G93" s="24"/>
      <c r="H93" s="24"/>
      <c r="I93" s="24"/>
    </row>
    <row r="94" spans="2:10" x14ac:dyDescent="0.25">
      <c r="B94" s="23"/>
    </row>
    <row r="95" spans="2:10" x14ac:dyDescent="0.25">
      <c r="B95" s="35" t="s">
        <v>20</v>
      </c>
      <c r="C95" s="35"/>
      <c r="D95" s="34">
        <v>88500000</v>
      </c>
    </row>
    <row r="96" spans="2:10" x14ac:dyDescent="0.25">
      <c r="B96" s="35" t="s">
        <v>21</v>
      </c>
      <c r="C96" s="35"/>
      <c r="D96" s="34">
        <v>43500000</v>
      </c>
      <c r="E96" s="33">
        <f>D96/$D$95</f>
        <v>0.49152542372881358</v>
      </c>
      <c r="F96" s="31">
        <f>E96+E97</f>
        <v>1</v>
      </c>
    </row>
    <row r="97" spans="2:6" x14ac:dyDescent="0.25">
      <c r="B97" s="35" t="s">
        <v>25</v>
      </c>
      <c r="C97" s="35"/>
      <c r="D97" s="34">
        <v>45000000</v>
      </c>
      <c r="E97" s="33">
        <f t="shared" ref="E97:E104" si="0">D97/$D$95</f>
        <v>0.50847457627118642</v>
      </c>
      <c r="F97" s="32"/>
    </row>
    <row r="98" spans="2:6" x14ac:dyDescent="0.25">
      <c r="B98" s="35" t="s">
        <v>22</v>
      </c>
      <c r="C98" s="35"/>
      <c r="D98" s="34">
        <v>28000000</v>
      </c>
      <c r="E98" s="33">
        <f t="shared" si="0"/>
        <v>0.31638418079096048</v>
      </c>
    </row>
    <row r="99" spans="2:6" x14ac:dyDescent="0.25">
      <c r="B99" s="35" t="s">
        <v>26</v>
      </c>
      <c r="C99" s="35"/>
      <c r="D99" s="34">
        <v>17000000</v>
      </c>
      <c r="E99" s="33">
        <f t="shared" si="0"/>
        <v>0.19209039548022599</v>
      </c>
    </row>
    <row r="100" spans="2:6" x14ac:dyDescent="0.25">
      <c r="B100" s="35" t="s">
        <v>23</v>
      </c>
      <c r="C100" s="35"/>
      <c r="D100" s="34">
        <v>6000000</v>
      </c>
      <c r="E100" s="33">
        <f t="shared" si="0"/>
        <v>6.7796610169491525E-2</v>
      </c>
    </row>
    <row r="101" spans="2:6" x14ac:dyDescent="0.25">
      <c r="B101" s="35" t="s">
        <v>24</v>
      </c>
      <c r="C101" s="35"/>
      <c r="D101" s="34">
        <v>8500000</v>
      </c>
      <c r="E101" s="33">
        <f t="shared" si="0"/>
        <v>9.6045197740112997E-2</v>
      </c>
    </row>
    <row r="102" spans="2:6" x14ac:dyDescent="0.25">
      <c r="B102" s="35" t="s">
        <v>27</v>
      </c>
      <c r="C102" s="35"/>
      <c r="D102" s="34">
        <v>2500000</v>
      </c>
      <c r="E102" s="33">
        <f t="shared" si="0"/>
        <v>2.8248587570621469E-2</v>
      </c>
    </row>
    <row r="103" spans="2:6" x14ac:dyDescent="0.25">
      <c r="B103" s="35" t="s">
        <v>29</v>
      </c>
      <c r="C103" s="35"/>
      <c r="D103" s="34">
        <v>875000</v>
      </c>
      <c r="E103" s="33">
        <f t="shared" si="0"/>
        <v>9.887005649717515E-3</v>
      </c>
    </row>
    <row r="104" spans="2:6" x14ac:dyDescent="0.25">
      <c r="B104" s="35" t="s">
        <v>28</v>
      </c>
      <c r="C104" s="35"/>
      <c r="D104" s="34">
        <v>1625000</v>
      </c>
      <c r="E104" s="33">
        <f t="shared" si="0"/>
        <v>1.8361581920903956E-2</v>
      </c>
    </row>
  </sheetData>
  <mergeCells count="79">
    <mergeCell ref="G20:H20"/>
    <mergeCell ref="B102:C102"/>
    <mergeCell ref="B103:C103"/>
    <mergeCell ref="B104:C104"/>
    <mergeCell ref="F96:F97"/>
    <mergeCell ref="G52:H53"/>
    <mergeCell ref="L50:M51"/>
    <mergeCell ref="L59:M60"/>
    <mergeCell ref="G59:H60"/>
    <mergeCell ref="B96:C96"/>
    <mergeCell ref="B97:C97"/>
    <mergeCell ref="B98:C98"/>
    <mergeCell ref="B99:C99"/>
    <mergeCell ref="B100:C100"/>
    <mergeCell ref="B101:C101"/>
    <mergeCell ref="H81:I81"/>
    <mergeCell ref="H82:I82"/>
    <mergeCell ref="H80:I80"/>
    <mergeCell ref="H83:I83"/>
    <mergeCell ref="B95:C95"/>
    <mergeCell ref="B78:H78"/>
    <mergeCell ref="B93:I93"/>
    <mergeCell ref="B66:H66"/>
    <mergeCell ref="H72:I72"/>
    <mergeCell ref="H71:I71"/>
    <mergeCell ref="H76:I76"/>
    <mergeCell ref="B72:E72"/>
    <mergeCell ref="B73:E73"/>
    <mergeCell ref="B75:G75"/>
    <mergeCell ref="B76:G76"/>
    <mergeCell ref="B77:H77"/>
    <mergeCell ref="S63:T64"/>
    <mergeCell ref="B68:E68"/>
    <mergeCell ref="B69:E69"/>
    <mergeCell ref="B70:E70"/>
    <mergeCell ref="B71:E71"/>
    <mergeCell ref="J49:K49"/>
    <mergeCell ref="J50:K50"/>
    <mergeCell ref="S49:T49"/>
    <mergeCell ref="S48:T48"/>
    <mergeCell ref="N59:O60"/>
    <mergeCell ref="S52:T52"/>
    <mergeCell ref="Q52:R52"/>
    <mergeCell ref="Q63:R64"/>
    <mergeCell ref="N50:O51"/>
    <mergeCell ref="Q48:R48"/>
    <mergeCell ref="Q49:R49"/>
    <mergeCell ref="Q50:R50"/>
    <mergeCell ref="I59:J60"/>
    <mergeCell ref="I52:J53"/>
    <mergeCell ref="L48:M48"/>
    <mergeCell ref="L49:M49"/>
    <mergeCell ref="L52:M52"/>
    <mergeCell ref="L47:M47"/>
    <mergeCell ref="Q47:R47"/>
    <mergeCell ref="G56:H56"/>
    <mergeCell ref="G57:H57"/>
    <mergeCell ref="G58:H58"/>
    <mergeCell ref="L56:M56"/>
    <mergeCell ref="L57:M57"/>
    <mergeCell ref="L58:M58"/>
    <mergeCell ref="J48:K48"/>
    <mergeCell ref="G47:H47"/>
    <mergeCell ref="G48:H48"/>
    <mergeCell ref="G49:H49"/>
    <mergeCell ref="G50:H50"/>
    <mergeCell ref="G51:H51"/>
    <mergeCell ref="B40:C40"/>
    <mergeCell ref="B41:C41"/>
    <mergeCell ref="B42:C42"/>
    <mergeCell ref="B43:C43"/>
    <mergeCell ref="G28:H28"/>
    <mergeCell ref="G27:H27"/>
    <mergeCell ref="B34:C34"/>
    <mergeCell ref="B35:C35"/>
    <mergeCell ref="B36:C36"/>
    <mergeCell ref="B37:C37"/>
    <mergeCell ref="B38:C38"/>
    <mergeCell ref="B39:C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2023-03-09T18:33:36Z</dcterms:created>
  <dcterms:modified xsi:type="dcterms:W3CDTF">2023-03-09T22:11:34Z</dcterms:modified>
</cp:coreProperties>
</file>