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afe2175ac67373/Documents/"/>
    </mc:Choice>
  </mc:AlternateContent>
  <xr:revisionPtr revIDLastSave="49" documentId="8_{4ED75A63-5F64-40E3-94D2-1880750602B6}" xr6:coauthVersionLast="47" xr6:coauthVersionMax="47" xr10:uidLastSave="{4EBE1B13-0990-4566-A5D0-09264DECAC81}"/>
  <bookViews>
    <workbookView xWindow="7425" yWindow="0" windowWidth="21480" windowHeight="15585" xr2:uid="{B50842EA-3E3A-4FDF-A2B9-5A208B834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30" i="1" s="1"/>
  <c r="E26" i="1"/>
  <c r="E25" i="1"/>
  <c r="E2" i="1"/>
  <c r="E17" i="1" s="1"/>
  <c r="E6" i="1"/>
  <c r="E7" i="1" s="1"/>
  <c r="E24" i="1" s="1"/>
  <c r="E23" i="1" l="1"/>
  <c r="E14" i="1"/>
  <c r="E15" i="1"/>
  <c r="E10" i="1"/>
  <c r="E11" i="1"/>
  <c r="E13" i="1"/>
  <c r="E12" i="1"/>
  <c r="E18" i="1" l="1"/>
  <c r="E19" i="1" l="1"/>
  <c r="E20" i="1"/>
</calcChain>
</file>

<file path=xl/sharedStrings.xml><?xml version="1.0" encoding="utf-8"?>
<sst xmlns="http://schemas.openxmlformats.org/spreadsheetml/2006/main" count="47" uniqueCount="21">
  <si>
    <t>Peak</t>
  </si>
  <si>
    <t>Off-Peak</t>
  </si>
  <si>
    <t>kWh</t>
  </si>
  <si>
    <t>Charge</t>
  </si>
  <si>
    <t>AFA</t>
  </si>
  <si>
    <t>Capacity</t>
  </si>
  <si>
    <t>Network</t>
  </si>
  <si>
    <t>Retailing</t>
  </si>
  <si>
    <t>Max Range</t>
  </si>
  <si>
    <t>RM/kWj</t>
  </si>
  <si>
    <t> Insentif Cekap Tenaga</t>
  </si>
  <si>
    <t>RM</t>
  </si>
  <si>
    <t>ICT</t>
  </si>
  <si>
    <t>Import Charge</t>
  </si>
  <si>
    <t>Service Tax</t>
  </si>
  <si>
    <t>KWTBB</t>
  </si>
  <si>
    <t>NEM Rebate</t>
  </si>
  <si>
    <t>Final Charge</t>
  </si>
  <si>
    <t>Insentif Leveling</t>
  </si>
  <si>
    <t>Import Total (kWh)</t>
  </si>
  <si>
    <t>Export Total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</si>
</sst>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M&quot;#,##0.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8" fontId="0" fillId="0" borderId="0" xfId="0" applyNumberFormat="1"/>
    <xf numFmtId="168" fontId="0" fillId="3" borderId="0" xfId="0" applyNumberFormat="1" applyFill="1"/>
    <xf numFmtId="168" fontId="0" fillId="4" borderId="0" xfId="0" applyNumberFormat="1" applyFill="1"/>
    <xf numFmtId="168" fontId="0" fillId="5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E1E8-C17C-4504-B505-85AA4F5F5C22}">
  <dimension ref="D2:F49"/>
  <sheetViews>
    <sheetView tabSelected="1" workbookViewId="0">
      <selection activeCell="C3" sqref="C3"/>
    </sheetView>
  </sheetViews>
  <sheetFormatPr defaultRowHeight="15" x14ac:dyDescent="0.25"/>
  <cols>
    <col min="4" max="4" width="21" bestFit="1" customWidth="1"/>
    <col min="5" max="5" width="16.42578125" customWidth="1"/>
  </cols>
  <sheetData>
    <row r="2" spans="4:6" x14ac:dyDescent="0.25">
      <c r="D2" t="s">
        <v>19</v>
      </c>
      <c r="E2" s="1">
        <f>E4+E3</f>
        <v>425</v>
      </c>
    </row>
    <row r="3" spans="4:6" x14ac:dyDescent="0.25">
      <c r="D3" t="s">
        <v>0</v>
      </c>
      <c r="E3">
        <v>102</v>
      </c>
      <c r="F3" t="s">
        <v>2</v>
      </c>
    </row>
    <row r="4" spans="4:6" x14ac:dyDescent="0.25">
      <c r="D4" t="s">
        <v>1</v>
      </c>
      <c r="E4">
        <v>323</v>
      </c>
      <c r="F4" t="s">
        <v>2</v>
      </c>
    </row>
    <row r="5" spans="4:6" x14ac:dyDescent="0.25">
      <c r="D5" t="s">
        <v>20</v>
      </c>
      <c r="E5" s="1">
        <v>324</v>
      </c>
    </row>
    <row r="6" spans="4:6" x14ac:dyDescent="0.25">
      <c r="D6" t="s">
        <v>0</v>
      </c>
      <c r="E6">
        <f>E3</f>
        <v>102</v>
      </c>
      <c r="F6" t="s">
        <v>2</v>
      </c>
    </row>
    <row r="7" spans="4:6" x14ac:dyDescent="0.25">
      <c r="D7" t="s">
        <v>1</v>
      </c>
      <c r="E7">
        <f>E5-E6</f>
        <v>222</v>
      </c>
      <c r="F7" t="s">
        <v>2</v>
      </c>
    </row>
    <row r="9" spans="4:6" x14ac:dyDescent="0.25">
      <c r="D9" t="s">
        <v>3</v>
      </c>
    </row>
    <row r="10" spans="4:6" x14ac:dyDescent="0.25">
      <c r="D10" t="s">
        <v>0</v>
      </c>
      <c r="E10" s="2">
        <f>E3*IF(E2&lt;1500,0.2852,0.3852)</f>
        <v>29.090400000000002</v>
      </c>
      <c r="F10" t="s">
        <v>11</v>
      </c>
    </row>
    <row r="11" spans="4:6" x14ac:dyDescent="0.25">
      <c r="D11" t="s">
        <v>1</v>
      </c>
      <c r="E11" s="2">
        <f>E4*IF(E2&lt;1500,0.2443,0.3443)</f>
        <v>78.908900000000003</v>
      </c>
      <c r="F11" t="s">
        <v>11</v>
      </c>
    </row>
    <row r="12" spans="4:6" x14ac:dyDescent="0.25">
      <c r="D12" t="s">
        <v>4</v>
      </c>
      <c r="E12" s="2">
        <f>IF((E3+E4)&lt;600,0,(E3+E4)*0.0145)</f>
        <v>0</v>
      </c>
      <c r="F12" t="s">
        <v>11</v>
      </c>
    </row>
    <row r="13" spans="4:6" x14ac:dyDescent="0.25">
      <c r="D13" t="s">
        <v>5</v>
      </c>
      <c r="E13" s="2">
        <f>E2*0.0455</f>
        <v>19.337499999999999</v>
      </c>
      <c r="F13" t="s">
        <v>11</v>
      </c>
    </row>
    <row r="14" spans="4:6" x14ac:dyDescent="0.25">
      <c r="D14" t="s">
        <v>6</v>
      </c>
      <c r="E14" s="2">
        <f>E2*0.1285</f>
        <v>54.612500000000004</v>
      </c>
      <c r="F14" t="s">
        <v>11</v>
      </c>
    </row>
    <row r="15" spans="4:6" x14ac:dyDescent="0.25">
      <c r="D15" t="s">
        <v>7</v>
      </c>
      <c r="E15" s="2">
        <f>IF(E2&gt;600,10,0)</f>
        <v>0</v>
      </c>
      <c r="F15" t="s">
        <v>11</v>
      </c>
    </row>
    <row r="16" spans="4:6" x14ac:dyDescent="0.25">
      <c r="E16" s="2"/>
    </row>
    <row r="17" spans="4:6" x14ac:dyDescent="0.25">
      <c r="D17" t="s">
        <v>12</v>
      </c>
      <c r="E17" s="5">
        <f>LOOKUP(E2+50,D34:D49,E34:E49)*E2</f>
        <v>-61.624999999999993</v>
      </c>
      <c r="F17" t="s">
        <v>11</v>
      </c>
    </row>
    <row r="18" spans="4:6" x14ac:dyDescent="0.25">
      <c r="D18" t="s">
        <v>13</v>
      </c>
      <c r="E18" s="3">
        <f>SUM(E10:E17)</f>
        <v>120.32430000000002</v>
      </c>
      <c r="F18" t="s">
        <v>11</v>
      </c>
    </row>
    <row r="19" spans="4:6" x14ac:dyDescent="0.25">
      <c r="D19" t="s">
        <v>14</v>
      </c>
      <c r="E19" s="2">
        <f>IF(E2&gt;600,E18*0.08,0)</f>
        <v>0</v>
      </c>
      <c r="F19" t="s">
        <v>11</v>
      </c>
    </row>
    <row r="20" spans="4:6" x14ac:dyDescent="0.25">
      <c r="D20" t="s">
        <v>15</v>
      </c>
      <c r="E20" s="2">
        <f>IF(E2&gt;300,E18*0.016,0)</f>
        <v>1.9251888000000004</v>
      </c>
      <c r="F20" t="s">
        <v>11</v>
      </c>
    </row>
    <row r="21" spans="4:6" x14ac:dyDescent="0.25">
      <c r="E21" s="2"/>
    </row>
    <row r="22" spans="4:6" x14ac:dyDescent="0.25">
      <c r="D22" t="s">
        <v>16</v>
      </c>
      <c r="E22" s="2"/>
    </row>
    <row r="23" spans="4:6" x14ac:dyDescent="0.25">
      <c r="D23" t="s">
        <v>0</v>
      </c>
      <c r="E23" s="2">
        <f>E6*-0.2852</f>
        <v>-29.090400000000002</v>
      </c>
      <c r="F23" t="s">
        <v>11</v>
      </c>
    </row>
    <row r="24" spans="4:6" x14ac:dyDescent="0.25">
      <c r="D24" t="s">
        <v>1</v>
      </c>
      <c r="E24" s="2">
        <f>E7*-0.2443</f>
        <v>-54.2346</v>
      </c>
      <c r="F24" t="s">
        <v>11</v>
      </c>
    </row>
    <row r="25" spans="4:6" x14ac:dyDescent="0.25">
      <c r="D25" t="s">
        <v>5</v>
      </c>
      <c r="E25" s="2">
        <f>E5*-0.0455</f>
        <v>-14.741999999999999</v>
      </c>
      <c r="F25" t="s">
        <v>11</v>
      </c>
    </row>
    <row r="26" spans="4:6" x14ac:dyDescent="0.25">
      <c r="D26" t="s">
        <v>6</v>
      </c>
      <c r="E26" s="2">
        <f>E5*-0.1285</f>
        <v>-41.634</v>
      </c>
      <c r="F26" t="s">
        <v>11</v>
      </c>
    </row>
    <row r="27" spans="4:6" x14ac:dyDescent="0.25">
      <c r="E27" s="2"/>
    </row>
    <row r="28" spans="4:6" x14ac:dyDescent="0.25">
      <c r="D28" t="s">
        <v>18</v>
      </c>
      <c r="E28" s="5">
        <f>LOOKUP(E2+50,D34:D49,E34:E49)*-E5</f>
        <v>46.98</v>
      </c>
      <c r="F28" t="s">
        <v>11</v>
      </c>
    </row>
    <row r="29" spans="4:6" x14ac:dyDescent="0.25">
      <c r="E29" s="2"/>
    </row>
    <row r="30" spans="4:6" x14ac:dyDescent="0.25">
      <c r="D30" t="s">
        <v>17</v>
      </c>
      <c r="E30" s="4">
        <f>SUM(E18:E29)</f>
        <v>29.528488800000019</v>
      </c>
      <c r="F30" t="s">
        <v>11</v>
      </c>
    </row>
    <row r="32" spans="4:6" x14ac:dyDescent="0.25">
      <c r="D32" s="6" t="s">
        <v>10</v>
      </c>
      <c r="E32" s="6"/>
    </row>
    <row r="33" spans="4:5" x14ac:dyDescent="0.25">
      <c r="D33" s="6" t="s">
        <v>8</v>
      </c>
      <c r="E33" s="6" t="s">
        <v>9</v>
      </c>
    </row>
    <row r="34" spans="4:5" x14ac:dyDescent="0.25">
      <c r="D34" s="6">
        <v>200</v>
      </c>
      <c r="E34" s="6">
        <v>-0.25</v>
      </c>
    </row>
    <row r="35" spans="4:5" x14ac:dyDescent="0.25">
      <c r="D35" s="6">
        <v>250</v>
      </c>
      <c r="E35" s="6">
        <v>-0.245</v>
      </c>
    </row>
    <row r="36" spans="4:5" x14ac:dyDescent="0.25">
      <c r="D36" s="6">
        <v>300</v>
      </c>
      <c r="E36" s="6">
        <v>-0.22500000000000001</v>
      </c>
    </row>
    <row r="37" spans="4:5" x14ac:dyDescent="0.25">
      <c r="D37" s="6">
        <v>350</v>
      </c>
      <c r="E37" s="6">
        <v>-0.21</v>
      </c>
    </row>
    <row r="38" spans="4:5" x14ac:dyDescent="0.25">
      <c r="D38" s="6">
        <v>400</v>
      </c>
      <c r="E38" s="6">
        <v>-0.17</v>
      </c>
    </row>
    <row r="39" spans="4:5" x14ac:dyDescent="0.25">
      <c r="D39" s="6">
        <v>450</v>
      </c>
      <c r="E39" s="6">
        <v>-0.14499999999999999</v>
      </c>
    </row>
    <row r="40" spans="4:5" x14ac:dyDescent="0.25">
      <c r="D40" s="6">
        <v>500</v>
      </c>
      <c r="E40" s="6">
        <v>-0.12</v>
      </c>
    </row>
    <row r="41" spans="4:5" x14ac:dyDescent="0.25">
      <c r="D41" s="6">
        <v>550</v>
      </c>
      <c r="E41" s="6">
        <v>-0.105</v>
      </c>
    </row>
    <row r="42" spans="4:5" x14ac:dyDescent="0.25">
      <c r="D42" s="6">
        <v>600</v>
      </c>
      <c r="E42" s="6">
        <v>-0.09</v>
      </c>
    </row>
    <row r="43" spans="4:5" x14ac:dyDescent="0.25">
      <c r="D43" s="6">
        <v>650</v>
      </c>
      <c r="E43" s="6">
        <v>-7.4999999999999997E-2</v>
      </c>
    </row>
    <row r="44" spans="4:5" x14ac:dyDescent="0.25">
      <c r="D44" s="6">
        <v>700</v>
      </c>
      <c r="E44" s="6">
        <v>-5.5E-2</v>
      </c>
    </row>
    <row r="45" spans="4:5" x14ac:dyDescent="0.25">
      <c r="D45" s="6">
        <v>750</v>
      </c>
      <c r="E45" s="6">
        <v>-4.4999999999999998E-2</v>
      </c>
    </row>
    <row r="46" spans="4:5" x14ac:dyDescent="0.25">
      <c r="D46" s="6">
        <v>800</v>
      </c>
      <c r="E46" s="6">
        <v>-0.04</v>
      </c>
    </row>
    <row r="47" spans="4:5" x14ac:dyDescent="0.25">
      <c r="D47" s="6">
        <v>850</v>
      </c>
      <c r="E47" s="6">
        <v>-2.5000000000000001E-2</v>
      </c>
    </row>
    <row r="48" spans="4:5" x14ac:dyDescent="0.25">
      <c r="D48" s="6">
        <v>900</v>
      </c>
      <c r="E48" s="6">
        <v>-0.01</v>
      </c>
    </row>
    <row r="49" spans="4:5" x14ac:dyDescent="0.25">
      <c r="D49" s="6">
        <v>1000</v>
      </c>
      <c r="E49" s="6">
        <v>-5.0000000000000001E-3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TS. DR. MUHAMMAD SALIHIN BIN SAEALAL</dc:creator>
  <cp:lastModifiedBy>Muhammad Salihin Saealal</cp:lastModifiedBy>
  <dcterms:created xsi:type="dcterms:W3CDTF">2025-09-10T07:51:46Z</dcterms:created>
  <dcterms:modified xsi:type="dcterms:W3CDTF">2025-09-10T09:19:55Z</dcterms:modified>
</cp:coreProperties>
</file>